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updateLinks="never" codeName="ThisWorkbook" defaultThemeVersion="124226"/>
  <mc:AlternateContent xmlns:mc="http://schemas.openxmlformats.org/markup-compatibility/2006">
    <mc:Choice Requires="x15">
      <x15ac:absPath xmlns:x15ac="http://schemas.microsoft.com/office/spreadsheetml/2010/11/ac" url="https://worldfederationofexcha.sharepoint.com/Common/09-Statistics/Annual Statistics/2019/working files/"/>
    </mc:Choice>
  </mc:AlternateContent>
  <xr:revisionPtr revIDLastSave="0" documentId="8_{7323E9C9-AE49-4D2D-BA0D-8F1A9384926B}" xr6:coauthVersionLast="45" xr6:coauthVersionMax="45" xr10:uidLastSave="{00000000-0000-0000-0000-000000000000}"/>
  <bookViews>
    <workbookView xWindow="-120" yWindow="-120" windowWidth="29040" windowHeight="15840" tabRatio="963" firstSheet="20" activeTab="41" xr2:uid="{00000000-000D-0000-FFFF-FFFF00000000}"/>
  </bookViews>
  <sheets>
    <sheet name="Contents" sheetId="64" r:id="rId1"/>
    <sheet name="Equity 1" sheetId="1" r:id="rId2"/>
    <sheet name="Equity 2" sheetId="2" r:id="rId3"/>
    <sheet name="Equity 3" sheetId="3" r:id="rId4"/>
    <sheet name="Equity 4" sheetId="53" r:id="rId5"/>
    <sheet name="Equity 5.1" sheetId="5" r:id="rId6"/>
    <sheet name="Equity 5.2" sheetId="7" r:id="rId7"/>
    <sheet name="Equity 5.3" sheetId="8" r:id="rId8"/>
    <sheet name="Equity 6" sheetId="9" r:id="rId9"/>
    <sheet name="Equity 7.1" sheetId="10" r:id="rId10"/>
    <sheet name="Equity 7.2" sheetId="11" r:id="rId11"/>
    <sheet name="Equity 7.3" sheetId="12" r:id="rId12"/>
    <sheet name="Equity 8" sheetId="13" r:id="rId13"/>
    <sheet name="Equity 9" sheetId="14" r:id="rId14"/>
    <sheet name="Equity 10" sheetId="66" r:id="rId15"/>
    <sheet name="Equity 11.1" sheetId="15" r:id="rId16"/>
    <sheet name="Equity 11.2" sheetId="16" r:id="rId17"/>
    <sheet name="Equity 12" sheetId="17" r:id="rId18"/>
    <sheet name="Equity 13" sheetId="18" r:id="rId19"/>
    <sheet name="Equity 14" sheetId="19" r:id="rId20"/>
    <sheet name="Bond 1" sheetId="79" r:id="rId21"/>
    <sheet name="Bond 2" sheetId="21" r:id="rId22"/>
    <sheet name="Bond 3" sheetId="22" r:id="rId23"/>
    <sheet name="Bond 4" sheetId="23" r:id="rId24"/>
    <sheet name="Bond 5.1" sheetId="24" r:id="rId25"/>
    <sheet name="Bond 5.2" sheetId="25" r:id="rId26"/>
    <sheet name="Bond 5.3" sheetId="26" r:id="rId27"/>
    <sheet name="Bond 6" sheetId="27" r:id="rId28"/>
    <sheet name="Bond 7" sheetId="29" r:id="rId29"/>
    <sheet name="Indicator 1" sheetId="30" r:id="rId30"/>
    <sheet name="Indicator 2" sheetId="31" r:id="rId31"/>
    <sheet name="Indicator 3.1" sheetId="32" r:id="rId32"/>
    <sheet name="Indicator 3.2" sheetId="65" r:id="rId33"/>
    <sheet name="Indicator 4" sheetId="33" r:id="rId34"/>
    <sheet name="SME 1" sheetId="35" r:id="rId35"/>
    <sheet name="SME 2" sheetId="36" r:id="rId36"/>
    <sheet name="SME 3" sheetId="37" r:id="rId37"/>
    <sheet name="SME 4.1" sheetId="38" r:id="rId38"/>
    <sheet name="SME 4.2" sheetId="39" r:id="rId39"/>
    <sheet name="SME 5" sheetId="41" r:id="rId40"/>
    <sheet name="SME 6" sheetId="42" r:id="rId41"/>
    <sheet name="Derivatives 1" sheetId="44" r:id="rId42"/>
    <sheet name="Derivatives 2" sheetId="45" r:id="rId43"/>
    <sheet name="Derivatives 3" sheetId="57" r:id="rId44"/>
    <sheet name="Derivatives 4" sheetId="56" r:id="rId45"/>
    <sheet name="Derivatives 5" sheetId="58" r:id="rId46"/>
    <sheet name="Derivatives 6" sheetId="59" r:id="rId47"/>
    <sheet name="Derivatives 7" sheetId="46" r:id="rId48"/>
    <sheet name="Derivatives 8" sheetId="47" r:id="rId49"/>
    <sheet name="Derivatives 9" sheetId="48" r:id="rId50"/>
    <sheet name="Derivatives 10" sheetId="49" r:id="rId51"/>
    <sheet name="Derivatives 11" sheetId="60" r:id="rId52"/>
    <sheet name="Derivatives 12" sheetId="61" r:id="rId53"/>
    <sheet name="Derivatives 13" sheetId="62" r:id="rId54"/>
    <sheet name="Derivatives 14" sheetId="63" r:id="rId55"/>
    <sheet name="Derivatives 15" sheetId="52" r:id="rId56"/>
    <sheet name="Derivatives 16" sheetId="89" r:id="rId57"/>
    <sheet name="FX rates" sheetId="43" r:id="rId58"/>
    <sheet name="2018+2019FX rates" sheetId="90" r:id="rId59"/>
  </sheets>
  <definedNames>
    <definedName name="_xlnm._FilterDatabase" localSheetId="20" hidden="1">'Bond 1'!$B$22:$AG$22</definedName>
    <definedName name="_xlnm._FilterDatabase" localSheetId="21" hidden="1">'Bond 2'!$B$23:$L$23</definedName>
    <definedName name="_xlnm._FilterDatabase" localSheetId="22" hidden="1">'Bond 3'!$B$39:$L$39</definedName>
    <definedName name="_xlnm._FilterDatabase" localSheetId="23" hidden="1">'Bond 4'!$B$33:$L$33</definedName>
    <definedName name="_xlnm._FilterDatabase" localSheetId="24" hidden="1">'Bond 5.1'!$B$43:$AE$43</definedName>
    <definedName name="_xlnm._FilterDatabase" localSheetId="25" hidden="1">'Bond 5.2'!$B$34:$AE$34</definedName>
    <definedName name="_xlnm._FilterDatabase" localSheetId="26" hidden="1">'Bond 5.3'!$B$33:$AE$33</definedName>
    <definedName name="_xlnm._FilterDatabase" localSheetId="27" hidden="1">'Bond 6'!$B$36:$K$36</definedName>
    <definedName name="_xlnm._FilterDatabase" localSheetId="28" hidden="1">'Bond 7'!$B$33:$AF$33</definedName>
    <definedName name="_xlnm._FilterDatabase" localSheetId="41" hidden="1">'Derivatives 1'!$B$8:$I$8</definedName>
    <definedName name="_xlnm._FilterDatabase" localSheetId="50" hidden="1">'Derivatives 10'!$B$23:$I$28</definedName>
    <definedName name="_xlnm._FilterDatabase" localSheetId="48" hidden="1">'Derivatives 8'!$B$19:$I$25</definedName>
    <definedName name="_xlnm._FilterDatabase" localSheetId="1" hidden="1">'Equity 1'!$B$53:$P$53</definedName>
    <definedName name="_xlnm._FilterDatabase" localSheetId="14" hidden="1">'Equity 10'!$B$34:$J$34</definedName>
    <definedName name="_xlnm._FilterDatabase" localSheetId="15" hidden="1">'Equity 11.1'!$B$47:$R$47</definedName>
    <definedName name="_xlnm._FilterDatabase" localSheetId="16" hidden="1">'Equity 11.2'!$B$51:$AM$51</definedName>
    <definedName name="_xlnm._FilterDatabase" localSheetId="17" hidden="1">'Equity 12'!$B$27:$AI$27</definedName>
    <definedName name="_xlnm._FilterDatabase" localSheetId="18" hidden="1">'Equity 13'!$B$42:$AI$42</definedName>
    <definedName name="_xlnm._FilterDatabase" localSheetId="19" hidden="1">'Equity 14'!$B$43:$AI$43</definedName>
    <definedName name="_xlnm._FilterDatabase" localSheetId="2" hidden="1">'Equity 2'!$O$10:$Q$13</definedName>
    <definedName name="_xlnm._FilterDatabase" localSheetId="3" hidden="1">'Equity 3'!$B$51:$I$51</definedName>
    <definedName name="_xlnm._FilterDatabase" localSheetId="4" hidden="1">'Equity 4'!$B$50:$Q$50</definedName>
    <definedName name="_xlnm._FilterDatabase" localSheetId="5" hidden="1">'Equity 5.1'!$B$54:$Z$54</definedName>
    <definedName name="_xlnm._FilterDatabase" localSheetId="6" hidden="1">'Equity 5.2'!$B$39:$AA$39</definedName>
    <definedName name="_xlnm._FilterDatabase" localSheetId="7" hidden="1">'Equity 5.3'!$B$19:$Z$38</definedName>
    <definedName name="_xlnm._FilterDatabase" localSheetId="8" hidden="1">'Equity 6'!$B$49:$J$49</definedName>
    <definedName name="_xlnm._FilterDatabase" localSheetId="9" hidden="1">'Equity 7.1'!$B$54:$G$54</definedName>
    <definedName name="_xlnm._FilterDatabase" localSheetId="10" hidden="1">'Equity 7.2'!$B$38:$G$38</definedName>
    <definedName name="_xlnm._FilterDatabase" localSheetId="11" hidden="1">'Equity 7.3'!$B$21:$G$21</definedName>
    <definedName name="_xlnm._FilterDatabase" localSheetId="12" hidden="1">'Equity 8'!$B$35:$I$35</definedName>
    <definedName name="_xlnm._FilterDatabase" localSheetId="13" hidden="1">'Equity 9'!$B$48:$E$48</definedName>
    <definedName name="_xlnm._FilterDatabase" localSheetId="57" hidden="1">'FX rates'!$B$58:$M$58</definedName>
    <definedName name="_xlnm._FilterDatabase" localSheetId="29" hidden="1">'Indicator 1'!$B$38:$N$38</definedName>
    <definedName name="_xlnm._FilterDatabase" localSheetId="30" hidden="1">'Indicator 2'!$B$37:$N$37</definedName>
    <definedName name="_xlnm._FilterDatabase" localSheetId="31" hidden="1">'Indicator 3.1'!$B$7:$AH$7</definedName>
    <definedName name="_xlnm._FilterDatabase" localSheetId="32" hidden="1">'Indicator 3.2'!$B$21:$AG$21</definedName>
    <definedName name="_xlnm._FilterDatabase" localSheetId="33" hidden="1">'Indicator 4'!$B$38:$I$38</definedName>
    <definedName name="_xlnm._FilterDatabase" localSheetId="34" hidden="1">'SME 1'!$B$28:$T$28</definedName>
    <definedName name="_xlnm._FilterDatabase" localSheetId="35" hidden="1">'SME 2'!$B$27:$J$27</definedName>
    <definedName name="_xlnm._FilterDatabase" localSheetId="36" hidden="1">'SME 3'!$B$28:$AC$48</definedName>
    <definedName name="_xlnm._FilterDatabase" localSheetId="37" hidden="1">'SME 4.1'!$B$25:$AD$25</definedName>
    <definedName name="_xlnm._FilterDatabase" localSheetId="38" hidden="1">'SME 4.2'!$B$22:$AD$22</definedName>
    <definedName name="_xlnm._FilterDatabase" localSheetId="39" hidden="1">'SME 5'!$B$27:$AR$27</definedName>
    <definedName name="_xlnm._FilterDatabase" localSheetId="40" hidden="1">'SME 6'!$B$28:$N$28</definedName>
    <definedName name="_xlnm.Print_Area" localSheetId="27">'Bond 6'!$A$1:$N$98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6" i="29" l="1"/>
  <c r="V22" i="37"/>
  <c r="V23" i="37"/>
  <c r="H22" i="37"/>
  <c r="H23" i="37"/>
  <c r="H24" i="37"/>
  <c r="I33" i="29"/>
  <c r="O43" i="53"/>
  <c r="D36" i="26" l="1"/>
  <c r="I45" i="25"/>
  <c r="D45" i="25"/>
  <c r="D48" i="22"/>
  <c r="S20" i="41" l="1"/>
  <c r="E19" i="41"/>
  <c r="I42" i="29" l="1"/>
  <c r="D42" i="29"/>
  <c r="V26" i="18" l="1"/>
  <c r="M26" i="18"/>
  <c r="G34" i="53"/>
  <c r="G27" i="53"/>
  <c r="V18" i="19" l="1"/>
  <c r="U18" i="19"/>
  <c r="O11" i="53"/>
  <c r="O12" i="53"/>
  <c r="K11" i="53"/>
  <c r="K12" i="53"/>
  <c r="G11" i="53"/>
  <c r="G12" i="53"/>
  <c r="G51" i="53" l="1"/>
  <c r="I30" i="79"/>
  <c r="O82" i="53"/>
  <c r="I36" i="29" l="1"/>
  <c r="I35" i="29"/>
  <c r="D35" i="29"/>
  <c r="I17" i="29" l="1"/>
  <c r="D17" i="29"/>
  <c r="D16" i="22"/>
  <c r="G18" i="53"/>
  <c r="I36" i="41" l="1"/>
  <c r="D57" i="29"/>
  <c r="G75" i="53"/>
  <c r="S42" i="41" l="1"/>
  <c r="E42" i="41"/>
  <c r="E41" i="41"/>
  <c r="V69" i="19"/>
  <c r="M69" i="19"/>
  <c r="N44" i="41" l="1"/>
  <c r="E44" i="41" l="1"/>
  <c r="L69" i="19" l="1"/>
  <c r="L70" i="19"/>
  <c r="L71" i="19"/>
  <c r="L67" i="19"/>
  <c r="L68" i="19"/>
  <c r="L63" i="19"/>
  <c r="L64" i="19"/>
  <c r="L65" i="19"/>
  <c r="L66" i="19"/>
  <c r="L60" i="19"/>
  <c r="L61" i="19"/>
  <c r="L62" i="19"/>
  <c r="L57" i="19"/>
  <c r="L58" i="19"/>
  <c r="L54" i="19"/>
  <c r="L55" i="19"/>
  <c r="L56" i="19"/>
  <c r="L47" i="19"/>
  <c r="L48" i="19"/>
  <c r="L49" i="19"/>
  <c r="L50" i="19"/>
  <c r="L51" i="19"/>
  <c r="L52" i="19"/>
  <c r="L53" i="19"/>
  <c r="L44" i="19"/>
  <c r="L45" i="19"/>
  <c r="L46" i="19"/>
  <c r="L39" i="19"/>
  <c r="L40" i="19"/>
  <c r="L37" i="19"/>
  <c r="L38" i="19"/>
  <c r="L33" i="19"/>
  <c r="L34" i="19"/>
  <c r="L35" i="19"/>
  <c r="L36" i="19"/>
  <c r="L32" i="19"/>
  <c r="L31" i="19"/>
  <c r="L30" i="19"/>
  <c r="L27" i="19"/>
  <c r="L28" i="19"/>
  <c r="L23" i="19"/>
  <c r="L22" i="19"/>
  <c r="L16" i="19"/>
  <c r="L17" i="19"/>
  <c r="L18" i="19"/>
  <c r="L19" i="19"/>
  <c r="L20" i="19"/>
  <c r="L15" i="19"/>
  <c r="L14" i="19"/>
  <c r="L13" i="19"/>
  <c r="L12" i="19"/>
  <c r="L11" i="19"/>
  <c r="L45" i="37" l="1"/>
  <c r="S24" i="41" l="1"/>
  <c r="I24" i="41"/>
  <c r="D37" i="29"/>
  <c r="AE62" i="25"/>
  <c r="AE63" i="25"/>
  <c r="AE64" i="25"/>
  <c r="AE65" i="25"/>
  <c r="AE66" i="25"/>
  <c r="AE67" i="25"/>
  <c r="AE68" i="25"/>
  <c r="AE69" i="25"/>
  <c r="AE70" i="25"/>
  <c r="AE71" i="25"/>
  <c r="AE72" i="25"/>
  <c r="AE73" i="25"/>
  <c r="AE74" i="25"/>
  <c r="AE75" i="25"/>
  <c r="AE76" i="25"/>
  <c r="AE77" i="25"/>
  <c r="AE78" i="25"/>
  <c r="AE80" i="25"/>
  <c r="AE81" i="25"/>
  <c r="AE82" i="25"/>
  <c r="AE49" i="25"/>
  <c r="AE50" i="25"/>
  <c r="AE51" i="25"/>
  <c r="AE52" i="25"/>
  <c r="AE53" i="25"/>
  <c r="AE54" i="25"/>
  <c r="AE55" i="25"/>
  <c r="AE56" i="25"/>
  <c r="AE57" i="25"/>
  <c r="AE58" i="25"/>
  <c r="AE59" i="25"/>
  <c r="AE60" i="25"/>
  <c r="AE41" i="25"/>
  <c r="AE42" i="25"/>
  <c r="AE43" i="25"/>
  <c r="AE44" i="25"/>
  <c r="AE46" i="25"/>
  <c r="AE47" i="25"/>
  <c r="AE48" i="25"/>
  <c r="AE26" i="25"/>
  <c r="AE27" i="25"/>
  <c r="AE28" i="25"/>
  <c r="AE29" i="25"/>
  <c r="AE30" i="25"/>
  <c r="AE31" i="25"/>
  <c r="AE32" i="25"/>
  <c r="AE33" i="25"/>
  <c r="AE34" i="25"/>
  <c r="AE37" i="25"/>
  <c r="AE22" i="25"/>
  <c r="AE23" i="25"/>
  <c r="AE24" i="25"/>
  <c r="AE25" i="25"/>
  <c r="AE13" i="25"/>
  <c r="AE14" i="25"/>
  <c r="AE15" i="25"/>
  <c r="AE16" i="25"/>
  <c r="AE17" i="25"/>
  <c r="AE18" i="25"/>
  <c r="AE11" i="25"/>
  <c r="AE10" i="25"/>
  <c r="N56" i="25"/>
  <c r="N57" i="25"/>
  <c r="N58" i="25"/>
  <c r="N59" i="25"/>
  <c r="N60" i="25"/>
  <c r="N61" i="25"/>
  <c r="N62" i="25"/>
  <c r="N63" i="25"/>
  <c r="N64" i="25"/>
  <c r="N65" i="25"/>
  <c r="N66" i="25"/>
  <c r="N67" i="25"/>
  <c r="N68" i="25"/>
  <c r="N69" i="25"/>
  <c r="N70" i="25"/>
  <c r="N71" i="25"/>
  <c r="N72" i="25"/>
  <c r="N73" i="25"/>
  <c r="N74" i="25"/>
  <c r="N75" i="25"/>
  <c r="N76" i="25"/>
  <c r="N77" i="25"/>
  <c r="N78" i="25"/>
  <c r="N80" i="25"/>
  <c r="N81" i="25"/>
  <c r="N82" i="25"/>
  <c r="N49" i="25"/>
  <c r="N50" i="25"/>
  <c r="N51" i="25"/>
  <c r="N52" i="25"/>
  <c r="N53" i="25"/>
  <c r="N54" i="25"/>
  <c r="N55" i="25"/>
  <c r="N41" i="25"/>
  <c r="N42" i="25"/>
  <c r="N43" i="25"/>
  <c r="N44" i="25"/>
  <c r="N45" i="25"/>
  <c r="N46" i="25"/>
  <c r="N47" i="25"/>
  <c r="N48" i="25"/>
  <c r="N22" i="25"/>
  <c r="N23" i="25"/>
  <c r="N24" i="25"/>
  <c r="N25" i="25"/>
  <c r="N26" i="25"/>
  <c r="N27" i="25"/>
  <c r="N28" i="25"/>
  <c r="N29" i="25"/>
  <c r="N30" i="25"/>
  <c r="N31" i="25"/>
  <c r="N32" i="25"/>
  <c r="N33" i="25"/>
  <c r="N34" i="25"/>
  <c r="N37" i="25"/>
  <c r="N11" i="25"/>
  <c r="N13" i="25"/>
  <c r="N14" i="25"/>
  <c r="N15" i="25"/>
  <c r="N16" i="25"/>
  <c r="N17" i="25"/>
  <c r="N18" i="25"/>
  <c r="N10" i="25"/>
  <c r="L13" i="37" l="1"/>
  <c r="V25" i="37" l="1"/>
  <c r="Q37" i="37"/>
  <c r="AG30" i="65"/>
  <c r="AC30" i="65"/>
  <c r="X36" i="17"/>
  <c r="AE36" i="17" s="1"/>
  <c r="Y36" i="17"/>
  <c r="AF36" i="17" s="1"/>
  <c r="U36" i="17"/>
  <c r="V36" i="17"/>
  <c r="L36" i="17"/>
  <c r="M36" i="17"/>
  <c r="X35" i="17"/>
  <c r="AB35" i="17" s="1"/>
  <c r="Y35" i="17"/>
  <c r="AF35" i="17" s="1"/>
  <c r="V35" i="17"/>
  <c r="U35" i="17"/>
  <c r="M35" i="17"/>
  <c r="L35" i="17"/>
  <c r="AH35" i="17" s="1"/>
  <c r="AC36" i="17" l="1"/>
  <c r="AI36" i="17"/>
  <c r="AB36" i="17"/>
  <c r="AH36" i="17"/>
  <c r="AI35" i="17"/>
  <c r="AE35" i="17"/>
  <c r="AC35" i="17"/>
  <c r="I76" i="29"/>
  <c r="S19" i="41" l="1"/>
  <c r="N17" i="41"/>
  <c r="N18" i="41"/>
  <c r="N19" i="41"/>
  <c r="N20" i="41"/>
  <c r="N21" i="41"/>
  <c r="N22" i="41"/>
  <c r="N24" i="41"/>
  <c r="N16" i="41"/>
  <c r="P11" i="38" l="1"/>
  <c r="Q11" i="38"/>
  <c r="P15" i="38"/>
  <c r="Q15" i="38"/>
  <c r="P16" i="38"/>
  <c r="Q16" i="38"/>
  <c r="P17" i="38"/>
  <c r="Q17" i="38"/>
  <c r="P18" i="38"/>
  <c r="Q18" i="38"/>
  <c r="P19" i="38"/>
  <c r="Q19" i="38"/>
  <c r="P20" i="38"/>
  <c r="Q20" i="38"/>
  <c r="P21" i="38"/>
  <c r="Q21" i="38"/>
  <c r="P22" i="38"/>
  <c r="Q22" i="38"/>
  <c r="P26" i="38"/>
  <c r="Q26" i="38"/>
  <c r="P27" i="38"/>
  <c r="Q27" i="38"/>
  <c r="P28" i="38"/>
  <c r="Q28" i="38"/>
  <c r="P29" i="38"/>
  <c r="Q29" i="38"/>
  <c r="P30" i="38"/>
  <c r="Q30" i="38"/>
  <c r="P31" i="38"/>
  <c r="Q31" i="38"/>
  <c r="P32" i="38"/>
  <c r="Q32" i="38"/>
  <c r="P33" i="38"/>
  <c r="Q33" i="38"/>
  <c r="P34" i="38"/>
  <c r="Q34" i="38"/>
  <c r="P35" i="38"/>
  <c r="Q35" i="38"/>
  <c r="P36" i="38"/>
  <c r="Q36" i="38"/>
  <c r="P37" i="38"/>
  <c r="Q37" i="38"/>
  <c r="P38" i="38"/>
  <c r="Q38" i="38"/>
  <c r="P39" i="38"/>
  <c r="Q39" i="38"/>
  <c r="P40" i="38"/>
  <c r="Q40" i="38"/>
  <c r="P41" i="38"/>
  <c r="Q41" i="38"/>
  <c r="P42" i="38"/>
  <c r="Q42" i="38"/>
  <c r="P43" i="38"/>
  <c r="Q43" i="38"/>
  <c r="P44" i="38"/>
  <c r="Q44" i="38"/>
  <c r="P45" i="38"/>
  <c r="Q45" i="38"/>
  <c r="P46" i="38"/>
  <c r="Q46" i="38"/>
  <c r="P47" i="38"/>
  <c r="Q47" i="38"/>
  <c r="Q10" i="38"/>
  <c r="P10" i="38"/>
  <c r="D43" i="37"/>
  <c r="D44" i="37"/>
  <c r="D37" i="37"/>
  <c r="Q23" i="37"/>
  <c r="N59" i="31" l="1"/>
  <c r="G98" i="53" l="1"/>
  <c r="G29" i="53"/>
  <c r="T18" i="2" l="1"/>
  <c r="S50" i="2"/>
  <c r="T50" i="2"/>
  <c r="T60" i="2"/>
  <c r="Q10" i="2"/>
  <c r="P36" i="2"/>
  <c r="P10" i="2"/>
  <c r="N23" i="42" l="1"/>
  <c r="N24" i="42"/>
  <c r="N10" i="42" l="1"/>
  <c r="N11" i="42"/>
  <c r="N15" i="42"/>
  <c r="N16" i="42"/>
  <c r="N17" i="42"/>
  <c r="N18" i="42"/>
  <c r="N19" i="42"/>
  <c r="N20" i="42"/>
  <c r="N21" i="42"/>
  <c r="N22" i="42"/>
  <c r="N25" i="42"/>
  <c r="N29" i="42"/>
  <c r="N30" i="42"/>
  <c r="N31" i="42"/>
  <c r="N32" i="42"/>
  <c r="N33" i="42"/>
  <c r="N34" i="42"/>
  <c r="N35" i="42"/>
  <c r="N36" i="42"/>
  <c r="N37" i="42"/>
  <c r="N38" i="42"/>
  <c r="N39" i="42"/>
  <c r="N40" i="42"/>
  <c r="N41" i="42"/>
  <c r="N42" i="42"/>
  <c r="N43" i="42"/>
  <c r="N44" i="42"/>
  <c r="N45" i="42"/>
  <c r="N9" i="42"/>
  <c r="Z25" i="39" l="1"/>
  <c r="AA25" i="39"/>
  <c r="AQ23" i="41" l="1"/>
  <c r="AR23" i="41"/>
  <c r="AK23" i="41"/>
  <c r="AL23" i="41"/>
  <c r="AM23" i="41"/>
  <c r="AQ44" i="41"/>
  <c r="AR44" i="41"/>
  <c r="AL44" i="41"/>
  <c r="AM44" i="41"/>
  <c r="X44" i="41"/>
  <c r="AH44" i="41" s="1"/>
  <c r="Y44" i="41"/>
  <c r="AK44" i="41" s="1"/>
  <c r="X23" i="41"/>
  <c r="AI23" i="41" s="1"/>
  <c r="Y23" i="41"/>
  <c r="AP23" i="41" s="1"/>
  <c r="AD44" i="41" l="1"/>
  <c r="AG44" i="41"/>
  <c r="AE23" i="41"/>
  <c r="AD23" i="41"/>
  <c r="AC44" i="41"/>
  <c r="AG23" i="41"/>
  <c r="AC23" i="41"/>
  <c r="AI44" i="41"/>
  <c r="AP44" i="41"/>
  <c r="AH23" i="41"/>
  <c r="AE44" i="41"/>
  <c r="I18" i="39"/>
  <c r="E18" i="39"/>
  <c r="E14" i="39"/>
  <c r="E15" i="39"/>
  <c r="U15" i="39" s="1"/>
  <c r="E16" i="39"/>
  <c r="E17" i="39"/>
  <c r="E19" i="39"/>
  <c r="E23" i="39"/>
  <c r="E24" i="39"/>
  <c r="E25" i="39"/>
  <c r="U25" i="39" s="1"/>
  <c r="E26" i="39"/>
  <c r="U26" i="39" s="1"/>
  <c r="E27" i="39"/>
  <c r="U27" i="39" s="1"/>
  <c r="E28" i="39"/>
  <c r="E29" i="39"/>
  <c r="U29" i="39" s="1"/>
  <c r="E30" i="39"/>
  <c r="U30" i="39" s="1"/>
  <c r="E31" i="39"/>
  <c r="U31" i="39" s="1"/>
  <c r="E32" i="39"/>
  <c r="U32" i="39" s="1"/>
  <c r="E33" i="39"/>
  <c r="E34" i="39"/>
  <c r="E10" i="39"/>
  <c r="I14" i="39"/>
  <c r="I15" i="39"/>
  <c r="I16" i="39"/>
  <c r="I17" i="39"/>
  <c r="I19" i="39"/>
  <c r="I23" i="39"/>
  <c r="I24" i="39"/>
  <c r="I26" i="39"/>
  <c r="I27" i="39"/>
  <c r="I28" i="39"/>
  <c r="I29" i="39"/>
  <c r="I30" i="39"/>
  <c r="I31" i="39"/>
  <c r="I32" i="39"/>
  <c r="I33" i="39"/>
  <c r="I34" i="39"/>
  <c r="I10" i="39"/>
  <c r="Z33" i="38"/>
  <c r="AA33" i="38"/>
  <c r="Z40" i="38"/>
  <c r="AA40" i="38"/>
  <c r="I21" i="38"/>
  <c r="Y21" i="38" s="1"/>
  <c r="E10" i="38"/>
  <c r="E11" i="38"/>
  <c r="E15" i="38"/>
  <c r="E16" i="38"/>
  <c r="U16" i="38" s="1"/>
  <c r="E17" i="38"/>
  <c r="E18" i="38"/>
  <c r="E19" i="38"/>
  <c r="E20" i="38"/>
  <c r="U20" i="38" s="1"/>
  <c r="E21" i="38"/>
  <c r="E22" i="38"/>
  <c r="E26" i="38"/>
  <c r="E27" i="38"/>
  <c r="E28" i="38"/>
  <c r="E29" i="38"/>
  <c r="U29" i="38" s="1"/>
  <c r="E30" i="38"/>
  <c r="U30" i="38" s="1"/>
  <c r="E31" i="38"/>
  <c r="E32" i="38"/>
  <c r="E33" i="38"/>
  <c r="U33" i="38" s="1"/>
  <c r="E34" i="38"/>
  <c r="E35" i="38"/>
  <c r="U35" i="38" s="1"/>
  <c r="E36" i="38"/>
  <c r="U36" i="38" s="1"/>
  <c r="E37" i="38"/>
  <c r="E38" i="38"/>
  <c r="U38" i="38" s="1"/>
  <c r="E39" i="38"/>
  <c r="U39" i="38" s="1"/>
  <c r="E40" i="38"/>
  <c r="U40" i="38" s="1"/>
  <c r="E41" i="38"/>
  <c r="U41" i="38" s="1"/>
  <c r="E42" i="38"/>
  <c r="U42" i="38" s="1"/>
  <c r="E43" i="38"/>
  <c r="U43" i="38" s="1"/>
  <c r="E44" i="38"/>
  <c r="E45" i="38"/>
  <c r="E46" i="38"/>
  <c r="E47" i="38"/>
  <c r="I47" i="38"/>
  <c r="I15" i="38"/>
  <c r="I16" i="38"/>
  <c r="I17" i="38"/>
  <c r="I18" i="38"/>
  <c r="I19" i="38"/>
  <c r="I20" i="38"/>
  <c r="I22" i="38"/>
  <c r="I26" i="38"/>
  <c r="I27" i="38"/>
  <c r="I28" i="38"/>
  <c r="I29" i="38"/>
  <c r="I30" i="38"/>
  <c r="I31" i="38"/>
  <c r="I32" i="38"/>
  <c r="I34" i="38"/>
  <c r="I35" i="38"/>
  <c r="I36" i="38"/>
  <c r="I37" i="38"/>
  <c r="I38" i="38"/>
  <c r="I39" i="38"/>
  <c r="I40" i="38"/>
  <c r="Y40" i="38" s="1"/>
  <c r="I41" i="38"/>
  <c r="I42" i="38"/>
  <c r="I43" i="38"/>
  <c r="I44" i="38"/>
  <c r="I45" i="38"/>
  <c r="I46" i="38"/>
  <c r="I10" i="38"/>
  <c r="N10" i="38" s="1"/>
  <c r="I11" i="38"/>
  <c r="H33" i="37"/>
  <c r="H41" i="37"/>
  <c r="H44" i="37"/>
  <c r="H46" i="37"/>
  <c r="H47" i="37"/>
  <c r="H48" i="37"/>
  <c r="H10" i="37"/>
  <c r="H13" i="37"/>
  <c r="H17" i="37"/>
  <c r="H20" i="37"/>
  <c r="H29" i="37"/>
  <c r="H30" i="37"/>
  <c r="H32" i="37"/>
  <c r="H36" i="37"/>
  <c r="H40" i="37"/>
  <c r="H43" i="37"/>
  <c r="L24" i="37"/>
  <c r="H25" i="37"/>
  <c r="D32" i="37"/>
  <c r="D36" i="37"/>
  <c r="D40" i="37"/>
  <c r="D46" i="37"/>
  <c r="D47" i="37"/>
  <c r="D29" i="37"/>
  <c r="D23" i="37"/>
  <c r="D24" i="37"/>
  <c r="L11" i="37"/>
  <c r="L17" i="37"/>
  <c r="L18" i="37"/>
  <c r="L20" i="37"/>
  <c r="L22" i="37"/>
  <c r="L31" i="37"/>
  <c r="L32" i="37"/>
  <c r="L33" i="37"/>
  <c r="L36" i="37"/>
  <c r="L38" i="37"/>
  <c r="L39" i="37"/>
  <c r="L41" i="37"/>
  <c r="L42" i="37"/>
  <c r="L44" i="37"/>
  <c r="L47" i="37"/>
  <c r="H11" i="37"/>
  <c r="H12" i="37"/>
  <c r="H18" i="37"/>
  <c r="H19" i="37"/>
  <c r="H21" i="37"/>
  <c r="H31" i="37"/>
  <c r="H34" i="37"/>
  <c r="H35" i="37"/>
  <c r="H38" i="37"/>
  <c r="H39" i="37"/>
  <c r="H42" i="37"/>
  <c r="H45" i="37"/>
  <c r="D11" i="37"/>
  <c r="D13" i="37"/>
  <c r="D17" i="37"/>
  <c r="D18" i="37"/>
  <c r="D19" i="37"/>
  <c r="D20" i="37"/>
  <c r="D21" i="37"/>
  <c r="D22" i="37"/>
  <c r="D25" i="37"/>
  <c r="D30" i="37"/>
  <c r="D31" i="37"/>
  <c r="D33" i="37"/>
  <c r="D34" i="37"/>
  <c r="D35" i="37"/>
  <c r="D38" i="37"/>
  <c r="D39" i="37"/>
  <c r="D41" i="37"/>
  <c r="D42" i="37"/>
  <c r="D45" i="37"/>
  <c r="D48" i="37"/>
  <c r="D10" i="37"/>
  <c r="AA11" i="37"/>
  <c r="AA12" i="37"/>
  <c r="AA17" i="37"/>
  <c r="AA18" i="37"/>
  <c r="AA19" i="37"/>
  <c r="AA20" i="37"/>
  <c r="AA21" i="37"/>
  <c r="AA22" i="37"/>
  <c r="AA24" i="37"/>
  <c r="AA25" i="37"/>
  <c r="AA29" i="37"/>
  <c r="AA30" i="37"/>
  <c r="AA31" i="37"/>
  <c r="AA32" i="37"/>
  <c r="AA33" i="37"/>
  <c r="AA34" i="37"/>
  <c r="AA35" i="37"/>
  <c r="AA36" i="37"/>
  <c r="AA38" i="37"/>
  <c r="AA39" i="37"/>
  <c r="AA40" i="37"/>
  <c r="AA41" i="37"/>
  <c r="AA42" i="37"/>
  <c r="AA43" i="37"/>
  <c r="AA44" i="37"/>
  <c r="AA45" i="37"/>
  <c r="AA46" i="37"/>
  <c r="AA47" i="37"/>
  <c r="AA48" i="37"/>
  <c r="AA10" i="37"/>
  <c r="V11" i="37"/>
  <c r="V12" i="37"/>
  <c r="V13" i="37"/>
  <c r="V17" i="37"/>
  <c r="V18" i="37"/>
  <c r="V19" i="37"/>
  <c r="V20" i="37"/>
  <c r="V21" i="37"/>
  <c r="V24" i="37"/>
  <c r="V29" i="37"/>
  <c r="V30" i="37"/>
  <c r="V31" i="37"/>
  <c r="V32" i="37"/>
  <c r="V33" i="37"/>
  <c r="V34" i="37"/>
  <c r="V35" i="37"/>
  <c r="V36" i="37"/>
  <c r="V38" i="37"/>
  <c r="V39" i="37"/>
  <c r="V40" i="37"/>
  <c r="V41" i="37"/>
  <c r="V42" i="37"/>
  <c r="V43" i="37"/>
  <c r="V44" i="37"/>
  <c r="V45" i="37"/>
  <c r="V46" i="37"/>
  <c r="V47" i="37"/>
  <c r="V48" i="37"/>
  <c r="V10" i="37"/>
  <c r="Q11" i="37"/>
  <c r="Q12" i="37"/>
  <c r="Q13" i="37"/>
  <c r="Q17" i="37"/>
  <c r="Q18" i="37"/>
  <c r="Q19" i="37"/>
  <c r="Q20" i="37"/>
  <c r="Q21" i="37"/>
  <c r="Q22" i="37"/>
  <c r="Q24" i="37"/>
  <c r="Q25" i="37"/>
  <c r="Q29" i="37"/>
  <c r="Q30" i="37"/>
  <c r="Q31" i="37"/>
  <c r="Q32" i="37"/>
  <c r="Q33" i="37"/>
  <c r="Q34" i="37"/>
  <c r="Q35" i="37"/>
  <c r="Q36" i="37"/>
  <c r="Q38" i="37"/>
  <c r="Q39" i="37"/>
  <c r="Q40" i="37"/>
  <c r="Q41" i="37"/>
  <c r="Q42" i="37"/>
  <c r="Q43" i="37"/>
  <c r="Q44" i="37"/>
  <c r="Q45" i="37"/>
  <c r="Q46" i="37"/>
  <c r="Q47" i="37"/>
  <c r="Q48" i="37"/>
  <c r="Q10" i="37"/>
  <c r="D22" i="36"/>
  <c r="D23" i="36"/>
  <c r="Q12" i="35"/>
  <c r="T12" i="35" s="1"/>
  <c r="I24" i="35"/>
  <c r="I25" i="35"/>
  <c r="I29" i="35"/>
  <c r="I30" i="35"/>
  <c r="I31" i="35"/>
  <c r="I32" i="35"/>
  <c r="I33" i="35"/>
  <c r="I34" i="35"/>
  <c r="I35" i="35"/>
  <c r="I36" i="35"/>
  <c r="I37" i="35"/>
  <c r="I38" i="35"/>
  <c r="I39" i="35"/>
  <c r="I40" i="35"/>
  <c r="I41" i="35"/>
  <c r="I42" i="35"/>
  <c r="I43" i="35"/>
  <c r="I44" i="35"/>
  <c r="I45" i="35"/>
  <c r="I46" i="35"/>
  <c r="I47" i="35"/>
  <c r="I48" i="35"/>
  <c r="I49" i="35"/>
  <c r="I50" i="35"/>
  <c r="I51" i="35"/>
  <c r="I18" i="35"/>
  <c r="I19" i="35"/>
  <c r="I20" i="35"/>
  <c r="I21" i="35"/>
  <c r="I22" i="35"/>
  <c r="I23" i="35"/>
  <c r="I17" i="35"/>
  <c r="I11" i="35"/>
  <c r="I12" i="35"/>
  <c r="I13" i="35"/>
  <c r="I10" i="35"/>
  <c r="N19" i="38" l="1"/>
  <c r="N42" i="38"/>
  <c r="N46" i="38"/>
  <c r="N39" i="38"/>
  <c r="N34" i="38"/>
  <c r="N45" i="38"/>
  <c r="N41" i="38"/>
  <c r="N38" i="38"/>
  <c r="N43" i="38"/>
  <c r="N36" i="38"/>
  <c r="N33" i="39"/>
  <c r="N17" i="39"/>
  <c r="N21" i="38"/>
  <c r="U47" i="38"/>
  <c r="N23" i="39"/>
  <c r="N19" i="39"/>
  <c r="N14" i="39"/>
  <c r="N15" i="39"/>
  <c r="N32" i="39"/>
  <c r="N29" i="39"/>
  <c r="N26" i="39"/>
  <c r="N31" i="39"/>
  <c r="N28" i="39"/>
  <c r="N25" i="39"/>
  <c r="N34" i="39"/>
  <c r="N30" i="39"/>
  <c r="N27" i="39"/>
  <c r="N24" i="39"/>
  <c r="N18" i="39"/>
  <c r="N16" i="39"/>
  <c r="N22" i="38"/>
  <c r="N11" i="38"/>
  <c r="N31" i="38"/>
  <c r="N28" i="38"/>
  <c r="N18" i="38"/>
  <c r="N15" i="38"/>
  <c r="N29" i="38"/>
  <c r="N26" i="38"/>
  <c r="N20" i="38"/>
  <c r="N17" i="38"/>
  <c r="N33" i="38"/>
  <c r="W47" i="38"/>
  <c r="V47" i="38"/>
  <c r="AD40" i="38"/>
  <c r="AA47" i="38"/>
  <c r="Y47" i="38"/>
  <c r="Z47" i="38"/>
  <c r="N10" i="39"/>
  <c r="N32" i="38"/>
  <c r="N30" i="38"/>
  <c r="N27" i="38"/>
  <c r="N16" i="38"/>
  <c r="N44" i="38"/>
  <c r="N40" i="38"/>
  <c r="N37" i="38"/>
  <c r="N35" i="38"/>
  <c r="N47" i="38"/>
  <c r="AY14" i="24"/>
  <c r="AY15" i="24"/>
  <c r="AY16" i="24"/>
  <c r="AY17" i="24"/>
  <c r="AY18" i="24"/>
  <c r="P82" i="24"/>
  <c r="P83" i="24"/>
  <c r="P84" i="24"/>
  <c r="P85" i="24"/>
  <c r="P86" i="24"/>
  <c r="P87" i="24"/>
  <c r="BF11" i="24"/>
  <c r="BG11" i="24"/>
  <c r="BH11" i="24"/>
  <c r="BI11" i="24"/>
  <c r="BG12" i="24"/>
  <c r="BH12" i="24"/>
  <c r="BI12" i="24"/>
  <c r="BG13" i="24"/>
  <c r="BH13" i="24"/>
  <c r="BI13" i="24"/>
  <c r="BG14" i="24"/>
  <c r="BH14" i="24"/>
  <c r="BI14" i="24"/>
  <c r="BG15" i="24"/>
  <c r="BH15" i="24"/>
  <c r="BI15" i="24"/>
  <c r="BF16" i="24"/>
  <c r="BG16" i="24"/>
  <c r="BH16" i="24"/>
  <c r="BI16" i="24"/>
  <c r="BF17" i="24"/>
  <c r="I17" i="24" s="1"/>
  <c r="BG17" i="24"/>
  <c r="BH17" i="24"/>
  <c r="BI17" i="24"/>
  <c r="BF18" i="24"/>
  <c r="BG18" i="24"/>
  <c r="BH18" i="24"/>
  <c r="BI18" i="24"/>
  <c r="BF19" i="24"/>
  <c r="BG19" i="24"/>
  <c r="BH19" i="24"/>
  <c r="BI19" i="24"/>
  <c r="BF20" i="24"/>
  <c r="BG20" i="24"/>
  <c r="BH20" i="24"/>
  <c r="BI20" i="24"/>
  <c r="BF21" i="24"/>
  <c r="BG21" i="24"/>
  <c r="BH21" i="24"/>
  <c r="BI21" i="24"/>
  <c r="BF22" i="24"/>
  <c r="BG22" i="24"/>
  <c r="BH22" i="24"/>
  <c r="BI22" i="24"/>
  <c r="BG23" i="24"/>
  <c r="BH23" i="24"/>
  <c r="BI23" i="24"/>
  <c r="BG24" i="24"/>
  <c r="BH24" i="24"/>
  <c r="BI24" i="24"/>
  <c r="BG25" i="24"/>
  <c r="BH25" i="24"/>
  <c r="BI25" i="24"/>
  <c r="BF26" i="24"/>
  <c r="BG26" i="24"/>
  <c r="BH26" i="24"/>
  <c r="BI26" i="24"/>
  <c r="BF27" i="24"/>
  <c r="BG27" i="24"/>
  <c r="BH27" i="24"/>
  <c r="BI27" i="24"/>
  <c r="BF28" i="24"/>
  <c r="BG28" i="24"/>
  <c r="BH28" i="24"/>
  <c r="BI28" i="24"/>
  <c r="BG29" i="24"/>
  <c r="BH29" i="24"/>
  <c r="BI29" i="24"/>
  <c r="BG30" i="24"/>
  <c r="BH30" i="24"/>
  <c r="BI30" i="24"/>
  <c r="BG31" i="24"/>
  <c r="BH31" i="24"/>
  <c r="BI31" i="24"/>
  <c r="BF32" i="24"/>
  <c r="BG32" i="24"/>
  <c r="BH32" i="24"/>
  <c r="BI32" i="24"/>
  <c r="BG33" i="24"/>
  <c r="BH33" i="24"/>
  <c r="BI33" i="24"/>
  <c r="BG34" i="24"/>
  <c r="BH34" i="24"/>
  <c r="BI34" i="24"/>
  <c r="BF35" i="24"/>
  <c r="BG35" i="24"/>
  <c r="BH35" i="24"/>
  <c r="BI35" i="24"/>
  <c r="BG36" i="24"/>
  <c r="BH36" i="24"/>
  <c r="BI36" i="24"/>
  <c r="BG37" i="24"/>
  <c r="BH37" i="24"/>
  <c r="BI37" i="24"/>
  <c r="BG38" i="24"/>
  <c r="BH38" i="24"/>
  <c r="BI38" i="24"/>
  <c r="BG39" i="24"/>
  <c r="BH39" i="24"/>
  <c r="BI39" i="24"/>
  <c r="BF40" i="24"/>
  <c r="BG40" i="24"/>
  <c r="BH40" i="24"/>
  <c r="BI40" i="24"/>
  <c r="BF41" i="24"/>
  <c r="BG41" i="24"/>
  <c r="BH41" i="24"/>
  <c r="BI41" i="24"/>
  <c r="BF42" i="24"/>
  <c r="BG42" i="24"/>
  <c r="BH42" i="24"/>
  <c r="BI42" i="24"/>
  <c r="BF43" i="24"/>
  <c r="BG43" i="24"/>
  <c r="BH43" i="24"/>
  <c r="BI43" i="24"/>
  <c r="BF44" i="24"/>
  <c r="BG44" i="24"/>
  <c r="BH44" i="24"/>
  <c r="BI44" i="24"/>
  <c r="BG45" i="24"/>
  <c r="BH45" i="24"/>
  <c r="BI45" i="24"/>
  <c r="BF46" i="24"/>
  <c r="BG46" i="24"/>
  <c r="BH46" i="24"/>
  <c r="BI46" i="24"/>
  <c r="BG47" i="24"/>
  <c r="BH47" i="24"/>
  <c r="BI47" i="24"/>
  <c r="BG48" i="24"/>
  <c r="BH48" i="24"/>
  <c r="BI48" i="24"/>
  <c r="BF49" i="24"/>
  <c r="BG49" i="24"/>
  <c r="BH49" i="24"/>
  <c r="BI49" i="24"/>
  <c r="BG50" i="24"/>
  <c r="BH50" i="24"/>
  <c r="BI50" i="24"/>
  <c r="BG51" i="24"/>
  <c r="BH51" i="24"/>
  <c r="BI51" i="24"/>
  <c r="BG52" i="24"/>
  <c r="BH52" i="24"/>
  <c r="BI52" i="24"/>
  <c r="BF53" i="24"/>
  <c r="BG53" i="24"/>
  <c r="BH53" i="24"/>
  <c r="BI53" i="24"/>
  <c r="BG54" i="24"/>
  <c r="BH54" i="24"/>
  <c r="BI54" i="24"/>
  <c r="BF55" i="24"/>
  <c r="BG55" i="24"/>
  <c r="BH55" i="24"/>
  <c r="BI55" i="24"/>
  <c r="BF56" i="24"/>
  <c r="BG56" i="24"/>
  <c r="BH56" i="24"/>
  <c r="BI56" i="24"/>
  <c r="BF57" i="24"/>
  <c r="BG57" i="24"/>
  <c r="BH57" i="24"/>
  <c r="BI57" i="24"/>
  <c r="BF58" i="24"/>
  <c r="BG58" i="24"/>
  <c r="BH58" i="24"/>
  <c r="BI58" i="24"/>
  <c r="BF59" i="24"/>
  <c r="BG59" i="24"/>
  <c r="BH59" i="24"/>
  <c r="BI59" i="24"/>
  <c r="BG60" i="24"/>
  <c r="BH60" i="24"/>
  <c r="BI60" i="24"/>
  <c r="BF61" i="24"/>
  <c r="BG61" i="24"/>
  <c r="BH61" i="24"/>
  <c r="BI61" i="24"/>
  <c r="BG62" i="24"/>
  <c r="BH62" i="24"/>
  <c r="BI62" i="24"/>
  <c r="BG63" i="24"/>
  <c r="BH63" i="24"/>
  <c r="BI63" i="24"/>
  <c r="BG64" i="24"/>
  <c r="BH64" i="24"/>
  <c r="BI64" i="24"/>
  <c r="BF65" i="24"/>
  <c r="BG65" i="24"/>
  <c r="BH65" i="24"/>
  <c r="BI65" i="24"/>
  <c r="BG66" i="24"/>
  <c r="BH66" i="24"/>
  <c r="BI66" i="24"/>
  <c r="BF67" i="24"/>
  <c r="BG67" i="24"/>
  <c r="BH67" i="24"/>
  <c r="BI67" i="24"/>
  <c r="BF68" i="24"/>
  <c r="BG68" i="24"/>
  <c r="BH68" i="24"/>
  <c r="BI68" i="24"/>
  <c r="BF69" i="24"/>
  <c r="BG69" i="24"/>
  <c r="BH69" i="24"/>
  <c r="BI69" i="24"/>
  <c r="BG70" i="24"/>
  <c r="BH70" i="24"/>
  <c r="BI70" i="24"/>
  <c r="BF71" i="24"/>
  <c r="BG71" i="24"/>
  <c r="BH71" i="24"/>
  <c r="BI71" i="24"/>
  <c r="BG72" i="24"/>
  <c r="BH72" i="24"/>
  <c r="BI72" i="24"/>
  <c r="BG73" i="24"/>
  <c r="BH73" i="24"/>
  <c r="BI73" i="24"/>
  <c r="BG74" i="24"/>
  <c r="BH74" i="24"/>
  <c r="BI74" i="24"/>
  <c r="BG75" i="24"/>
  <c r="BH75" i="24"/>
  <c r="BI75" i="24"/>
  <c r="BF76" i="24"/>
  <c r="BG76" i="24"/>
  <c r="BH76" i="24"/>
  <c r="BI76" i="24"/>
  <c r="BF77" i="24"/>
  <c r="BG77" i="24"/>
  <c r="BH77" i="24"/>
  <c r="BI77" i="24"/>
  <c r="BF78" i="24"/>
  <c r="BG78" i="24"/>
  <c r="BH78" i="24"/>
  <c r="BI78" i="24"/>
  <c r="BG79" i="24"/>
  <c r="BH79" i="24"/>
  <c r="BI79" i="24"/>
  <c r="BF80" i="24"/>
  <c r="BG80" i="24"/>
  <c r="BH80" i="24"/>
  <c r="BI80" i="24"/>
  <c r="BF81" i="24"/>
  <c r="BG81" i="24"/>
  <c r="BH81" i="24"/>
  <c r="BI81" i="24"/>
  <c r="BG82" i="24"/>
  <c r="BH82" i="24"/>
  <c r="BI82" i="24"/>
  <c r="BF83" i="24"/>
  <c r="BG83" i="24"/>
  <c r="BH83" i="24"/>
  <c r="BI83" i="24"/>
  <c r="BF84" i="24"/>
  <c r="BG84" i="24"/>
  <c r="BH84" i="24"/>
  <c r="BI84" i="24"/>
  <c r="BF85" i="24"/>
  <c r="BG85" i="24"/>
  <c r="BH85" i="24"/>
  <c r="BI85" i="24"/>
  <c r="BG86" i="24"/>
  <c r="BH86" i="24"/>
  <c r="BI86" i="24"/>
  <c r="BF87" i="24"/>
  <c r="BG87" i="24"/>
  <c r="BH87" i="24"/>
  <c r="BI87" i="24"/>
  <c r="BI10" i="24"/>
  <c r="BH10" i="24"/>
  <c r="BG10" i="24"/>
  <c r="BF10" i="24"/>
  <c r="AY10" i="24"/>
  <c r="AZ10" i="24"/>
  <c r="BA10" i="24"/>
  <c r="BB10" i="24"/>
  <c r="AY11" i="24"/>
  <c r="I11" i="24" s="1"/>
  <c r="AZ11" i="24"/>
  <c r="BA11" i="24"/>
  <c r="K11" i="24" s="1"/>
  <c r="BB11" i="24"/>
  <c r="L11" i="24" s="1"/>
  <c r="AY12" i="24"/>
  <c r="AZ12" i="24"/>
  <c r="J12" i="24" s="1"/>
  <c r="BA12" i="24"/>
  <c r="K12" i="24" s="1"/>
  <c r="BB12" i="24"/>
  <c r="AZ13" i="24"/>
  <c r="BA13" i="24"/>
  <c r="K13" i="24" s="1"/>
  <c r="BB13" i="24"/>
  <c r="AZ14" i="24"/>
  <c r="BA14" i="24"/>
  <c r="BB14" i="24"/>
  <c r="L14" i="24" s="1"/>
  <c r="AZ15" i="24"/>
  <c r="BA15" i="24"/>
  <c r="BB15" i="24"/>
  <c r="AZ16" i="24"/>
  <c r="BA16" i="24"/>
  <c r="BB16" i="24"/>
  <c r="AZ17" i="24"/>
  <c r="BA17" i="24"/>
  <c r="BB17" i="24"/>
  <c r="AZ18" i="24"/>
  <c r="BA18" i="24"/>
  <c r="BB18" i="24"/>
  <c r="AY19" i="24"/>
  <c r="I19" i="24" s="1"/>
  <c r="AZ19" i="24"/>
  <c r="BA19" i="24"/>
  <c r="BB19" i="24"/>
  <c r="AY20" i="24"/>
  <c r="AZ20" i="24"/>
  <c r="BA20" i="24"/>
  <c r="BB20" i="24"/>
  <c r="AY21" i="24"/>
  <c r="AZ21" i="24"/>
  <c r="BA21" i="24"/>
  <c r="BB21" i="24"/>
  <c r="AY22" i="24"/>
  <c r="AZ22" i="24"/>
  <c r="BA22" i="24"/>
  <c r="BB22" i="24"/>
  <c r="AY23" i="24"/>
  <c r="AZ23" i="24"/>
  <c r="J23" i="24" s="1"/>
  <c r="BA23" i="24"/>
  <c r="BB23" i="24"/>
  <c r="AY24" i="24"/>
  <c r="AZ24" i="24"/>
  <c r="BA24" i="24"/>
  <c r="K24" i="24" s="1"/>
  <c r="BB24" i="24"/>
  <c r="AY25" i="24"/>
  <c r="AZ25" i="24"/>
  <c r="BA25" i="24"/>
  <c r="BB25" i="24"/>
  <c r="L25" i="24" s="1"/>
  <c r="AY26" i="24"/>
  <c r="AZ26" i="24"/>
  <c r="BA26" i="24"/>
  <c r="BB26" i="24"/>
  <c r="AC26" i="24" s="1"/>
  <c r="AY27" i="24"/>
  <c r="AZ27" i="24"/>
  <c r="BA27" i="24"/>
  <c r="BB27" i="24"/>
  <c r="L27" i="24" s="1"/>
  <c r="AC27" i="24" s="1"/>
  <c r="AY28" i="24"/>
  <c r="AZ28" i="24"/>
  <c r="BA28" i="24"/>
  <c r="BB28" i="24"/>
  <c r="AY29" i="24"/>
  <c r="AZ29" i="24"/>
  <c r="BA29" i="24"/>
  <c r="BB29" i="24"/>
  <c r="AC29" i="24" s="1"/>
  <c r="AY30" i="24"/>
  <c r="AZ30" i="24"/>
  <c r="J30" i="24" s="1"/>
  <c r="BA30" i="24"/>
  <c r="BB30" i="24"/>
  <c r="AY31" i="24"/>
  <c r="AZ31" i="24"/>
  <c r="BA31" i="24"/>
  <c r="K31" i="24" s="1"/>
  <c r="BB31" i="24"/>
  <c r="L31" i="24" s="1"/>
  <c r="AY32" i="24"/>
  <c r="AZ32" i="24"/>
  <c r="BA32" i="24"/>
  <c r="K32" i="24" s="1"/>
  <c r="AB32" i="24" s="1"/>
  <c r="BB32" i="24"/>
  <c r="L32" i="24" s="1"/>
  <c r="AC32" i="24" s="1"/>
  <c r="AY33" i="24"/>
  <c r="AZ33" i="24"/>
  <c r="BA33" i="24"/>
  <c r="BB33" i="24"/>
  <c r="L33" i="24" s="1"/>
  <c r="AY34" i="24"/>
  <c r="AZ34" i="24"/>
  <c r="BA34" i="24"/>
  <c r="BB34" i="24"/>
  <c r="AY35" i="24"/>
  <c r="I35" i="24" s="1"/>
  <c r="AZ35" i="24"/>
  <c r="BA35" i="24"/>
  <c r="BB35" i="24"/>
  <c r="AC35" i="24" s="1"/>
  <c r="AY36" i="24"/>
  <c r="AZ36" i="24"/>
  <c r="J36" i="24" s="1"/>
  <c r="BA36" i="24"/>
  <c r="BB36" i="24"/>
  <c r="AZ37" i="24"/>
  <c r="BA37" i="24"/>
  <c r="K37" i="24" s="1"/>
  <c r="BB37" i="24"/>
  <c r="AC37" i="24" s="1"/>
  <c r="AZ38" i="24"/>
  <c r="BA38" i="24"/>
  <c r="BB38" i="24"/>
  <c r="L38" i="24" s="1"/>
  <c r="AC38" i="24" s="1"/>
  <c r="AZ39" i="24"/>
  <c r="BA39" i="24"/>
  <c r="BB39" i="24"/>
  <c r="AY40" i="24"/>
  <c r="AZ40" i="24"/>
  <c r="BA40" i="24"/>
  <c r="BB40" i="24"/>
  <c r="AY41" i="24"/>
  <c r="AZ41" i="24"/>
  <c r="BA41" i="24"/>
  <c r="BB41" i="24"/>
  <c r="AY42" i="24"/>
  <c r="AZ42" i="24"/>
  <c r="BA42" i="24"/>
  <c r="BB42" i="24"/>
  <c r="AY43" i="24"/>
  <c r="AZ43" i="24"/>
  <c r="BA43" i="24"/>
  <c r="BB43" i="24"/>
  <c r="AY44" i="24"/>
  <c r="I44" i="24" s="1"/>
  <c r="AZ44" i="24"/>
  <c r="BA44" i="24"/>
  <c r="BB44" i="24"/>
  <c r="AY45" i="24"/>
  <c r="AZ45" i="24"/>
  <c r="J45" i="24" s="1"/>
  <c r="BA45" i="24"/>
  <c r="K45" i="24" s="1"/>
  <c r="BB45" i="24"/>
  <c r="AY46" i="24"/>
  <c r="AZ46" i="24"/>
  <c r="J46" i="24" s="1"/>
  <c r="AA46" i="24" s="1"/>
  <c r="BA46" i="24"/>
  <c r="K46" i="24" s="1"/>
  <c r="AB46" i="24" s="1"/>
  <c r="BB46" i="24"/>
  <c r="AY47" i="24"/>
  <c r="AZ47" i="24"/>
  <c r="BA47" i="24"/>
  <c r="K47" i="24" s="1"/>
  <c r="BB47" i="24"/>
  <c r="L47" i="24" s="1"/>
  <c r="AY48" i="24"/>
  <c r="AZ48" i="24"/>
  <c r="BA48" i="24"/>
  <c r="BB48" i="24"/>
  <c r="AY49" i="24"/>
  <c r="AZ49" i="24"/>
  <c r="BA49" i="24"/>
  <c r="BB49" i="24"/>
  <c r="L49" i="24" s="1"/>
  <c r="AC49" i="24" s="1"/>
  <c r="AY50" i="24"/>
  <c r="AZ50" i="24"/>
  <c r="BA50" i="24"/>
  <c r="BB50" i="24"/>
  <c r="AY51" i="24"/>
  <c r="AZ51" i="24"/>
  <c r="BA51" i="24"/>
  <c r="K51" i="24" s="1"/>
  <c r="BB51" i="24"/>
  <c r="AY52" i="24"/>
  <c r="AZ52" i="24"/>
  <c r="BA52" i="24"/>
  <c r="K52" i="24" s="1"/>
  <c r="BB52" i="24"/>
  <c r="L52" i="24" s="1"/>
  <c r="AZ53" i="24"/>
  <c r="BA53" i="24"/>
  <c r="K53" i="24" s="1"/>
  <c r="BB53" i="24"/>
  <c r="AC53" i="24" s="1"/>
  <c r="AY54" i="24"/>
  <c r="AZ54" i="24"/>
  <c r="BA54" i="24"/>
  <c r="BB54" i="24"/>
  <c r="L54" i="24" s="1"/>
  <c r="AY55" i="24"/>
  <c r="AZ55" i="24"/>
  <c r="BA55" i="24"/>
  <c r="BB55" i="24"/>
  <c r="L55" i="24" s="1"/>
  <c r="AC55" i="24" s="1"/>
  <c r="AY56" i="24"/>
  <c r="AZ56" i="24"/>
  <c r="BA56" i="24"/>
  <c r="BB56" i="24"/>
  <c r="L56" i="24" s="1"/>
  <c r="AC56" i="24" s="1"/>
  <c r="AY57" i="24"/>
  <c r="AZ57" i="24"/>
  <c r="BA57" i="24"/>
  <c r="BB57" i="24"/>
  <c r="L57" i="24" s="1"/>
  <c r="AC57" i="24" s="1"/>
  <c r="AY58" i="24"/>
  <c r="AZ58" i="24"/>
  <c r="BA58" i="24"/>
  <c r="BB58" i="24"/>
  <c r="L58" i="24" s="1"/>
  <c r="AY59" i="24"/>
  <c r="AZ59" i="24"/>
  <c r="BA59" i="24"/>
  <c r="BB59" i="24"/>
  <c r="L59" i="24" s="1"/>
  <c r="AY60" i="24"/>
  <c r="AZ60" i="24"/>
  <c r="BA60" i="24"/>
  <c r="BB60" i="24"/>
  <c r="AY61" i="24"/>
  <c r="I61" i="24" s="1"/>
  <c r="AZ61" i="24"/>
  <c r="BA61" i="24"/>
  <c r="BB61" i="24"/>
  <c r="AY62" i="24"/>
  <c r="AZ62" i="24"/>
  <c r="J62" i="24" s="1"/>
  <c r="BA62" i="24"/>
  <c r="BB62" i="24"/>
  <c r="AY63" i="24"/>
  <c r="AZ63" i="24"/>
  <c r="BA63" i="24"/>
  <c r="K63" i="24" s="1"/>
  <c r="BB63" i="24"/>
  <c r="L63" i="24" s="1"/>
  <c r="AY64" i="24"/>
  <c r="AZ64" i="24"/>
  <c r="BA64" i="24"/>
  <c r="BB64" i="24"/>
  <c r="L64" i="24" s="1"/>
  <c r="AY65" i="24"/>
  <c r="AZ65" i="24"/>
  <c r="BA65" i="24"/>
  <c r="BB65" i="24"/>
  <c r="L65" i="24" s="1"/>
  <c r="AC65" i="24" s="1"/>
  <c r="AY66" i="24"/>
  <c r="AZ66" i="24"/>
  <c r="BA66" i="24"/>
  <c r="BB66" i="24"/>
  <c r="AY67" i="24"/>
  <c r="AZ67" i="24"/>
  <c r="BA67" i="24"/>
  <c r="BB67" i="24"/>
  <c r="AY68" i="24"/>
  <c r="AZ68" i="24"/>
  <c r="BA68" i="24"/>
  <c r="BB68" i="24"/>
  <c r="AY69" i="24"/>
  <c r="AZ69" i="24"/>
  <c r="BA69" i="24"/>
  <c r="BB69" i="24"/>
  <c r="AY70" i="24"/>
  <c r="AZ70" i="24"/>
  <c r="J70" i="24" s="1"/>
  <c r="BA70" i="24"/>
  <c r="BB70" i="24"/>
  <c r="AY71" i="24"/>
  <c r="AZ71" i="24"/>
  <c r="J71" i="24" s="1"/>
  <c r="BA71" i="24"/>
  <c r="BB71" i="24"/>
  <c r="AY72" i="24"/>
  <c r="AZ72" i="24"/>
  <c r="BA72" i="24"/>
  <c r="BB72" i="24"/>
  <c r="L72" i="24" s="1"/>
  <c r="AC72" i="24" s="1"/>
  <c r="AY73" i="24"/>
  <c r="AZ73" i="24"/>
  <c r="BA73" i="24"/>
  <c r="BB73" i="24"/>
  <c r="L73" i="24" s="1"/>
  <c r="AY74" i="24"/>
  <c r="AZ74" i="24"/>
  <c r="BA74" i="24"/>
  <c r="BB74" i="24"/>
  <c r="AY75" i="24"/>
  <c r="AZ75" i="24"/>
  <c r="J75" i="24" s="1"/>
  <c r="BA75" i="24"/>
  <c r="BB75" i="24"/>
  <c r="AY76" i="24"/>
  <c r="AZ76" i="24"/>
  <c r="BA76" i="24"/>
  <c r="BB76" i="24"/>
  <c r="AY77" i="24"/>
  <c r="AZ77" i="24"/>
  <c r="BA77" i="24"/>
  <c r="BB77" i="24"/>
  <c r="AY78" i="24"/>
  <c r="AZ78" i="24"/>
  <c r="BA78" i="24"/>
  <c r="BB78" i="24"/>
  <c r="AY79" i="24"/>
  <c r="AZ79" i="24"/>
  <c r="BA79" i="24"/>
  <c r="BB79" i="24"/>
  <c r="L79" i="24" s="1"/>
  <c r="AY80" i="24"/>
  <c r="AZ80" i="24"/>
  <c r="BA80" i="24"/>
  <c r="BB80" i="24"/>
  <c r="L80" i="24" s="1"/>
  <c r="AC80" i="24" s="1"/>
  <c r="AY81" i="24"/>
  <c r="AZ81" i="24"/>
  <c r="BA81" i="24"/>
  <c r="BB81" i="24"/>
  <c r="L81" i="24" s="1"/>
  <c r="AC81" i="24" s="1"/>
  <c r="AY82" i="24"/>
  <c r="AZ82" i="24"/>
  <c r="BA82" i="24"/>
  <c r="BB82" i="24"/>
  <c r="AY83" i="24"/>
  <c r="AZ83" i="24"/>
  <c r="BA83" i="24"/>
  <c r="BB83" i="24"/>
  <c r="AZ84" i="24"/>
  <c r="BA84" i="24"/>
  <c r="BB84" i="24"/>
  <c r="AY85" i="24"/>
  <c r="AZ85" i="24"/>
  <c r="BA85" i="24"/>
  <c r="BB85" i="24"/>
  <c r="AY86" i="24"/>
  <c r="AZ86" i="24"/>
  <c r="BA86" i="24"/>
  <c r="BB86" i="24"/>
  <c r="AY87" i="24"/>
  <c r="AZ87" i="24"/>
  <c r="BA87" i="24"/>
  <c r="BB87" i="24"/>
  <c r="AQ11" i="24"/>
  <c r="AR11" i="24"/>
  <c r="AS11" i="24"/>
  <c r="AT11" i="24"/>
  <c r="AR12" i="24"/>
  <c r="AS12" i="24"/>
  <c r="AT12" i="24"/>
  <c r="AR13" i="24"/>
  <c r="AS13" i="24"/>
  <c r="AT13" i="24"/>
  <c r="AR14" i="24"/>
  <c r="AS14" i="24"/>
  <c r="AT14" i="24"/>
  <c r="AR15" i="24"/>
  <c r="AS15" i="24"/>
  <c r="AT15" i="24"/>
  <c r="AQ16" i="24"/>
  <c r="AR16" i="24"/>
  <c r="AS16" i="24"/>
  <c r="AT16" i="24"/>
  <c r="AQ17" i="24"/>
  <c r="AR17" i="24"/>
  <c r="AS17" i="24"/>
  <c r="AT17" i="24"/>
  <c r="AQ18" i="24"/>
  <c r="AR18" i="24"/>
  <c r="AS18" i="24"/>
  <c r="AT18" i="24"/>
  <c r="AQ19" i="24"/>
  <c r="AR19" i="24"/>
  <c r="AS19" i="24"/>
  <c r="AT19" i="24"/>
  <c r="AQ20" i="24"/>
  <c r="AR20" i="24"/>
  <c r="AS20" i="24"/>
  <c r="AT20" i="24"/>
  <c r="AQ21" i="24"/>
  <c r="AR21" i="24"/>
  <c r="AS21" i="24"/>
  <c r="AT21" i="24"/>
  <c r="AQ22" i="24"/>
  <c r="AR22" i="24"/>
  <c r="AS22" i="24"/>
  <c r="AT22" i="24"/>
  <c r="AR23" i="24"/>
  <c r="AS23" i="24"/>
  <c r="AT23" i="24"/>
  <c r="AR24" i="24"/>
  <c r="AS24" i="24"/>
  <c r="AT24" i="24"/>
  <c r="AR25" i="24"/>
  <c r="AS25" i="24"/>
  <c r="AT25" i="24"/>
  <c r="AQ26" i="24"/>
  <c r="AR26" i="24"/>
  <c r="AS26" i="24"/>
  <c r="AT26" i="24"/>
  <c r="AQ27" i="24"/>
  <c r="AR27" i="24"/>
  <c r="AS27" i="24"/>
  <c r="AT27" i="24"/>
  <c r="AQ28" i="24"/>
  <c r="AR28" i="24"/>
  <c r="AS28" i="24"/>
  <c r="AT28" i="24"/>
  <c r="AR29" i="24"/>
  <c r="AS29" i="24"/>
  <c r="AT29" i="24"/>
  <c r="AR30" i="24"/>
  <c r="AS30" i="24"/>
  <c r="AT30" i="24"/>
  <c r="AR31" i="24"/>
  <c r="AS31" i="24"/>
  <c r="AT31" i="24"/>
  <c r="AR32" i="24"/>
  <c r="AS32" i="24"/>
  <c r="AT32" i="24"/>
  <c r="AR33" i="24"/>
  <c r="AS33" i="24"/>
  <c r="AT33" i="24"/>
  <c r="AR34" i="24"/>
  <c r="AS34" i="24"/>
  <c r="AT34" i="24"/>
  <c r="AQ35" i="24"/>
  <c r="AR35" i="24"/>
  <c r="AS35" i="24"/>
  <c r="AT35" i="24"/>
  <c r="AR36" i="24"/>
  <c r="AS36" i="24"/>
  <c r="AT36" i="24"/>
  <c r="AR37" i="24"/>
  <c r="AS37" i="24"/>
  <c r="AT37" i="24"/>
  <c r="AR38" i="24"/>
  <c r="AS38" i="24"/>
  <c r="AT38"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R45" i="24"/>
  <c r="AS45" i="24"/>
  <c r="AT45" i="24"/>
  <c r="AQ46" i="24"/>
  <c r="AR46" i="24"/>
  <c r="AS46" i="24"/>
  <c r="AT46" i="24"/>
  <c r="AR47" i="24"/>
  <c r="AS47" i="24"/>
  <c r="AT47" i="24"/>
  <c r="AQ48" i="24"/>
  <c r="AR48" i="24"/>
  <c r="AS48" i="24"/>
  <c r="AT48" i="24"/>
  <c r="AQ49" i="24"/>
  <c r="AR49" i="24"/>
  <c r="AS49" i="24"/>
  <c r="AT49" i="24"/>
  <c r="AR50" i="24"/>
  <c r="AS50" i="24"/>
  <c r="AT50" i="24"/>
  <c r="AR51" i="24"/>
  <c r="AS51" i="24"/>
  <c r="AT51" i="24"/>
  <c r="AR52" i="24"/>
  <c r="AS52" i="24"/>
  <c r="AT52" i="24"/>
  <c r="AQ53" i="24"/>
  <c r="AR53" i="24"/>
  <c r="AS53" i="24"/>
  <c r="AT53" i="24"/>
  <c r="AR54" i="24"/>
  <c r="AS54" i="24"/>
  <c r="AT54"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R62" i="24"/>
  <c r="AS62" i="24"/>
  <c r="AT62" i="24"/>
  <c r="AR63" i="24"/>
  <c r="AS63" i="24"/>
  <c r="AT63" i="24"/>
  <c r="AR64" i="24"/>
  <c r="AS64" i="24"/>
  <c r="AT64" i="24"/>
  <c r="AQ65" i="24"/>
  <c r="AR65" i="24"/>
  <c r="AS65" i="24"/>
  <c r="AT65" i="24"/>
  <c r="AR66" i="24"/>
  <c r="AS66" i="24"/>
  <c r="AT66" i="24"/>
  <c r="AQ67" i="24"/>
  <c r="AR67" i="24"/>
  <c r="AS67" i="24"/>
  <c r="AT67" i="24"/>
  <c r="AQ68" i="24"/>
  <c r="AR68" i="24"/>
  <c r="AS68" i="24"/>
  <c r="AT68" i="24"/>
  <c r="AR69" i="24"/>
  <c r="AS69" i="24"/>
  <c r="AT69" i="24"/>
  <c r="AR70" i="24"/>
  <c r="AS70" i="24"/>
  <c r="AT70" i="24"/>
  <c r="AQ71" i="24"/>
  <c r="AR71" i="24"/>
  <c r="AS71" i="24"/>
  <c r="AT71" i="24"/>
  <c r="AR72" i="24"/>
  <c r="AS72" i="24"/>
  <c r="AT72" i="24"/>
  <c r="AQ73" i="24"/>
  <c r="AR73" i="24"/>
  <c r="AS73" i="24"/>
  <c r="AT73" i="24"/>
  <c r="AR74" i="24"/>
  <c r="AS74" i="24"/>
  <c r="AT74" i="24"/>
  <c r="AQ75" i="24"/>
  <c r="AR75" i="24"/>
  <c r="AS75" i="24"/>
  <c r="AT75" i="24"/>
  <c r="AQ76" i="24"/>
  <c r="AR76" i="24"/>
  <c r="AS76" i="24"/>
  <c r="AT76" i="24"/>
  <c r="AQ77" i="24"/>
  <c r="AR77" i="24"/>
  <c r="AS77" i="24"/>
  <c r="AT77" i="24"/>
  <c r="AQ78" i="24"/>
  <c r="AR78" i="24"/>
  <c r="AS78" i="24"/>
  <c r="AT78" i="24"/>
  <c r="AR79" i="24"/>
  <c r="AS79" i="24"/>
  <c r="AT79" i="24"/>
  <c r="AQ80" i="24"/>
  <c r="AR80" i="24"/>
  <c r="AS80" i="24"/>
  <c r="AT80" i="24"/>
  <c r="AQ81" i="24"/>
  <c r="AR81" i="24"/>
  <c r="AS81" i="24"/>
  <c r="AT81" i="24"/>
  <c r="AR82" i="24"/>
  <c r="AS82" i="24"/>
  <c r="AT82" i="24"/>
  <c r="AQ83" i="24"/>
  <c r="AR83" i="24"/>
  <c r="AS83" i="24"/>
  <c r="AT83" i="24"/>
  <c r="AQ84" i="24"/>
  <c r="AR84" i="24"/>
  <c r="AS84" i="24"/>
  <c r="AT84" i="24"/>
  <c r="AQ85" i="24"/>
  <c r="AR85" i="24"/>
  <c r="AS85" i="24"/>
  <c r="AT85" i="24"/>
  <c r="AR86" i="24"/>
  <c r="AS86" i="24"/>
  <c r="AT86" i="24"/>
  <c r="AQ87" i="24"/>
  <c r="AR87" i="24"/>
  <c r="AS87" i="24"/>
  <c r="AT87" i="24"/>
  <c r="AT10" i="24"/>
  <c r="AS10" i="24"/>
  <c r="AR10" i="24"/>
  <c r="AQ10" i="24"/>
  <c r="AJ11" i="24"/>
  <c r="AK11" i="24"/>
  <c r="AL11" i="24"/>
  <c r="F11" i="24" s="1"/>
  <c r="AM11" i="24"/>
  <c r="AJ12" i="24"/>
  <c r="AK12" i="24"/>
  <c r="AL12" i="24"/>
  <c r="AM12" i="24"/>
  <c r="AJ13" i="24"/>
  <c r="AK13" i="24"/>
  <c r="AL13" i="24"/>
  <c r="AM13" i="24"/>
  <c r="AJ14" i="24"/>
  <c r="AK14" i="24"/>
  <c r="E14" i="24" s="1"/>
  <c r="AL14" i="24"/>
  <c r="F14" i="24" s="1"/>
  <c r="AM14" i="24"/>
  <c r="G14" i="24" s="1"/>
  <c r="AJ15" i="24"/>
  <c r="AK15" i="24"/>
  <c r="AL15" i="24"/>
  <c r="F15" i="24" s="1"/>
  <c r="AM15" i="24"/>
  <c r="AJ16" i="24"/>
  <c r="AK16" i="24"/>
  <c r="AL16" i="24"/>
  <c r="F16" i="24" s="1"/>
  <c r="AM16" i="24"/>
  <c r="AJ17" i="24"/>
  <c r="AK17" i="24"/>
  <c r="AL17" i="24"/>
  <c r="F17" i="24" s="1"/>
  <c r="AM17" i="24"/>
  <c r="AJ18" i="24"/>
  <c r="AK18" i="24"/>
  <c r="AL18" i="24"/>
  <c r="F18" i="24" s="1"/>
  <c r="AM18" i="24"/>
  <c r="AJ19" i="24"/>
  <c r="AK19" i="24"/>
  <c r="AL19" i="24"/>
  <c r="F19" i="24" s="1"/>
  <c r="AM19" i="24"/>
  <c r="AJ20" i="24"/>
  <c r="AK20" i="24"/>
  <c r="AL20" i="24"/>
  <c r="AM20" i="24"/>
  <c r="AJ21" i="24"/>
  <c r="AK21" i="24"/>
  <c r="AL21" i="24"/>
  <c r="AM21" i="24"/>
  <c r="AJ22" i="24"/>
  <c r="AK22" i="24"/>
  <c r="AL22" i="24"/>
  <c r="AM22" i="24"/>
  <c r="AJ23" i="24"/>
  <c r="AK23" i="24"/>
  <c r="AL23" i="24"/>
  <c r="AM23" i="24"/>
  <c r="AJ24" i="24"/>
  <c r="AK24" i="24"/>
  <c r="AL24" i="24"/>
  <c r="AM24" i="24"/>
  <c r="AJ25" i="24"/>
  <c r="AK25" i="24"/>
  <c r="E25" i="24" s="1"/>
  <c r="AL25" i="24"/>
  <c r="F25" i="24" s="1"/>
  <c r="AM25" i="24"/>
  <c r="G25" i="24" s="1"/>
  <c r="AJ26" i="24"/>
  <c r="D26" i="24" s="1"/>
  <c r="AK26" i="24"/>
  <c r="E26" i="24" s="1"/>
  <c r="AL26" i="24"/>
  <c r="AM26" i="24"/>
  <c r="AJ27" i="24"/>
  <c r="D27" i="24" s="1"/>
  <c r="AK27" i="24"/>
  <c r="E27" i="24" s="1"/>
  <c r="AL27" i="24"/>
  <c r="F27" i="24" s="1"/>
  <c r="AM27" i="24"/>
  <c r="G27" i="24" s="1"/>
  <c r="AJ28" i="24"/>
  <c r="D28" i="24" s="1"/>
  <c r="AK28" i="24"/>
  <c r="E28" i="24" s="1"/>
  <c r="AL28" i="24"/>
  <c r="F28" i="24" s="1"/>
  <c r="AM28" i="24"/>
  <c r="G28" i="24" s="1"/>
  <c r="AJ29" i="24"/>
  <c r="AK29" i="24"/>
  <c r="AL29" i="24"/>
  <c r="F29" i="24" s="1"/>
  <c r="AM29" i="24"/>
  <c r="AJ30" i="24"/>
  <c r="AK30" i="24"/>
  <c r="AL30" i="24"/>
  <c r="AM30" i="24"/>
  <c r="AJ31" i="24"/>
  <c r="AK31" i="24"/>
  <c r="AL31" i="24"/>
  <c r="AM31" i="24"/>
  <c r="AJ32" i="24"/>
  <c r="AK32" i="24"/>
  <c r="E32" i="24" s="1"/>
  <c r="AL32" i="24"/>
  <c r="F32" i="24" s="1"/>
  <c r="AM32" i="24"/>
  <c r="G32" i="24" s="1"/>
  <c r="AJ33" i="24"/>
  <c r="AK33" i="24"/>
  <c r="AL33" i="24"/>
  <c r="F33" i="24" s="1"/>
  <c r="AM33" i="24"/>
  <c r="AJ34" i="24"/>
  <c r="AK34" i="24"/>
  <c r="AL34" i="24"/>
  <c r="AM34" i="24"/>
  <c r="AJ35" i="24"/>
  <c r="AK35" i="24"/>
  <c r="AL35" i="24"/>
  <c r="AM35" i="24"/>
  <c r="AJ36" i="24"/>
  <c r="AK36" i="24"/>
  <c r="AL36" i="24"/>
  <c r="AM36" i="24"/>
  <c r="AK37" i="24"/>
  <c r="E37" i="24" s="1"/>
  <c r="AL37" i="24"/>
  <c r="F37" i="24" s="1"/>
  <c r="AM37" i="24"/>
  <c r="AK38" i="24"/>
  <c r="AL38" i="24"/>
  <c r="F38" i="24" s="1"/>
  <c r="AM38" i="24"/>
  <c r="AJ39" i="24"/>
  <c r="AK39" i="24"/>
  <c r="AL39" i="24"/>
  <c r="AM39" i="24"/>
  <c r="AJ40" i="24"/>
  <c r="AK40" i="24"/>
  <c r="AL40" i="24"/>
  <c r="AM40" i="24"/>
  <c r="AJ41" i="24"/>
  <c r="AK41" i="24"/>
  <c r="AL41" i="24"/>
  <c r="AM41" i="24"/>
  <c r="AJ42" i="24"/>
  <c r="AK42" i="24"/>
  <c r="AL42" i="24"/>
  <c r="AM42" i="24"/>
  <c r="AJ43" i="24"/>
  <c r="AK43" i="24"/>
  <c r="AL43" i="24"/>
  <c r="AM43" i="24"/>
  <c r="AJ44" i="24"/>
  <c r="AK44" i="24"/>
  <c r="AL44" i="24"/>
  <c r="AM44" i="24"/>
  <c r="AJ45" i="24"/>
  <c r="AK45" i="24"/>
  <c r="AL45" i="24"/>
  <c r="AM45" i="24"/>
  <c r="AJ46" i="24"/>
  <c r="AK46" i="24"/>
  <c r="AL46" i="24"/>
  <c r="AM46" i="24"/>
  <c r="AJ47" i="24"/>
  <c r="AK47" i="24"/>
  <c r="E47" i="24" s="1"/>
  <c r="AL47" i="24"/>
  <c r="F47" i="24" s="1"/>
  <c r="AM47" i="24"/>
  <c r="AJ48" i="24"/>
  <c r="AK48" i="24"/>
  <c r="AL48" i="24"/>
  <c r="AM48" i="24"/>
  <c r="AJ49" i="24"/>
  <c r="AK49" i="24"/>
  <c r="E49" i="24" s="1"/>
  <c r="AL49" i="24"/>
  <c r="F49" i="24" s="1"/>
  <c r="AM49" i="24"/>
  <c r="AJ50" i="24"/>
  <c r="AK50" i="24"/>
  <c r="AL50" i="24"/>
  <c r="F50" i="24" s="1"/>
  <c r="AM50" i="24"/>
  <c r="AJ51" i="24"/>
  <c r="AK51" i="24"/>
  <c r="AL51" i="24"/>
  <c r="AM51" i="24"/>
  <c r="AJ52" i="24"/>
  <c r="AK52" i="24"/>
  <c r="AL52" i="24"/>
  <c r="AM52" i="24"/>
  <c r="AK53" i="24"/>
  <c r="AL53" i="24"/>
  <c r="AM53" i="24"/>
  <c r="AJ54" i="24"/>
  <c r="AK54" i="24"/>
  <c r="E54" i="24" s="1"/>
  <c r="AL54" i="24"/>
  <c r="F54" i="24" s="1"/>
  <c r="AM54" i="24"/>
  <c r="AJ55" i="24"/>
  <c r="AK55" i="24"/>
  <c r="AL55" i="24"/>
  <c r="F55" i="24" s="1"/>
  <c r="AM55" i="24"/>
  <c r="AJ56" i="24"/>
  <c r="AK56" i="24"/>
  <c r="AL56" i="24"/>
  <c r="F56" i="24" s="1"/>
  <c r="AM56" i="24"/>
  <c r="AJ57" i="24"/>
  <c r="AK57" i="24"/>
  <c r="AL57" i="24"/>
  <c r="F57" i="24" s="1"/>
  <c r="AM57" i="24"/>
  <c r="AJ58" i="24"/>
  <c r="AK58" i="24"/>
  <c r="AL58" i="24"/>
  <c r="F58" i="24" s="1"/>
  <c r="AM58" i="24"/>
  <c r="AJ59" i="24"/>
  <c r="AK59" i="24"/>
  <c r="AL59" i="24"/>
  <c r="F59" i="24" s="1"/>
  <c r="AM59" i="24"/>
  <c r="AJ60" i="24"/>
  <c r="AK60" i="24"/>
  <c r="AL60" i="24"/>
  <c r="F60" i="24" s="1"/>
  <c r="AM60" i="24"/>
  <c r="AJ61" i="24"/>
  <c r="AK61" i="24"/>
  <c r="AL61" i="24"/>
  <c r="F61" i="24" s="1"/>
  <c r="AM61" i="24"/>
  <c r="AJ62" i="24"/>
  <c r="AK62" i="24"/>
  <c r="AL62" i="24"/>
  <c r="AM62" i="24"/>
  <c r="AJ63" i="24"/>
  <c r="AK63" i="24"/>
  <c r="AL63" i="24"/>
  <c r="AM63" i="24"/>
  <c r="AJ64" i="24"/>
  <c r="AK64" i="24"/>
  <c r="E64" i="24" s="1"/>
  <c r="AL64" i="24"/>
  <c r="F64" i="24" s="1"/>
  <c r="AM64" i="24"/>
  <c r="AK65" i="24"/>
  <c r="AL65" i="24"/>
  <c r="F65" i="24" s="1"/>
  <c r="AM65" i="24"/>
  <c r="AJ66" i="24"/>
  <c r="AK66" i="24"/>
  <c r="AL66" i="24"/>
  <c r="F66" i="24" s="1"/>
  <c r="AM66" i="24"/>
  <c r="AJ67" i="24"/>
  <c r="AK67" i="24"/>
  <c r="AL67" i="24"/>
  <c r="F67" i="24" s="1"/>
  <c r="AM67" i="24"/>
  <c r="AJ68" i="24"/>
  <c r="AK68" i="24"/>
  <c r="AL68" i="24"/>
  <c r="F68" i="24" s="1"/>
  <c r="AM68" i="24"/>
  <c r="AJ69" i="24"/>
  <c r="AK69" i="24"/>
  <c r="AL69" i="24"/>
  <c r="AM69" i="24"/>
  <c r="AJ70" i="24"/>
  <c r="AK70" i="24"/>
  <c r="AL70" i="24"/>
  <c r="AM70" i="24"/>
  <c r="AJ71" i="24"/>
  <c r="AK71" i="24"/>
  <c r="AL71" i="24"/>
  <c r="AM71" i="24"/>
  <c r="AJ72" i="24"/>
  <c r="AK72" i="24"/>
  <c r="AL72" i="24"/>
  <c r="F72" i="24" s="1"/>
  <c r="AM72" i="24"/>
  <c r="AJ73" i="24"/>
  <c r="AK73" i="24"/>
  <c r="AL73" i="24"/>
  <c r="AM73" i="24"/>
  <c r="AJ74" i="24"/>
  <c r="AK74" i="24"/>
  <c r="AL74" i="24"/>
  <c r="F74" i="24" s="1"/>
  <c r="AM74" i="24"/>
  <c r="AJ75" i="24"/>
  <c r="AK75" i="24"/>
  <c r="AL75" i="24"/>
  <c r="F75" i="24" s="1"/>
  <c r="AM75" i="24"/>
  <c r="AJ76" i="24"/>
  <c r="AK76" i="24"/>
  <c r="AL76" i="24"/>
  <c r="F76" i="24" s="1"/>
  <c r="AM76" i="24"/>
  <c r="AJ77" i="24"/>
  <c r="AK77" i="24"/>
  <c r="AL77" i="24"/>
  <c r="F77" i="24" s="1"/>
  <c r="AM77" i="24"/>
  <c r="AJ78" i="24"/>
  <c r="AK78" i="24"/>
  <c r="AL78" i="24"/>
  <c r="F78" i="24" s="1"/>
  <c r="AM78" i="24"/>
  <c r="AJ79" i="24"/>
  <c r="AK79" i="24"/>
  <c r="AL79" i="24"/>
  <c r="AM79" i="24"/>
  <c r="AJ80" i="24"/>
  <c r="AK80" i="24"/>
  <c r="AL80" i="24"/>
  <c r="AM80" i="24"/>
  <c r="AJ81" i="24"/>
  <c r="AK81" i="24"/>
  <c r="AL81" i="24"/>
  <c r="AM81" i="24"/>
  <c r="AJ82" i="24"/>
  <c r="AK82" i="24"/>
  <c r="AL82" i="24"/>
  <c r="AM82" i="24"/>
  <c r="AJ83" i="24"/>
  <c r="AK83" i="24"/>
  <c r="AL83" i="24"/>
  <c r="AM83" i="24"/>
  <c r="AK84" i="24"/>
  <c r="AL84" i="24"/>
  <c r="AM84" i="24"/>
  <c r="AJ85" i="24"/>
  <c r="AK85" i="24"/>
  <c r="AL85" i="24"/>
  <c r="AM85" i="24"/>
  <c r="AJ86" i="24"/>
  <c r="AK86" i="24"/>
  <c r="E86" i="24" s="1"/>
  <c r="AL86" i="24"/>
  <c r="F86" i="24" s="1"/>
  <c r="AM86" i="24"/>
  <c r="AJ87" i="24"/>
  <c r="AK87" i="24"/>
  <c r="E87" i="24" s="1"/>
  <c r="AL87" i="24"/>
  <c r="F87" i="24" s="1"/>
  <c r="AM87" i="24"/>
  <c r="AM10" i="24"/>
  <c r="AL10" i="24"/>
  <c r="F10" i="24" s="1"/>
  <c r="AK10" i="24"/>
  <c r="E10" i="24" s="1"/>
  <c r="AJ10" i="24"/>
  <c r="E50" i="24" l="1"/>
  <c r="L78" i="24"/>
  <c r="AC78" i="24" s="1"/>
  <c r="L75" i="24"/>
  <c r="L70" i="24"/>
  <c r="E38" i="24"/>
  <c r="L76" i="24"/>
  <c r="AC76" i="24" s="1"/>
  <c r="L71" i="24"/>
  <c r="L62" i="24"/>
  <c r="D10" i="24"/>
  <c r="G87" i="24"/>
  <c r="G86" i="24"/>
  <c r="X86" i="24" s="1"/>
  <c r="F83" i="24"/>
  <c r="F82" i="24"/>
  <c r="F71" i="24"/>
  <c r="F70" i="24"/>
  <c r="E62" i="24"/>
  <c r="K77" i="24"/>
  <c r="K76" i="24"/>
  <c r="K75" i="24"/>
  <c r="K71" i="24"/>
  <c r="K70" i="24"/>
  <c r="K62" i="24"/>
  <c r="K36" i="24"/>
  <c r="K30" i="24"/>
  <c r="K23" i="24"/>
  <c r="J17" i="24"/>
  <c r="E61" i="24"/>
  <c r="E59" i="24"/>
  <c r="E57" i="24"/>
  <c r="D48" i="24"/>
  <c r="L17" i="24"/>
  <c r="E78" i="24"/>
  <c r="E77" i="24"/>
  <c r="E76" i="24"/>
  <c r="E75" i="24"/>
  <c r="E74" i="24"/>
  <c r="E72" i="24"/>
  <c r="E68" i="24"/>
  <c r="E67" i="24"/>
  <c r="E66" i="24"/>
  <c r="E65" i="24"/>
  <c r="F24" i="24"/>
  <c r="F13" i="24"/>
  <c r="L23" i="24"/>
  <c r="K17" i="24"/>
  <c r="E60" i="24"/>
  <c r="E58" i="24"/>
  <c r="E56" i="24"/>
  <c r="E55" i="24"/>
  <c r="F46" i="24"/>
  <c r="F45" i="24"/>
  <c r="G64" i="24"/>
  <c r="F52" i="24"/>
  <c r="G73" i="24"/>
  <c r="G72" i="24"/>
  <c r="G65" i="24"/>
  <c r="F63" i="24"/>
  <c r="F53" i="24"/>
  <c r="E51" i="24"/>
  <c r="E44" i="24"/>
  <c r="E40" i="24"/>
  <c r="L51" i="24"/>
  <c r="L46" i="24"/>
  <c r="AC46" i="24" s="1"/>
  <c r="L45" i="24"/>
  <c r="F85" i="24"/>
  <c r="W85" i="24" s="1"/>
  <c r="F84" i="24"/>
  <c r="W84" i="24" s="1"/>
  <c r="E81" i="24"/>
  <c r="E80" i="24"/>
  <c r="E79" i="24"/>
  <c r="E73" i="24"/>
  <c r="E69" i="24"/>
  <c r="G49" i="24"/>
  <c r="G47" i="24"/>
  <c r="F36" i="24"/>
  <c r="F31" i="24"/>
  <c r="L36" i="24"/>
  <c r="L30" i="24"/>
  <c r="G54" i="24"/>
  <c r="J77" i="24"/>
  <c r="J78" i="24"/>
  <c r="J76" i="24"/>
  <c r="AA76" i="24" s="1"/>
  <c r="L85" i="24"/>
  <c r="AC84" i="24"/>
  <c r="L83" i="24"/>
  <c r="AC83" i="24" s="1"/>
  <c r="L82" i="24"/>
  <c r="AC82" i="24" s="1"/>
  <c r="G10" i="24"/>
  <c r="D87" i="24"/>
  <c r="U87" i="24" s="1"/>
  <c r="D73" i="24"/>
  <c r="D49" i="24"/>
  <c r="G36" i="24"/>
  <c r="G31" i="24"/>
  <c r="G13" i="24"/>
  <c r="I46" i="24"/>
  <c r="Z46" i="24" s="1"/>
  <c r="AE46" i="24" s="1"/>
  <c r="L34" i="24"/>
  <c r="L19" i="24"/>
  <c r="AC19" i="24" s="1"/>
  <c r="L18" i="24"/>
  <c r="G82" i="24"/>
  <c r="X82" i="24" s="1"/>
  <c r="G71" i="24"/>
  <c r="G70" i="24"/>
  <c r="G63" i="24"/>
  <c r="G52" i="24"/>
  <c r="G46" i="24"/>
  <c r="G45" i="24"/>
  <c r="F35" i="24"/>
  <c r="F34" i="24"/>
  <c r="F30" i="24"/>
  <c r="F23" i="24"/>
  <c r="F12" i="24"/>
  <c r="L87" i="24"/>
  <c r="L86" i="24"/>
  <c r="L74" i="24"/>
  <c r="AC74" i="24" s="1"/>
  <c r="L69" i="24"/>
  <c r="L68" i="24"/>
  <c r="L67" i="24"/>
  <c r="L66" i="24"/>
  <c r="L60" i="24"/>
  <c r="L50" i="24"/>
  <c r="L44" i="24"/>
  <c r="AC40" i="24"/>
  <c r="L39" i="24"/>
  <c r="G85" i="24"/>
  <c r="X85" i="24" s="1"/>
  <c r="G83" i="24"/>
  <c r="X83" i="24" s="1"/>
  <c r="F81" i="24"/>
  <c r="F80" i="24"/>
  <c r="F79" i="24"/>
  <c r="F69" i="24"/>
  <c r="F62" i="24"/>
  <c r="F51" i="24"/>
  <c r="F44" i="24"/>
  <c r="F40" i="24"/>
  <c r="F39" i="24"/>
  <c r="E33" i="24"/>
  <c r="E19" i="24"/>
  <c r="E18" i="24"/>
  <c r="E17" i="24"/>
  <c r="E16" i="24"/>
  <c r="E15" i="24"/>
  <c r="E11" i="24"/>
  <c r="K73" i="24"/>
  <c r="K65" i="24"/>
  <c r="AB65" i="24" s="1"/>
  <c r="E39" i="24"/>
  <c r="E35" i="24"/>
  <c r="E34" i="24"/>
  <c r="E30" i="24"/>
  <c r="E23" i="24"/>
  <c r="E12" i="24"/>
  <c r="K64" i="24"/>
  <c r="K59" i="24"/>
  <c r="K58" i="24"/>
  <c r="K57" i="24"/>
  <c r="AB57" i="24" s="1"/>
  <c r="K55" i="24"/>
  <c r="AB55" i="24" s="1"/>
  <c r="K54" i="24"/>
  <c r="K49" i="24"/>
  <c r="AB49" i="24" s="1"/>
  <c r="K38" i="24"/>
  <c r="K33" i="24"/>
  <c r="K28" i="24"/>
  <c r="AB28" i="24" s="1"/>
  <c r="K27" i="24"/>
  <c r="AB27" i="24" s="1"/>
  <c r="AB26" i="24"/>
  <c r="K25" i="24"/>
  <c r="L15" i="24"/>
  <c r="K14" i="24"/>
  <c r="J13" i="24"/>
  <c r="D19" i="24"/>
  <c r="N19" i="24" s="1"/>
  <c r="D18" i="24"/>
  <c r="D17" i="24"/>
  <c r="N17" i="24" s="1"/>
  <c r="D16" i="24"/>
  <c r="D11" i="24"/>
  <c r="N11" i="24" s="1"/>
  <c r="J63" i="24"/>
  <c r="J53" i="24"/>
  <c r="J52" i="24"/>
  <c r="J47" i="24"/>
  <c r="J37" i="24"/>
  <c r="J32" i="24"/>
  <c r="AA32" i="24" s="1"/>
  <c r="J31" i="24"/>
  <c r="J24" i="24"/>
  <c r="L16" i="24"/>
  <c r="AC16" i="24" s="1"/>
  <c r="F73" i="24"/>
  <c r="D78" i="24"/>
  <c r="D77" i="24"/>
  <c r="D76" i="24"/>
  <c r="D75" i="24"/>
  <c r="D68" i="24"/>
  <c r="D67" i="24"/>
  <c r="D61" i="24"/>
  <c r="N61" i="24" s="1"/>
  <c r="D60" i="24"/>
  <c r="D59" i="24"/>
  <c r="D58" i="24"/>
  <c r="D57" i="24"/>
  <c r="D56" i="24"/>
  <c r="J81" i="24"/>
  <c r="AA81" i="24" s="1"/>
  <c r="J80" i="24"/>
  <c r="J79" i="24"/>
  <c r="J72" i="24"/>
  <c r="AA72" i="24" s="1"/>
  <c r="J61" i="24"/>
  <c r="J60" i="24"/>
  <c r="J50" i="24"/>
  <c r="J44" i="24"/>
  <c r="J40" i="24"/>
  <c r="J39" i="24"/>
  <c r="J35" i="24"/>
  <c r="J34" i="24"/>
  <c r="AA29" i="24"/>
  <c r="J19" i="24"/>
  <c r="AA19" i="24" s="1"/>
  <c r="J18" i="24"/>
  <c r="G40" i="24"/>
  <c r="G39" i="24"/>
  <c r="G34" i="24"/>
  <c r="G30" i="24"/>
  <c r="G23" i="24"/>
  <c r="G12" i="24"/>
  <c r="I59" i="24"/>
  <c r="I58" i="24"/>
  <c r="I57" i="24"/>
  <c r="I56" i="24"/>
  <c r="I55" i="24"/>
  <c r="I49" i="24"/>
  <c r="I28" i="24"/>
  <c r="N28" i="24" s="1"/>
  <c r="I27" i="24"/>
  <c r="N27" i="24" s="1"/>
  <c r="I26" i="24"/>
  <c r="N26" i="24" s="1"/>
  <c r="AC13" i="24"/>
  <c r="E83" i="24"/>
  <c r="E70" i="24"/>
  <c r="K74" i="24"/>
  <c r="K69" i="24"/>
  <c r="AB69" i="24" s="1"/>
  <c r="K68" i="24"/>
  <c r="K67" i="24"/>
  <c r="K66" i="24"/>
  <c r="K61" i="24"/>
  <c r="K60" i="24"/>
  <c r="K50" i="24"/>
  <c r="K44" i="24"/>
  <c r="K40" i="24"/>
  <c r="K39" i="24"/>
  <c r="K35" i="24"/>
  <c r="K34" i="24"/>
  <c r="K29" i="24"/>
  <c r="K19" i="24"/>
  <c r="AB19" i="24" s="1"/>
  <c r="K18" i="24"/>
  <c r="E84" i="24"/>
  <c r="V84" i="24" s="1"/>
  <c r="E82" i="24"/>
  <c r="V82" i="24" s="1"/>
  <c r="E71" i="24"/>
  <c r="E63" i="24"/>
  <c r="E36" i="24"/>
  <c r="E31" i="24"/>
  <c r="E24" i="24"/>
  <c r="E13" i="24"/>
  <c r="D85" i="24"/>
  <c r="U85" i="24" s="1"/>
  <c r="D83" i="24"/>
  <c r="U83" i="24" s="1"/>
  <c r="D81" i="24"/>
  <c r="D80" i="24"/>
  <c r="D71" i="24"/>
  <c r="D46" i="24"/>
  <c r="D44" i="24"/>
  <c r="N44" i="24" s="1"/>
  <c r="D40" i="24"/>
  <c r="D35" i="24"/>
  <c r="N35" i="24" s="1"/>
  <c r="J87" i="24"/>
  <c r="J86" i="24"/>
  <c r="J85" i="24"/>
  <c r="J84" i="24"/>
  <c r="J82" i="24"/>
  <c r="J74" i="24"/>
  <c r="AA74" i="24" s="1"/>
  <c r="J73" i="24"/>
  <c r="J69" i="24"/>
  <c r="AA69" i="24" s="1"/>
  <c r="J68" i="24"/>
  <c r="J66" i="24"/>
  <c r="J65" i="24"/>
  <c r="AA65" i="24" s="1"/>
  <c r="J64" i="24"/>
  <c r="J59" i="24"/>
  <c r="J58" i="24"/>
  <c r="J57" i="24"/>
  <c r="AA57" i="24" s="1"/>
  <c r="J56" i="24"/>
  <c r="AA56" i="24" s="1"/>
  <c r="J55" i="24"/>
  <c r="J54" i="24"/>
  <c r="J49" i="24"/>
  <c r="AA49" i="24" s="1"/>
  <c r="J38" i="24"/>
  <c r="J28" i="24"/>
  <c r="J27" i="24"/>
  <c r="J26" i="24"/>
  <c r="AA26" i="24" s="1"/>
  <c r="J25" i="24"/>
  <c r="K15" i="24"/>
  <c r="J14" i="24"/>
  <c r="I10" i="24"/>
  <c r="N10" i="24" s="1"/>
  <c r="E85" i="24"/>
  <c r="V85" i="24" s="1"/>
  <c r="E53" i="24"/>
  <c r="E52" i="24"/>
  <c r="E46" i="24"/>
  <c r="E45" i="24"/>
  <c r="G81" i="24"/>
  <c r="G80" i="24"/>
  <c r="G79" i="24"/>
  <c r="G78" i="24"/>
  <c r="G77" i="24"/>
  <c r="G76" i="24"/>
  <c r="G75" i="24"/>
  <c r="G74" i="24"/>
  <c r="G69" i="24"/>
  <c r="G68" i="24"/>
  <c r="G67" i="24"/>
  <c r="G66" i="24"/>
  <c r="G62" i="24"/>
  <c r="G61" i="24"/>
  <c r="G60" i="24"/>
  <c r="G59" i="24"/>
  <c r="G58" i="24"/>
  <c r="G57" i="24"/>
  <c r="G56" i="24"/>
  <c r="G55" i="24"/>
  <c r="G51" i="24"/>
  <c r="G50" i="24"/>
  <c r="G44" i="24"/>
  <c r="G38" i="24"/>
  <c r="G33" i="24"/>
  <c r="G19" i="24"/>
  <c r="G18" i="24"/>
  <c r="G17" i="24"/>
  <c r="G16" i="24"/>
  <c r="G15" i="24"/>
  <c r="G11" i="24"/>
  <c r="I32" i="24"/>
  <c r="Z32" i="24" s="1"/>
  <c r="AE32" i="24" s="1"/>
  <c r="K16" i="24"/>
  <c r="AB16" i="24" s="1"/>
  <c r="L12" i="24"/>
  <c r="J15" i="24"/>
  <c r="AC24" i="24"/>
  <c r="J16" i="24"/>
  <c r="AA16" i="24" s="1"/>
  <c r="L28" i="24"/>
  <c r="AC28" i="24" s="1"/>
  <c r="K10" i="24"/>
  <c r="K72" i="24"/>
  <c r="J51" i="24"/>
  <c r="I16" i="24"/>
  <c r="Z16" i="24" s="1"/>
  <c r="AE16" i="24" s="1"/>
  <c r="L61" i="24"/>
  <c r="K56" i="24"/>
  <c r="AB56" i="24" s="1"/>
  <c r="J83" i="24"/>
  <c r="AA83" i="24" s="1"/>
  <c r="L77" i="24"/>
  <c r="J33" i="24"/>
  <c r="J67" i="24"/>
  <c r="J11" i="24"/>
  <c r="AD47" i="38"/>
  <c r="W86" i="24"/>
  <c r="I18" i="24"/>
  <c r="I87" i="24"/>
  <c r="I85" i="24"/>
  <c r="I83" i="24"/>
  <c r="N83" i="24" s="1"/>
  <c r="I81" i="24"/>
  <c r="I80" i="24"/>
  <c r="I78" i="24"/>
  <c r="I77" i="24"/>
  <c r="I76" i="24"/>
  <c r="I71" i="24"/>
  <c r="I69" i="24"/>
  <c r="I68" i="24"/>
  <c r="N68" i="24" s="1"/>
  <c r="I67" i="24"/>
  <c r="I65" i="24"/>
  <c r="Z65" i="24" s="1"/>
  <c r="AE65" i="24" s="1"/>
  <c r="L10" i="24"/>
  <c r="K87" i="24"/>
  <c r="K86" i="24"/>
  <c r="K85" i="24"/>
  <c r="K84" i="24"/>
  <c r="K83" i="24"/>
  <c r="AB83" i="24" s="1"/>
  <c r="K82" i="24"/>
  <c r="K81" i="24"/>
  <c r="K80" i="24"/>
  <c r="K79" i="24"/>
  <c r="K78" i="24"/>
  <c r="J10" i="24"/>
  <c r="N40" i="24"/>
  <c r="Z40" i="24"/>
  <c r="AE40" i="24" s="1"/>
  <c r="W87" i="24"/>
  <c r="W83" i="24"/>
  <c r="W82" i="24"/>
  <c r="V86" i="24"/>
  <c r="X84" i="24"/>
  <c r="X87" i="24"/>
  <c r="V87" i="24"/>
  <c r="V83" i="24"/>
  <c r="N46" i="24" l="1"/>
  <c r="N56" i="24"/>
  <c r="N78" i="24"/>
  <c r="N87" i="24"/>
  <c r="N49" i="24"/>
  <c r="N18" i="24"/>
  <c r="N59" i="24"/>
  <c r="N16" i="24"/>
  <c r="N32" i="24"/>
  <c r="N67" i="24"/>
  <c r="N81" i="24"/>
  <c r="N77" i="24"/>
  <c r="N58" i="24"/>
  <c r="Z26" i="24"/>
  <c r="AE26" i="24" s="1"/>
  <c r="N57" i="24"/>
  <c r="N71" i="24"/>
  <c r="N76" i="24"/>
  <c r="N80" i="24"/>
  <c r="N85" i="24"/>
  <c r="Z83" i="24"/>
  <c r="AE83" i="24" s="1"/>
  <c r="N65" i="24"/>
  <c r="D11" i="36"/>
  <c r="D12" i="36"/>
  <c r="D16" i="36"/>
  <c r="D17" i="36"/>
  <c r="D18" i="36"/>
  <c r="D19" i="36"/>
  <c r="D20" i="36"/>
  <c r="D21" i="36"/>
  <c r="D24" i="36"/>
  <c r="D28" i="36"/>
  <c r="D29" i="36"/>
  <c r="D30" i="36"/>
  <c r="D31" i="36"/>
  <c r="D32" i="36"/>
  <c r="D33" i="36"/>
  <c r="D34" i="36"/>
  <c r="D35" i="36"/>
  <c r="D36" i="36"/>
  <c r="D37" i="36"/>
  <c r="D38" i="36"/>
  <c r="D40" i="36"/>
  <c r="D41" i="36"/>
  <c r="D42" i="36"/>
  <c r="D43" i="36"/>
  <c r="D44" i="36"/>
  <c r="D45" i="36"/>
  <c r="D46" i="36"/>
  <c r="D47" i="36"/>
  <c r="D48" i="36"/>
  <c r="D49" i="36"/>
  <c r="D50" i="36"/>
  <c r="D51" i="36"/>
  <c r="D52" i="36"/>
  <c r="D10" i="36"/>
  <c r="H52" i="36"/>
  <c r="H11" i="36"/>
  <c r="H12" i="36"/>
  <c r="H16" i="36"/>
  <c r="H17" i="36"/>
  <c r="H18" i="36"/>
  <c r="H19" i="36"/>
  <c r="H20" i="36"/>
  <c r="H21" i="36"/>
  <c r="H23" i="36"/>
  <c r="H24" i="36"/>
  <c r="H28" i="36"/>
  <c r="H30" i="36"/>
  <c r="H31" i="36"/>
  <c r="H32" i="36"/>
  <c r="H33" i="36"/>
  <c r="H34" i="36"/>
  <c r="H35" i="36"/>
  <c r="H36" i="36"/>
  <c r="H37" i="36"/>
  <c r="H38" i="36"/>
  <c r="H39" i="36"/>
  <c r="H40" i="36"/>
  <c r="H41" i="36"/>
  <c r="H42" i="36"/>
  <c r="H43" i="36"/>
  <c r="H44" i="36"/>
  <c r="H45" i="36"/>
  <c r="H46" i="36"/>
  <c r="H48" i="36"/>
  <c r="H49" i="36"/>
  <c r="H50" i="36"/>
  <c r="H51" i="36"/>
  <c r="H10" i="36"/>
  <c r="X49" i="32" l="1"/>
  <c r="AC49" i="32" s="1"/>
  <c r="AD28" i="32"/>
  <c r="AG49" i="32" l="1"/>
  <c r="W30" i="65" l="1"/>
  <c r="AC29" i="65"/>
  <c r="W29" i="65"/>
  <c r="AF29" i="65" s="1"/>
  <c r="W31" i="65"/>
  <c r="AB30" i="65" l="1"/>
  <c r="AF30" i="65"/>
  <c r="AB29" i="65"/>
  <c r="N47" i="31"/>
  <c r="N48" i="31"/>
  <c r="N49" i="31"/>
  <c r="N50" i="31"/>
  <c r="N51" i="31"/>
  <c r="N12" i="31"/>
  <c r="N14" i="31"/>
  <c r="N29" i="31" l="1"/>
  <c r="N30" i="31"/>
  <c r="N31" i="31"/>
  <c r="N32" i="31"/>
  <c r="N20" i="31"/>
  <c r="N54" i="31" l="1"/>
  <c r="N58" i="31"/>
  <c r="N10" i="31"/>
  <c r="N13" i="31"/>
  <c r="N21" i="31"/>
  <c r="N23" i="31"/>
  <c r="N25" i="31"/>
  <c r="N26" i="31"/>
  <c r="N34" i="31"/>
  <c r="N17" i="30"/>
  <c r="N18" i="30"/>
  <c r="N38" i="31"/>
  <c r="N39" i="31"/>
  <c r="N40" i="31"/>
  <c r="N41" i="31"/>
  <c r="N42" i="31"/>
  <c r="N43" i="31"/>
  <c r="N44" i="31"/>
  <c r="N45" i="31"/>
  <c r="N46" i="31"/>
  <c r="N52" i="31"/>
  <c r="N53" i="31"/>
  <c r="N55" i="31"/>
  <c r="N56" i="31"/>
  <c r="N57" i="31"/>
  <c r="N60" i="31"/>
  <c r="N22" i="31"/>
  <c r="N24" i="31"/>
  <c r="N27" i="31"/>
  <c r="N28" i="31"/>
  <c r="N33" i="31"/>
  <c r="N11" i="31"/>
  <c r="N19" i="31"/>
  <c r="N15" i="31"/>
  <c r="N9" i="31"/>
  <c r="N78" i="30" l="1"/>
  <c r="N50" i="30" l="1"/>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9" i="30"/>
  <c r="N80" i="30"/>
  <c r="N81" i="30"/>
  <c r="N82" i="30"/>
  <c r="N83" i="30"/>
  <c r="N84" i="30"/>
  <c r="N85" i="30"/>
  <c r="N86" i="30"/>
  <c r="N87" i="30"/>
  <c r="N88" i="30"/>
  <c r="N89" i="30"/>
  <c r="N90" i="30"/>
  <c r="N91" i="30"/>
  <c r="N92" i="30"/>
  <c r="N93" i="30"/>
  <c r="N94" i="30"/>
  <c r="N95" i="30"/>
  <c r="N96" i="30"/>
  <c r="N97" i="30"/>
  <c r="N98" i="30"/>
  <c r="N26" i="30"/>
  <c r="N27" i="30"/>
  <c r="N28" i="30"/>
  <c r="N29" i="30"/>
  <c r="N30" i="30"/>
  <c r="N31" i="30"/>
  <c r="N32" i="30"/>
  <c r="N33" i="30"/>
  <c r="N34" i="30"/>
  <c r="N35" i="30"/>
  <c r="N36" i="30"/>
  <c r="N37" i="30"/>
  <c r="N38" i="30"/>
  <c r="N39" i="30"/>
  <c r="N40" i="30"/>
  <c r="N41" i="30"/>
  <c r="N42" i="30"/>
  <c r="N43" i="30"/>
  <c r="N11" i="30"/>
  <c r="N12" i="30"/>
  <c r="N13" i="30"/>
  <c r="N14" i="30"/>
  <c r="N15" i="30"/>
  <c r="N16" i="30"/>
  <c r="N19" i="30"/>
  <c r="N99" i="30" l="1"/>
  <c r="N44" i="30"/>
  <c r="N48" i="30"/>
  <c r="N49" i="30"/>
  <c r="N20" i="30"/>
  <c r="N24" i="30"/>
  <c r="N25" i="30"/>
  <c r="N10" i="30"/>
  <c r="N9" i="30"/>
  <c r="AB11" i="29" l="1"/>
  <c r="AC11" i="29"/>
  <c r="AD11" i="29"/>
  <c r="AB14" i="29"/>
  <c r="AC14" i="29"/>
  <c r="AD14" i="29"/>
  <c r="AB15" i="29"/>
  <c r="AC15" i="29"/>
  <c r="AD15" i="29"/>
  <c r="AB16" i="29"/>
  <c r="AC16" i="29"/>
  <c r="AD16" i="29"/>
  <c r="AB17" i="29"/>
  <c r="AC17" i="29"/>
  <c r="AD17" i="29"/>
  <c r="AB18" i="29"/>
  <c r="AC18" i="29"/>
  <c r="AD18" i="29"/>
  <c r="AB22" i="29"/>
  <c r="AC22" i="29"/>
  <c r="AD22" i="29"/>
  <c r="AA23" i="29"/>
  <c r="AF23" i="29" s="1"/>
  <c r="AB23" i="29"/>
  <c r="AC23" i="29"/>
  <c r="AD23" i="29"/>
  <c r="AB24" i="29"/>
  <c r="AC24" i="29"/>
  <c r="AD24" i="29"/>
  <c r="AB25" i="29"/>
  <c r="AC25" i="29"/>
  <c r="AD25" i="29"/>
  <c r="AB26" i="29"/>
  <c r="AC26" i="29"/>
  <c r="AD26" i="29"/>
  <c r="AD27" i="29"/>
  <c r="AA28" i="29"/>
  <c r="AF28" i="29" s="1"/>
  <c r="AB28" i="29"/>
  <c r="AC28" i="29"/>
  <c r="AD28" i="29"/>
  <c r="AB31" i="29"/>
  <c r="AC31" i="29"/>
  <c r="AD31" i="29"/>
  <c r="AB32" i="29"/>
  <c r="AC32" i="29"/>
  <c r="AD32" i="29"/>
  <c r="AB33" i="29"/>
  <c r="AC33" i="29"/>
  <c r="AD33" i="29"/>
  <c r="AB34" i="29"/>
  <c r="AC34" i="29"/>
  <c r="AD34" i="29"/>
  <c r="AB35" i="29"/>
  <c r="AC35" i="29"/>
  <c r="AD35" i="29"/>
  <c r="AB36" i="29"/>
  <c r="AC36" i="29"/>
  <c r="AD36" i="29"/>
  <c r="AB42" i="29"/>
  <c r="AC42" i="29"/>
  <c r="AD42" i="29"/>
  <c r="AB43" i="29"/>
  <c r="AC43" i="29"/>
  <c r="AD43" i="29"/>
  <c r="AB44" i="29"/>
  <c r="AC44" i="29"/>
  <c r="AD44" i="29"/>
  <c r="AB46" i="29"/>
  <c r="AC46" i="29"/>
  <c r="AD46" i="29"/>
  <c r="AD47" i="29"/>
  <c r="AA48" i="29"/>
  <c r="AF48" i="29" s="1"/>
  <c r="AB48" i="29"/>
  <c r="AC48" i="29"/>
  <c r="AD48" i="29"/>
  <c r="AB49" i="29"/>
  <c r="AC49" i="29"/>
  <c r="AD49" i="29"/>
  <c r="AB50" i="29"/>
  <c r="AC50" i="29"/>
  <c r="AD50" i="29"/>
  <c r="AB51" i="29"/>
  <c r="AC51" i="29"/>
  <c r="AD51" i="29"/>
  <c r="AB52" i="29"/>
  <c r="AC52" i="29"/>
  <c r="AD52" i="29"/>
  <c r="AB53" i="29"/>
  <c r="AC53" i="29"/>
  <c r="AD53" i="29"/>
  <c r="AB54" i="29"/>
  <c r="AC54" i="29"/>
  <c r="AD54" i="29"/>
  <c r="AB55" i="29"/>
  <c r="AC55" i="29"/>
  <c r="AD55" i="29"/>
  <c r="AB56" i="29"/>
  <c r="AC56" i="29"/>
  <c r="AD56" i="29"/>
  <c r="AB58" i="29"/>
  <c r="AC58" i="29"/>
  <c r="AD58" i="29"/>
  <c r="AB59" i="29"/>
  <c r="AC59" i="29"/>
  <c r="AD59" i="29"/>
  <c r="AB60" i="29"/>
  <c r="AC60" i="29"/>
  <c r="AD60" i="29"/>
  <c r="AB61" i="29"/>
  <c r="AC61" i="29"/>
  <c r="AD61" i="29"/>
  <c r="AB62" i="29"/>
  <c r="AC62" i="29"/>
  <c r="AD62" i="29"/>
  <c r="AB63" i="29"/>
  <c r="AC63" i="29"/>
  <c r="AD63" i="29"/>
  <c r="AB64" i="29"/>
  <c r="AC64" i="29"/>
  <c r="AD64" i="29"/>
  <c r="AB65" i="29"/>
  <c r="AC65" i="29"/>
  <c r="AD65" i="29"/>
  <c r="AA66" i="29"/>
  <c r="AF66" i="29" s="1"/>
  <c r="AB66" i="29"/>
  <c r="AC66" i="29"/>
  <c r="AD66" i="29"/>
  <c r="AB67" i="29"/>
  <c r="AD67" i="29"/>
  <c r="AA68" i="29"/>
  <c r="AF68" i="29" s="1"/>
  <c r="AB68" i="29"/>
  <c r="AC68" i="29"/>
  <c r="AD68" i="29"/>
  <c r="AB69" i="29"/>
  <c r="AC69" i="29"/>
  <c r="AD69" i="29"/>
  <c r="AB70" i="29"/>
  <c r="AC70" i="29"/>
  <c r="AD70" i="29"/>
  <c r="AB71" i="29"/>
  <c r="AC71" i="29"/>
  <c r="AD71" i="29"/>
  <c r="AB72" i="29"/>
  <c r="AC72" i="29"/>
  <c r="AD72" i="29"/>
  <c r="AB73" i="29"/>
  <c r="AC73" i="29"/>
  <c r="AD73" i="29"/>
  <c r="AB74" i="29"/>
  <c r="AC74" i="29"/>
  <c r="AD74" i="29"/>
  <c r="AB10" i="29"/>
  <c r="AC10" i="29"/>
  <c r="AD10" i="29"/>
  <c r="W11" i="29"/>
  <c r="X11" i="29"/>
  <c r="Y11" i="29"/>
  <c r="W14" i="29"/>
  <c r="X14" i="29"/>
  <c r="Y14" i="29"/>
  <c r="W15" i="29"/>
  <c r="X15" i="29"/>
  <c r="Y15" i="29"/>
  <c r="W16" i="29"/>
  <c r="X16" i="29"/>
  <c r="Y16" i="29"/>
  <c r="W17" i="29"/>
  <c r="X17" i="29"/>
  <c r="Y17" i="29"/>
  <c r="W18" i="29"/>
  <c r="X18" i="29"/>
  <c r="Y18" i="29"/>
  <c r="W22" i="29"/>
  <c r="X22" i="29"/>
  <c r="Y22" i="29"/>
  <c r="W23" i="29"/>
  <c r="X23" i="29"/>
  <c r="Y23" i="29"/>
  <c r="W24" i="29"/>
  <c r="X24" i="29"/>
  <c r="Y24" i="29"/>
  <c r="W25" i="29"/>
  <c r="X25" i="29"/>
  <c r="Y25" i="29"/>
  <c r="W26" i="29"/>
  <c r="X26" i="29"/>
  <c r="Y26" i="29"/>
  <c r="W28" i="29"/>
  <c r="X28" i="29"/>
  <c r="Y28" i="29"/>
  <c r="X29" i="29"/>
  <c r="Y29" i="29"/>
  <c r="W31" i="29"/>
  <c r="X31" i="29"/>
  <c r="Y31" i="29"/>
  <c r="W33" i="29"/>
  <c r="X33" i="29"/>
  <c r="Y33" i="29"/>
  <c r="W34" i="29"/>
  <c r="X34" i="29"/>
  <c r="Y34" i="29"/>
  <c r="W35" i="29"/>
  <c r="X35" i="29"/>
  <c r="Y35" i="29"/>
  <c r="W36" i="29"/>
  <c r="Y36" i="29"/>
  <c r="W37" i="29"/>
  <c r="X37" i="29"/>
  <c r="Y37" i="29"/>
  <c r="X42" i="29"/>
  <c r="Y42" i="29"/>
  <c r="W43" i="29"/>
  <c r="X43" i="29"/>
  <c r="Y43" i="29"/>
  <c r="W44" i="29"/>
  <c r="X44" i="29"/>
  <c r="Y44" i="29"/>
  <c r="Y47" i="29"/>
  <c r="W48" i="29"/>
  <c r="X48" i="29"/>
  <c r="Y48" i="29"/>
  <c r="W50" i="29"/>
  <c r="X50" i="29"/>
  <c r="Y50" i="29"/>
  <c r="W51" i="29"/>
  <c r="X51" i="29"/>
  <c r="Y51" i="29"/>
  <c r="W52" i="29"/>
  <c r="X52" i="29"/>
  <c r="Y52" i="29"/>
  <c r="W53" i="29"/>
  <c r="X53" i="29"/>
  <c r="Y53" i="29"/>
  <c r="W54" i="29"/>
  <c r="X54" i="29"/>
  <c r="Y54" i="29"/>
  <c r="W56" i="29"/>
  <c r="X56" i="29"/>
  <c r="Y56" i="29"/>
  <c r="W57" i="29"/>
  <c r="X57" i="29"/>
  <c r="Y57" i="29"/>
  <c r="W58" i="29"/>
  <c r="X58" i="29"/>
  <c r="Y58" i="29"/>
  <c r="W59" i="29"/>
  <c r="X59" i="29"/>
  <c r="Y59" i="29"/>
  <c r="Y60" i="29"/>
  <c r="W61" i="29"/>
  <c r="X61" i="29"/>
  <c r="Y61" i="29"/>
  <c r="W62" i="29"/>
  <c r="X62" i="29"/>
  <c r="Y62" i="29"/>
  <c r="W63" i="29"/>
  <c r="X63" i="29"/>
  <c r="Y63" i="29"/>
  <c r="W65" i="29"/>
  <c r="X65" i="29"/>
  <c r="Y65" i="29"/>
  <c r="W66" i="29"/>
  <c r="X66" i="29"/>
  <c r="Y66" i="29"/>
  <c r="W67" i="29"/>
  <c r="Y67" i="29"/>
  <c r="W68" i="29"/>
  <c r="X68" i="29"/>
  <c r="Y68" i="29"/>
  <c r="W69" i="29"/>
  <c r="X69" i="29"/>
  <c r="Y69" i="29"/>
  <c r="X70" i="29"/>
  <c r="Y70" i="29"/>
  <c r="W71" i="29"/>
  <c r="X71" i="29"/>
  <c r="Y71" i="29"/>
  <c r="W72" i="29"/>
  <c r="X72" i="29"/>
  <c r="Y72" i="29"/>
  <c r="W73" i="29"/>
  <c r="X73" i="29"/>
  <c r="Y73" i="29"/>
  <c r="W74" i="29"/>
  <c r="X74" i="29"/>
  <c r="Y74" i="29"/>
  <c r="Y10" i="29"/>
  <c r="X10" i="29"/>
  <c r="D12" i="29"/>
  <c r="D13" i="29"/>
  <c r="O14" i="29"/>
  <c r="O18" i="29"/>
  <c r="O22" i="29"/>
  <c r="O26" i="29"/>
  <c r="D27" i="29"/>
  <c r="D29" i="29"/>
  <c r="D30" i="29"/>
  <c r="O30" i="29" s="1"/>
  <c r="D32" i="29"/>
  <c r="O32" i="29" s="1"/>
  <c r="O34" i="29"/>
  <c r="D36" i="29"/>
  <c r="O36" i="29" s="1"/>
  <c r="D41" i="29"/>
  <c r="O42" i="29"/>
  <c r="O43" i="29"/>
  <c r="D45" i="29"/>
  <c r="O46" i="29"/>
  <c r="D47" i="29"/>
  <c r="O47" i="29" s="1"/>
  <c r="D49" i="29"/>
  <c r="O50" i="29"/>
  <c r="O54" i="29"/>
  <c r="D55" i="29"/>
  <c r="O58" i="29"/>
  <c r="D60" i="29"/>
  <c r="O62" i="29"/>
  <c r="D64" i="29"/>
  <c r="D67" i="29"/>
  <c r="D70" i="29"/>
  <c r="O70" i="29" s="1"/>
  <c r="O74" i="29"/>
  <c r="D75" i="29"/>
  <c r="D76" i="29"/>
  <c r="D10" i="29"/>
  <c r="O10" i="29" s="1"/>
  <c r="Q72" i="29"/>
  <c r="V72" i="29" s="1"/>
  <c r="Q73" i="29"/>
  <c r="V73" i="29" s="1"/>
  <c r="Q74" i="29"/>
  <c r="V74" i="29" s="1"/>
  <c r="Q75" i="29"/>
  <c r="V75" i="29" s="1"/>
  <c r="Q76" i="29"/>
  <c r="V76" i="29" s="1"/>
  <c r="O76" i="29"/>
  <c r="O44" i="29"/>
  <c r="O45" i="29"/>
  <c r="O48" i="29"/>
  <c r="O49" i="29"/>
  <c r="O51" i="29"/>
  <c r="O52" i="29"/>
  <c r="O53" i="29"/>
  <c r="O55" i="29"/>
  <c r="O56" i="29"/>
  <c r="O57" i="29"/>
  <c r="O59" i="29"/>
  <c r="O60" i="29"/>
  <c r="O61" i="29"/>
  <c r="O63" i="29"/>
  <c r="O64" i="29"/>
  <c r="O65" i="29"/>
  <c r="O66" i="29"/>
  <c r="O67" i="29"/>
  <c r="O68" i="29"/>
  <c r="O69" i="29"/>
  <c r="O71" i="29"/>
  <c r="O72" i="29"/>
  <c r="O73" i="29"/>
  <c r="O75" i="29"/>
  <c r="O25" i="29"/>
  <c r="O27" i="29"/>
  <c r="O28" i="29"/>
  <c r="O29" i="29"/>
  <c r="O31" i="29"/>
  <c r="O33" i="29"/>
  <c r="O35" i="29"/>
  <c r="O37" i="29"/>
  <c r="O41" i="29"/>
  <c r="O23" i="29"/>
  <c r="O24" i="29"/>
  <c r="O11" i="29"/>
  <c r="O12" i="29"/>
  <c r="O13" i="29"/>
  <c r="O15" i="29"/>
  <c r="O16" i="29"/>
  <c r="O17" i="29"/>
  <c r="X75" i="29" l="1"/>
  <c r="Y75" i="29"/>
  <c r="Y76" i="29"/>
  <c r="X76" i="29"/>
  <c r="W76" i="29"/>
  <c r="W75" i="29"/>
  <c r="E11" i="27"/>
  <c r="E12" i="27"/>
  <c r="E13" i="27"/>
  <c r="E14" i="27"/>
  <c r="E15" i="27"/>
  <c r="E17" i="27"/>
  <c r="E18" i="27"/>
  <c r="E23" i="27"/>
  <c r="E24" i="27"/>
  <c r="E25" i="27"/>
  <c r="E26" i="27"/>
  <c r="E27" i="27"/>
  <c r="E28" i="27"/>
  <c r="E29" i="27"/>
  <c r="E30" i="27"/>
  <c r="E31" i="27"/>
  <c r="E32" i="27"/>
  <c r="E33" i="27"/>
  <c r="E34" i="27"/>
  <c r="E35" i="27"/>
  <c r="E36" i="27"/>
  <c r="E37" i="27"/>
  <c r="E38"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1" i="27"/>
  <c r="E82" i="27"/>
  <c r="E83" i="27"/>
  <c r="E84" i="27"/>
  <c r="E10" i="27"/>
  <c r="D11" i="27"/>
  <c r="D12" i="27"/>
  <c r="D13" i="27"/>
  <c r="D14" i="27"/>
  <c r="D15" i="27"/>
  <c r="D17" i="27"/>
  <c r="D18" i="27"/>
  <c r="D23" i="27"/>
  <c r="D24" i="27"/>
  <c r="D25" i="27"/>
  <c r="D26" i="27"/>
  <c r="D27" i="27"/>
  <c r="D28" i="27"/>
  <c r="D29" i="27"/>
  <c r="D30" i="27"/>
  <c r="D31" i="27"/>
  <c r="D32" i="27"/>
  <c r="D33" i="27"/>
  <c r="D34" i="27"/>
  <c r="D35" i="27"/>
  <c r="D36" i="27"/>
  <c r="D37" i="27"/>
  <c r="D38" i="27"/>
  <c r="D42" i="27"/>
  <c r="D43" i="27"/>
  <c r="D44" i="27"/>
  <c r="D45" i="27"/>
  <c r="D46" i="27"/>
  <c r="D47" i="27"/>
  <c r="D48" i="27"/>
  <c r="D49" i="27"/>
  <c r="D50" i="27"/>
  <c r="D51" i="27"/>
  <c r="D52" i="27"/>
  <c r="D53" i="27"/>
  <c r="D54" i="27"/>
  <c r="D55" i="27"/>
  <c r="D56" i="27"/>
  <c r="D57" i="27"/>
  <c r="D58" i="27"/>
  <c r="D59" i="27"/>
  <c r="D60" i="27"/>
  <c r="D61" i="27"/>
  <c r="D62" i="27"/>
  <c r="D63" i="27"/>
  <c r="D64" i="27"/>
  <c r="D65" i="27"/>
  <c r="D66" i="27"/>
  <c r="D67" i="27"/>
  <c r="D68" i="27"/>
  <c r="D69" i="27"/>
  <c r="D70" i="27"/>
  <c r="D71" i="27"/>
  <c r="D72" i="27"/>
  <c r="D73" i="27"/>
  <c r="D74" i="27"/>
  <c r="D75" i="27"/>
  <c r="D76" i="27"/>
  <c r="D77" i="27"/>
  <c r="D78" i="27"/>
  <c r="D79" i="27"/>
  <c r="D80" i="27"/>
  <c r="D81" i="27"/>
  <c r="D82" i="27"/>
  <c r="D83" i="27"/>
  <c r="D84" i="27"/>
  <c r="D10" i="27"/>
  <c r="Z13" i="26"/>
  <c r="AE13" i="26" s="1"/>
  <c r="AA13" i="26"/>
  <c r="AB13" i="26"/>
  <c r="AC13" i="26"/>
  <c r="AC19" i="26"/>
  <c r="AA21" i="26"/>
  <c r="AC21" i="26"/>
  <c r="Z24" i="26"/>
  <c r="AE24" i="26" s="1"/>
  <c r="AA24" i="26"/>
  <c r="AB24" i="26"/>
  <c r="AC24" i="26"/>
  <c r="AB25" i="26"/>
  <c r="AC25" i="26"/>
  <c r="AC28" i="26"/>
  <c r="AC29" i="26"/>
  <c r="Z41" i="26"/>
  <c r="AE41" i="26" s="1"/>
  <c r="AA41" i="26"/>
  <c r="AB41" i="26"/>
  <c r="AC41" i="26"/>
  <c r="Z43" i="26"/>
  <c r="AE43" i="26" s="1"/>
  <c r="AA43" i="26"/>
  <c r="AB43" i="26"/>
  <c r="AC43" i="26"/>
  <c r="Z48" i="26"/>
  <c r="AE48" i="26" s="1"/>
  <c r="AA48" i="26"/>
  <c r="AB48" i="26"/>
  <c r="AC48" i="26"/>
  <c r="AA50" i="26"/>
  <c r="AC50" i="26"/>
  <c r="AA52" i="26"/>
  <c r="AC52" i="26"/>
  <c r="AC55" i="26"/>
  <c r="AC10" i="26"/>
  <c r="V36" i="26"/>
  <c r="X36" i="26"/>
  <c r="V42" i="26"/>
  <c r="W42" i="26"/>
  <c r="X42" i="26"/>
  <c r="V51" i="26"/>
  <c r="X51" i="26"/>
  <c r="V53" i="26"/>
  <c r="X53" i="26"/>
  <c r="X55" i="26"/>
  <c r="V21" i="26"/>
  <c r="X21" i="26"/>
  <c r="W25" i="26"/>
  <c r="X25" i="26"/>
  <c r="X28" i="26"/>
  <c r="X29" i="26"/>
  <c r="X19" i="26"/>
  <c r="V13" i="26"/>
  <c r="W13" i="26"/>
  <c r="X13" i="26"/>
  <c r="X14" i="26"/>
  <c r="N48" i="26"/>
  <c r="N52" i="26"/>
  <c r="I42" i="26"/>
  <c r="BF60" i="24" s="1"/>
  <c r="I60" i="24" s="1"/>
  <c r="N60" i="24" s="1"/>
  <c r="I11" i="26"/>
  <c r="BF14" i="24" s="1"/>
  <c r="I14" i="24" s="1"/>
  <c r="I12" i="26"/>
  <c r="BF15" i="24" s="1"/>
  <c r="I15" i="24" s="1"/>
  <c r="I14" i="26"/>
  <c r="BF12" i="24" s="1"/>
  <c r="I12" i="24" s="1"/>
  <c r="I18" i="26"/>
  <c r="BF23" i="24" s="1"/>
  <c r="I23" i="24" s="1"/>
  <c r="I19" i="26"/>
  <c r="BF24" i="24" s="1"/>
  <c r="I24" i="24" s="1"/>
  <c r="I20" i="26"/>
  <c r="BF25" i="24" s="1"/>
  <c r="I25" i="24" s="1"/>
  <c r="I21" i="26"/>
  <c r="BF29" i="24" s="1"/>
  <c r="I29" i="24" s="1"/>
  <c r="I22" i="26"/>
  <c r="BF30" i="24" s="1"/>
  <c r="I30" i="24" s="1"/>
  <c r="I23" i="26"/>
  <c r="BF31" i="24" s="1"/>
  <c r="I31" i="24" s="1"/>
  <c r="I25" i="26"/>
  <c r="BF33" i="24" s="1"/>
  <c r="I33" i="24" s="1"/>
  <c r="I26" i="26"/>
  <c r="BF34" i="24" s="1"/>
  <c r="I34" i="24" s="1"/>
  <c r="I27" i="26"/>
  <c r="BF36" i="24" s="1"/>
  <c r="I36" i="24" s="1"/>
  <c r="I28" i="26"/>
  <c r="BF37" i="24" s="1"/>
  <c r="I29" i="26"/>
  <c r="BF38" i="24" s="1"/>
  <c r="I30" i="26"/>
  <c r="BF39" i="24" s="1"/>
  <c r="I34" i="26"/>
  <c r="BF45" i="24" s="1"/>
  <c r="I45" i="24" s="1"/>
  <c r="I35" i="26"/>
  <c r="BF47" i="24" s="1"/>
  <c r="I47" i="24" s="1"/>
  <c r="I36" i="26"/>
  <c r="BF48" i="24" s="1"/>
  <c r="I37" i="26"/>
  <c r="BF50" i="24" s="1"/>
  <c r="I50" i="24" s="1"/>
  <c r="I38" i="26"/>
  <c r="BF51" i="24" s="1"/>
  <c r="I51" i="24" s="1"/>
  <c r="I39" i="26"/>
  <c r="BF52" i="24" s="1"/>
  <c r="I52" i="24" s="1"/>
  <c r="I40" i="26"/>
  <c r="BF54" i="24" s="1"/>
  <c r="I54" i="24" s="1"/>
  <c r="I44" i="26"/>
  <c r="BF62" i="24" s="1"/>
  <c r="I62" i="24" s="1"/>
  <c r="I45" i="26"/>
  <c r="BF63" i="24" s="1"/>
  <c r="I63" i="24" s="1"/>
  <c r="I46" i="26"/>
  <c r="BF64" i="24" s="1"/>
  <c r="I64" i="24" s="1"/>
  <c r="I47" i="26"/>
  <c r="BF66" i="24" s="1"/>
  <c r="I66" i="24" s="1"/>
  <c r="I49" i="26"/>
  <c r="BF70" i="24" s="1"/>
  <c r="I70" i="24" s="1"/>
  <c r="I50" i="26"/>
  <c r="BF72" i="24" s="1"/>
  <c r="I72" i="24" s="1"/>
  <c r="I51" i="26"/>
  <c r="BF73" i="24" s="1"/>
  <c r="I73" i="24" s="1"/>
  <c r="N73" i="24" s="1"/>
  <c r="I52" i="26"/>
  <c r="BF74" i="24" s="1"/>
  <c r="I74" i="24" s="1"/>
  <c r="I53" i="26"/>
  <c r="BF75" i="24" s="1"/>
  <c r="I75" i="24" s="1"/>
  <c r="N75" i="24" s="1"/>
  <c r="I54" i="26"/>
  <c r="BF79" i="24" s="1"/>
  <c r="I79" i="24" s="1"/>
  <c r="I55" i="26"/>
  <c r="BF82" i="24" s="1"/>
  <c r="I82" i="24" s="1"/>
  <c r="I56" i="26"/>
  <c r="BF86" i="24" s="1"/>
  <c r="I86" i="24" s="1"/>
  <c r="I10" i="26"/>
  <c r="D18" i="26"/>
  <c r="D19" i="26"/>
  <c r="D20" i="26"/>
  <c r="AQ25" i="24" s="1"/>
  <c r="D25" i="24" s="1"/>
  <c r="D21" i="26"/>
  <c r="AQ29" i="24" s="1"/>
  <c r="D29" i="24" s="1"/>
  <c r="D22" i="26"/>
  <c r="D23" i="26"/>
  <c r="D24" i="26"/>
  <c r="AQ32" i="24" s="1"/>
  <c r="D32" i="24" s="1"/>
  <c r="D25" i="26"/>
  <c r="AQ33" i="24" s="1"/>
  <c r="D33" i="24" s="1"/>
  <c r="D26" i="26"/>
  <c r="D27" i="26"/>
  <c r="D28" i="26"/>
  <c r="AQ37" i="24" s="1"/>
  <c r="D29" i="26"/>
  <c r="AQ38" i="24" s="1"/>
  <c r="D30" i="26"/>
  <c r="D34" i="26"/>
  <c r="AQ45" i="24" s="1"/>
  <c r="D45" i="24" s="1"/>
  <c r="D35" i="26"/>
  <c r="AQ47" i="24" s="1"/>
  <c r="D47" i="24" s="1"/>
  <c r="D37" i="26"/>
  <c r="AQ50" i="24" s="1"/>
  <c r="D50" i="24" s="1"/>
  <c r="D38" i="26"/>
  <c r="AQ51" i="24" s="1"/>
  <c r="D51" i="24" s="1"/>
  <c r="D39" i="26"/>
  <c r="AQ52" i="24" s="1"/>
  <c r="D52" i="24" s="1"/>
  <c r="D40" i="26"/>
  <c r="AQ54" i="24" s="1"/>
  <c r="AQ55" i="24"/>
  <c r="D44" i="26"/>
  <c r="AQ62" i="24" s="1"/>
  <c r="D62" i="24" s="1"/>
  <c r="D45" i="26"/>
  <c r="AQ63" i="24" s="1"/>
  <c r="D63" i="24" s="1"/>
  <c r="D46" i="26"/>
  <c r="AQ64" i="24" s="1"/>
  <c r="D64" i="24" s="1"/>
  <c r="D47" i="26"/>
  <c r="AQ66" i="24" s="1"/>
  <c r="D66" i="24" s="1"/>
  <c r="D48" i="26"/>
  <c r="AQ69" i="24" s="1"/>
  <c r="D49" i="26"/>
  <c r="AQ70" i="24" s="1"/>
  <c r="D70" i="24" s="1"/>
  <c r="D50" i="26"/>
  <c r="AQ72" i="24" s="1"/>
  <c r="D72" i="24" s="1"/>
  <c r="D52" i="26"/>
  <c r="AQ74" i="24" s="1"/>
  <c r="D74" i="24" s="1"/>
  <c r="D54" i="26"/>
  <c r="AQ79" i="24" s="1"/>
  <c r="D79" i="24" s="1"/>
  <c r="D55" i="26"/>
  <c r="AQ82" i="24" s="1"/>
  <c r="D56" i="26"/>
  <c r="AQ86" i="24" s="1"/>
  <c r="D12" i="26"/>
  <c r="D14" i="26"/>
  <c r="AQ12" i="24" s="1"/>
  <c r="D12" i="24" s="1"/>
  <c r="D11" i="26"/>
  <c r="AQ14" i="24" s="1"/>
  <c r="D14" i="24" s="1"/>
  <c r="D10" i="26"/>
  <c r="AQ13" i="24" s="1"/>
  <c r="D13" i="24" s="1"/>
  <c r="P55" i="26"/>
  <c r="V55" i="26" s="1"/>
  <c r="P56" i="26"/>
  <c r="N20" i="26"/>
  <c r="N11" i="26"/>
  <c r="AC81" i="25"/>
  <c r="AA81" i="25"/>
  <c r="AC79" i="25"/>
  <c r="AC78" i="25"/>
  <c r="AB78" i="25"/>
  <c r="AA78" i="25"/>
  <c r="Z78" i="25"/>
  <c r="AC77" i="25"/>
  <c r="AC76" i="25"/>
  <c r="AA76" i="25"/>
  <c r="AC75" i="25"/>
  <c r="AC73" i="25"/>
  <c r="AC71" i="25"/>
  <c r="AA71" i="25"/>
  <c r="AC70" i="25"/>
  <c r="AA70" i="25"/>
  <c r="AC69" i="25"/>
  <c r="AA69" i="25"/>
  <c r="AC68" i="25"/>
  <c r="AA68" i="25"/>
  <c r="AB65" i="25"/>
  <c r="AA65" i="25"/>
  <c r="AC61" i="25"/>
  <c r="AB61" i="25"/>
  <c r="AA61" i="25"/>
  <c r="Z61" i="25"/>
  <c r="AE61" i="25" s="1"/>
  <c r="AC53" i="25"/>
  <c r="AB53" i="25"/>
  <c r="AA53" i="25"/>
  <c r="AC52" i="25"/>
  <c r="AB52" i="25"/>
  <c r="AA52" i="25"/>
  <c r="AC51" i="25"/>
  <c r="AB51" i="25"/>
  <c r="AC49" i="25"/>
  <c r="AC46" i="25"/>
  <c r="AB46" i="25"/>
  <c r="AA46" i="25"/>
  <c r="AC45" i="25"/>
  <c r="AA45" i="25"/>
  <c r="AC43" i="25"/>
  <c r="AB43" i="25"/>
  <c r="AA43" i="25"/>
  <c r="Z43" i="25"/>
  <c r="AC37" i="25"/>
  <c r="Z37" i="25"/>
  <c r="AC36" i="25"/>
  <c r="AB36" i="25"/>
  <c r="AC35" i="25"/>
  <c r="AC34" i="25"/>
  <c r="AC32" i="25"/>
  <c r="AC29" i="25"/>
  <c r="AB29" i="25"/>
  <c r="AA29" i="25"/>
  <c r="Z29" i="25"/>
  <c r="AC27" i="25"/>
  <c r="AB27" i="25"/>
  <c r="AC26" i="25"/>
  <c r="AB26" i="25"/>
  <c r="AC25" i="25"/>
  <c r="AB25" i="25"/>
  <c r="AA25" i="25"/>
  <c r="Z25" i="25"/>
  <c r="AC23" i="25"/>
  <c r="AC18" i="25"/>
  <c r="AB18" i="25"/>
  <c r="AA18" i="25"/>
  <c r="AC12" i="25"/>
  <c r="X79" i="25"/>
  <c r="X77" i="25"/>
  <c r="X75" i="25"/>
  <c r="X74" i="25"/>
  <c r="V74" i="25"/>
  <c r="X73" i="25"/>
  <c r="X70" i="25"/>
  <c r="V70" i="25"/>
  <c r="X68" i="25"/>
  <c r="V68" i="25"/>
  <c r="X57" i="25"/>
  <c r="W57" i="25"/>
  <c r="V57" i="25"/>
  <c r="X56" i="25"/>
  <c r="W56" i="25"/>
  <c r="V56" i="25"/>
  <c r="X55" i="25"/>
  <c r="V55" i="25"/>
  <c r="X54" i="25"/>
  <c r="V54" i="25"/>
  <c r="X53" i="25"/>
  <c r="W53" i="25"/>
  <c r="V53" i="25"/>
  <c r="X52" i="25"/>
  <c r="W52" i="25"/>
  <c r="V52" i="25"/>
  <c r="X49" i="25"/>
  <c r="X46" i="25"/>
  <c r="W46" i="25"/>
  <c r="V46" i="25"/>
  <c r="X45" i="25"/>
  <c r="V45" i="25"/>
  <c r="X34" i="25"/>
  <c r="X32" i="25"/>
  <c r="X26" i="25"/>
  <c r="W26" i="25"/>
  <c r="X25" i="25"/>
  <c r="W25" i="25"/>
  <c r="X23" i="25"/>
  <c r="X18" i="25"/>
  <c r="W18" i="25"/>
  <c r="V18" i="25"/>
  <c r="P77" i="25"/>
  <c r="U77" i="25" s="1"/>
  <c r="P78" i="25"/>
  <c r="V78" i="25" s="1"/>
  <c r="P79" i="25"/>
  <c r="U79" i="25" s="1"/>
  <c r="P80" i="25"/>
  <c r="W80" i="25" s="1"/>
  <c r="P81" i="25"/>
  <c r="V81" i="25" s="1"/>
  <c r="P82" i="25"/>
  <c r="W82" i="25" s="1"/>
  <c r="I57" i="25"/>
  <c r="I82" i="25"/>
  <c r="I44" i="25"/>
  <c r="I47" i="25"/>
  <c r="I48" i="25"/>
  <c r="I49" i="25"/>
  <c r="AY53" i="24" s="1"/>
  <c r="I53" i="24" s="1"/>
  <c r="I50" i="25"/>
  <c r="I54" i="25"/>
  <c r="I55" i="25"/>
  <c r="I56" i="25"/>
  <c r="I58" i="25"/>
  <c r="I59" i="25"/>
  <c r="I60" i="25"/>
  <c r="I62" i="25"/>
  <c r="I63" i="25"/>
  <c r="I64" i="25"/>
  <c r="I65" i="25"/>
  <c r="I66" i="25"/>
  <c r="I67" i="25"/>
  <c r="I69" i="25"/>
  <c r="I71" i="25"/>
  <c r="I72" i="25"/>
  <c r="I73" i="25"/>
  <c r="I74" i="25"/>
  <c r="I75" i="25"/>
  <c r="I76" i="25"/>
  <c r="I77" i="25"/>
  <c r="I79" i="25"/>
  <c r="AY84" i="24" s="1"/>
  <c r="I84" i="24" s="1"/>
  <c r="I80" i="25"/>
  <c r="I42" i="25"/>
  <c r="I41" i="25"/>
  <c r="I24" i="25"/>
  <c r="I26" i="25"/>
  <c r="I27" i="25"/>
  <c r="I28" i="25"/>
  <c r="I30" i="25"/>
  <c r="I31" i="25"/>
  <c r="I32" i="25"/>
  <c r="I33" i="25"/>
  <c r="I34" i="25"/>
  <c r="AY37" i="24" s="1"/>
  <c r="I35" i="25"/>
  <c r="AY38" i="24" s="1"/>
  <c r="I36" i="25"/>
  <c r="I23" i="25"/>
  <c r="I22" i="25"/>
  <c r="I12" i="25"/>
  <c r="I13" i="25"/>
  <c r="I14" i="25"/>
  <c r="I15" i="25"/>
  <c r="I16" i="25"/>
  <c r="I17" i="25"/>
  <c r="I11" i="25"/>
  <c r="I10" i="25"/>
  <c r="D82" i="25"/>
  <c r="D43" i="25"/>
  <c r="D44" i="25"/>
  <c r="D47" i="25"/>
  <c r="D48" i="25"/>
  <c r="D49" i="25"/>
  <c r="AJ53" i="24" s="1"/>
  <c r="D53" i="24" s="1"/>
  <c r="D50" i="25"/>
  <c r="D51" i="25"/>
  <c r="D58" i="25"/>
  <c r="D59" i="25"/>
  <c r="D60" i="25"/>
  <c r="D61" i="25"/>
  <c r="AJ65" i="24" s="1"/>
  <c r="D65" i="24" s="1"/>
  <c r="D62" i="25"/>
  <c r="D63" i="25"/>
  <c r="D64" i="25"/>
  <c r="D65" i="25"/>
  <c r="D66" i="25"/>
  <c r="D67" i="25"/>
  <c r="D69" i="25"/>
  <c r="D71" i="25"/>
  <c r="D72" i="25"/>
  <c r="D73" i="25"/>
  <c r="D75" i="25"/>
  <c r="D76" i="25"/>
  <c r="D77" i="25"/>
  <c r="D78" i="25"/>
  <c r="D79" i="25"/>
  <c r="D80" i="25"/>
  <c r="D42" i="25"/>
  <c r="D41" i="25"/>
  <c r="D37" i="25"/>
  <c r="D24" i="25"/>
  <c r="D25" i="25"/>
  <c r="D26" i="25"/>
  <c r="D27" i="25"/>
  <c r="D28" i="25"/>
  <c r="D29" i="25"/>
  <c r="D30" i="25"/>
  <c r="D31" i="25"/>
  <c r="D32" i="25"/>
  <c r="D33" i="25"/>
  <c r="D34" i="25"/>
  <c r="AJ37" i="24" s="1"/>
  <c r="D35" i="25"/>
  <c r="D36" i="25"/>
  <c r="D23" i="25"/>
  <c r="D22" i="25"/>
  <c r="D11" i="25"/>
  <c r="D12" i="25"/>
  <c r="D13" i="25"/>
  <c r="D14" i="25"/>
  <c r="D15" i="25"/>
  <c r="D16" i="25"/>
  <c r="D17" i="25"/>
  <c r="D10" i="25"/>
  <c r="D74" i="23"/>
  <c r="I40" i="23"/>
  <c r="I10" i="23"/>
  <c r="I11" i="23"/>
  <c r="I12" i="23"/>
  <c r="I13" i="23"/>
  <c r="I14" i="23"/>
  <c r="I15" i="23"/>
  <c r="I16" i="23"/>
  <c r="I17" i="23"/>
  <c r="I21" i="23"/>
  <c r="I22" i="23"/>
  <c r="I23" i="23"/>
  <c r="I24" i="23"/>
  <c r="I25" i="23"/>
  <c r="I26" i="23"/>
  <c r="I27" i="23"/>
  <c r="I28" i="23"/>
  <c r="I29" i="23"/>
  <c r="I30" i="23"/>
  <c r="I32" i="23"/>
  <c r="I33" i="23"/>
  <c r="I34" i="23"/>
  <c r="I35" i="23"/>
  <c r="I39" i="23"/>
  <c r="I41" i="23"/>
  <c r="I42" i="23"/>
  <c r="I43" i="23"/>
  <c r="I44" i="23"/>
  <c r="I45" i="23"/>
  <c r="I46" i="23"/>
  <c r="I47" i="23"/>
  <c r="I54" i="23"/>
  <c r="I55" i="23"/>
  <c r="I56" i="23"/>
  <c r="I57" i="23"/>
  <c r="I60" i="23"/>
  <c r="I61" i="23"/>
  <c r="I62" i="23"/>
  <c r="I64" i="23"/>
  <c r="I66" i="23"/>
  <c r="I67" i="23"/>
  <c r="I68" i="23"/>
  <c r="I70" i="23"/>
  <c r="I71" i="23"/>
  <c r="I72" i="23"/>
  <c r="I73" i="23"/>
  <c r="I74" i="23"/>
  <c r="I75" i="23"/>
  <c r="I9" i="23"/>
  <c r="D40" i="23"/>
  <c r="D41" i="23"/>
  <c r="D42" i="23"/>
  <c r="D43" i="23"/>
  <c r="D44" i="23"/>
  <c r="D45" i="23"/>
  <c r="D46" i="23"/>
  <c r="D47" i="23"/>
  <c r="D54" i="23"/>
  <c r="D55" i="23"/>
  <c r="D56" i="23"/>
  <c r="D57" i="23"/>
  <c r="D59" i="23"/>
  <c r="D60" i="23"/>
  <c r="D61" i="23"/>
  <c r="D62" i="23"/>
  <c r="D64" i="23"/>
  <c r="D66" i="23"/>
  <c r="D67" i="23"/>
  <c r="D68" i="23"/>
  <c r="D70" i="23"/>
  <c r="D71" i="23"/>
  <c r="D72" i="23"/>
  <c r="D73" i="23"/>
  <c r="D75" i="23"/>
  <c r="D76" i="23"/>
  <c r="D39" i="23"/>
  <c r="D22" i="23"/>
  <c r="D23" i="23"/>
  <c r="D24" i="23"/>
  <c r="D25" i="23"/>
  <c r="D26" i="23"/>
  <c r="D27" i="23"/>
  <c r="D28" i="23"/>
  <c r="D29" i="23"/>
  <c r="D30" i="23"/>
  <c r="D31" i="23"/>
  <c r="D33" i="23"/>
  <c r="D34" i="23"/>
  <c r="D35" i="23"/>
  <c r="D21" i="23"/>
  <c r="D10" i="23"/>
  <c r="D11" i="23"/>
  <c r="D12" i="23"/>
  <c r="D13" i="23"/>
  <c r="D14" i="23"/>
  <c r="D16" i="23"/>
  <c r="D17" i="23"/>
  <c r="D9" i="23"/>
  <c r="I10" i="22"/>
  <c r="I11" i="22"/>
  <c r="I12" i="22"/>
  <c r="I14" i="22"/>
  <c r="I15" i="22"/>
  <c r="I16" i="22"/>
  <c r="I17" i="22"/>
  <c r="I18" i="22"/>
  <c r="I22" i="22"/>
  <c r="I23" i="22"/>
  <c r="I24" i="22"/>
  <c r="I25" i="22"/>
  <c r="I26" i="22"/>
  <c r="I27" i="22"/>
  <c r="I28" i="22"/>
  <c r="I29" i="22"/>
  <c r="I30" i="22"/>
  <c r="I31" i="22"/>
  <c r="I32" i="22"/>
  <c r="I33" i="22"/>
  <c r="I34" i="22"/>
  <c r="I35" i="22"/>
  <c r="I37" i="22"/>
  <c r="I38" i="22"/>
  <c r="I39"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9" i="22"/>
  <c r="I38" i="24" l="1"/>
  <c r="N35" i="25"/>
  <c r="AJ38" i="24"/>
  <c r="D38" i="24" s="1"/>
  <c r="N38" i="24" s="1"/>
  <c r="I48" i="24"/>
  <c r="N48" i="24" s="1"/>
  <c r="N12" i="25"/>
  <c r="AY13" i="24"/>
  <c r="N36" i="25"/>
  <c r="AY39" i="24"/>
  <c r="I39" i="24" s="1"/>
  <c r="N79" i="25"/>
  <c r="AJ84" i="24"/>
  <c r="D84" i="24" s="1"/>
  <c r="N53" i="24"/>
  <c r="I37" i="24"/>
  <c r="D37" i="24"/>
  <c r="N72" i="24"/>
  <c r="N63" i="24"/>
  <c r="N45" i="24"/>
  <c r="D55" i="24"/>
  <c r="N55" i="24" s="1"/>
  <c r="D86" i="24"/>
  <c r="N86" i="24" s="1"/>
  <c r="D54" i="24"/>
  <c r="N54" i="24" s="1"/>
  <c r="D69" i="24"/>
  <c r="N69" i="24" s="1"/>
  <c r="D82" i="24"/>
  <c r="U82" i="24" s="1"/>
  <c r="N44" i="26"/>
  <c r="N38" i="26"/>
  <c r="N12" i="26"/>
  <c r="AQ15" i="24"/>
  <c r="N10" i="26"/>
  <c r="BF13" i="24"/>
  <c r="N70" i="24"/>
  <c r="N62" i="24"/>
  <c r="N50" i="24"/>
  <c r="N29" i="24"/>
  <c r="N12" i="24"/>
  <c r="N55" i="26"/>
  <c r="N51" i="26"/>
  <c r="N47" i="26"/>
  <c r="N42" i="26"/>
  <c r="N37" i="26"/>
  <c r="N79" i="24"/>
  <c r="N51" i="24"/>
  <c r="N74" i="24"/>
  <c r="N66" i="24"/>
  <c r="N33" i="24"/>
  <c r="N25" i="24"/>
  <c r="N54" i="26"/>
  <c r="N50" i="26"/>
  <c r="N46" i="26"/>
  <c r="N40" i="26"/>
  <c r="N36" i="26"/>
  <c r="N30" i="26"/>
  <c r="AQ39" i="24"/>
  <c r="N26" i="26"/>
  <c r="AQ34" i="24"/>
  <c r="N22" i="26"/>
  <c r="AQ30" i="24"/>
  <c r="N18" i="26"/>
  <c r="AQ23" i="24"/>
  <c r="N27" i="26"/>
  <c r="AQ36" i="24"/>
  <c r="N23" i="26"/>
  <c r="AQ31" i="24"/>
  <c r="D31" i="24" s="1"/>
  <c r="N31" i="24" s="1"/>
  <c r="N19" i="26"/>
  <c r="AQ24" i="24"/>
  <c r="N64" i="24"/>
  <c r="N52" i="24"/>
  <c r="N47" i="24"/>
  <c r="N14" i="24"/>
  <c r="N53" i="26"/>
  <c r="N49" i="26"/>
  <c r="N45" i="26"/>
  <c r="N39" i="26"/>
  <c r="V79" i="25"/>
  <c r="U55" i="26"/>
  <c r="W77" i="25"/>
  <c r="W79" i="25"/>
  <c r="U81" i="25"/>
  <c r="X81" i="25"/>
  <c r="U80" i="25"/>
  <c r="X80" i="25"/>
  <c r="W81" i="25"/>
  <c r="U78" i="25"/>
  <c r="X78" i="25"/>
  <c r="U82" i="25"/>
  <c r="X82" i="25"/>
  <c r="V77" i="25"/>
  <c r="W78" i="25"/>
  <c r="V80" i="25"/>
  <c r="V82" i="25"/>
  <c r="V56" i="26"/>
  <c r="W56" i="26"/>
  <c r="X56" i="26"/>
  <c r="U56" i="26"/>
  <c r="W55" i="26"/>
  <c r="N29" i="26"/>
  <c r="N21" i="26"/>
  <c r="N56" i="26"/>
  <c r="N28" i="26"/>
  <c r="N25" i="26"/>
  <c r="N35" i="26"/>
  <c r="N24" i="26"/>
  <c r="N14" i="26"/>
  <c r="N13" i="26"/>
  <c r="N34" i="26"/>
  <c r="I13" i="24" l="1"/>
  <c r="N13" i="24" s="1"/>
  <c r="U84" i="24"/>
  <c r="N84" i="24"/>
  <c r="N37" i="24"/>
  <c r="N82" i="24"/>
  <c r="D34" i="24"/>
  <c r="N34" i="24" s="1"/>
  <c r="U86" i="24"/>
  <c r="D23" i="24"/>
  <c r="N23" i="24" s="1"/>
  <c r="D15" i="24"/>
  <c r="N15" i="24" s="1"/>
  <c r="D24" i="24"/>
  <c r="N24" i="24" s="1"/>
  <c r="D36" i="24"/>
  <c r="N36" i="24" s="1"/>
  <c r="D30" i="24"/>
  <c r="N30" i="24" s="1"/>
  <c r="D39" i="24"/>
  <c r="N39" i="24" s="1"/>
  <c r="D10" i="22"/>
  <c r="D11" i="22"/>
  <c r="D12" i="22"/>
  <c r="D14" i="22"/>
  <c r="D15" i="22"/>
  <c r="D17" i="22"/>
  <c r="D18" i="22"/>
  <c r="D22" i="22"/>
  <c r="D23" i="22"/>
  <c r="D24" i="22"/>
  <c r="D25" i="22"/>
  <c r="D26" i="22"/>
  <c r="D27" i="22"/>
  <c r="D28" i="22"/>
  <c r="D29" i="22"/>
  <c r="D30" i="22"/>
  <c r="D31" i="22"/>
  <c r="D32" i="22"/>
  <c r="D33" i="22"/>
  <c r="D34" i="22"/>
  <c r="D35" i="22"/>
  <c r="D37" i="22"/>
  <c r="D38" i="22"/>
  <c r="D39" i="22"/>
  <c r="D43" i="22"/>
  <c r="D44" i="22"/>
  <c r="D45" i="22"/>
  <c r="D46" i="22"/>
  <c r="D47" i="22"/>
  <c r="D50" i="22"/>
  <c r="D51" i="22"/>
  <c r="D52" i="22"/>
  <c r="D53" i="22"/>
  <c r="D54" i="22"/>
  <c r="D55" i="22"/>
  <c r="D60" i="22"/>
  <c r="D62" i="22"/>
  <c r="D63" i="22"/>
  <c r="D64" i="22"/>
  <c r="D65" i="22"/>
  <c r="D66" i="22"/>
  <c r="D67" i="22"/>
  <c r="D68" i="22"/>
  <c r="D69" i="22"/>
  <c r="D70" i="22"/>
  <c r="D71" i="22"/>
  <c r="D73" i="22"/>
  <c r="D75" i="22"/>
  <c r="D76" i="22"/>
  <c r="D77" i="22"/>
  <c r="D80" i="22"/>
  <c r="D81" i="22"/>
  <c r="D82" i="22"/>
  <c r="D83" i="22"/>
  <c r="D84" i="22"/>
  <c r="D85" i="22"/>
  <c r="D9" i="22"/>
  <c r="I38" i="21" l="1"/>
  <c r="I26" i="21"/>
  <c r="I27" i="21"/>
  <c r="I28" i="21"/>
  <c r="I29" i="21"/>
  <c r="I30" i="21"/>
  <c r="I31" i="21"/>
  <c r="I32" i="21"/>
  <c r="I33" i="21"/>
  <c r="I34" i="21"/>
  <c r="I35" i="21"/>
  <c r="I36" i="21"/>
  <c r="I37" i="21"/>
  <c r="I25" i="21"/>
  <c r="I24" i="21"/>
  <c r="I20" i="21"/>
  <c r="I16" i="21"/>
  <c r="I17" i="21"/>
  <c r="I18" i="21"/>
  <c r="I15" i="21"/>
  <c r="I14" i="21"/>
  <c r="I10" i="21"/>
  <c r="I9" i="21"/>
  <c r="D38" i="21"/>
  <c r="D26" i="21"/>
  <c r="D27" i="21"/>
  <c r="D28" i="21"/>
  <c r="D29" i="21"/>
  <c r="D30" i="21"/>
  <c r="D31" i="21"/>
  <c r="D32" i="21"/>
  <c r="D33" i="21"/>
  <c r="D34" i="21"/>
  <c r="D35" i="21"/>
  <c r="D36" i="21"/>
  <c r="D37" i="21"/>
  <c r="D25" i="21"/>
  <c r="D24" i="21"/>
  <c r="D20" i="21"/>
  <c r="D16" i="21"/>
  <c r="D17" i="21"/>
  <c r="D18" i="21"/>
  <c r="D15" i="21"/>
  <c r="D14" i="21"/>
  <c r="D10" i="21"/>
  <c r="D9" i="21"/>
  <c r="AD16" i="79" l="1"/>
  <c r="AB19" i="79"/>
  <c r="AC19" i="79"/>
  <c r="AD19" i="79"/>
  <c r="AD26" i="79"/>
  <c r="AD30" i="79"/>
  <c r="AB32" i="79"/>
  <c r="Y16" i="79"/>
  <c r="W19" i="79"/>
  <c r="X19" i="79"/>
  <c r="Y19" i="79"/>
  <c r="Y26" i="79"/>
  <c r="Y30" i="79"/>
  <c r="W32" i="79"/>
  <c r="Y33" i="79"/>
  <c r="W34" i="79"/>
  <c r="X34" i="79"/>
  <c r="Y34" i="79"/>
  <c r="Q35" i="79"/>
  <c r="X35" i="79" s="1"/>
  <c r="O29" i="79"/>
  <c r="O24" i="79"/>
  <c r="O23" i="79"/>
  <c r="O17" i="79"/>
  <c r="O15" i="79"/>
  <c r="O11" i="79"/>
  <c r="I11" i="79"/>
  <c r="I15" i="79"/>
  <c r="I16" i="79"/>
  <c r="I17" i="79"/>
  <c r="I18" i="79"/>
  <c r="O18" i="79" s="1"/>
  <c r="I19" i="79"/>
  <c r="O19" i="79" s="1"/>
  <c r="I23" i="79"/>
  <c r="I24" i="79"/>
  <c r="I25" i="79"/>
  <c r="O25" i="79" s="1"/>
  <c r="I26" i="79"/>
  <c r="I27" i="79"/>
  <c r="O27" i="79" s="1"/>
  <c r="I28" i="79"/>
  <c r="O28" i="79" s="1"/>
  <c r="I29" i="79"/>
  <c r="I31" i="79"/>
  <c r="I32" i="79"/>
  <c r="O32" i="79" s="1"/>
  <c r="I33" i="79"/>
  <c r="I34" i="79"/>
  <c r="O34" i="79" s="1"/>
  <c r="I35" i="79"/>
  <c r="O35" i="79" s="1"/>
  <c r="I36" i="79"/>
  <c r="O36" i="79" s="1"/>
  <c r="I10" i="79"/>
  <c r="O10" i="79" s="1"/>
  <c r="D24" i="79"/>
  <c r="D25" i="79"/>
  <c r="D26" i="79"/>
  <c r="D27" i="79"/>
  <c r="D28" i="79"/>
  <c r="D29" i="79"/>
  <c r="D30" i="79"/>
  <c r="D31" i="79"/>
  <c r="D32" i="79"/>
  <c r="D33" i="79"/>
  <c r="D35" i="79"/>
  <c r="D36" i="79"/>
  <c r="D23" i="79"/>
  <c r="D16" i="79"/>
  <c r="D17" i="79"/>
  <c r="D18" i="79"/>
  <c r="D15" i="79"/>
  <c r="D11" i="79"/>
  <c r="D10" i="79"/>
  <c r="O31" i="79" l="1"/>
  <c r="O33" i="79"/>
  <c r="O26" i="79"/>
  <c r="O16" i="79"/>
  <c r="O30" i="79"/>
  <c r="V35" i="79"/>
  <c r="W35" i="79"/>
  <c r="Y35" i="79"/>
  <c r="AI17" i="19"/>
  <c r="AI45" i="19"/>
  <c r="AI67" i="19"/>
  <c r="AI69" i="19"/>
  <c r="AF17" i="19"/>
  <c r="AF18" i="19"/>
  <c r="AF21" i="19"/>
  <c r="AF23" i="19"/>
  <c r="AF28" i="19"/>
  <c r="AF29" i="19"/>
  <c r="AF30" i="19"/>
  <c r="AF34" i="19"/>
  <c r="AF35" i="19"/>
  <c r="AF37" i="19"/>
  <c r="AF45" i="19"/>
  <c r="AF59" i="19"/>
  <c r="AF65" i="19"/>
  <c r="AF67" i="19"/>
  <c r="AF69" i="19"/>
  <c r="AE13" i="19"/>
  <c r="AE17" i="19"/>
  <c r="AE18" i="19"/>
  <c r="AE21" i="19"/>
  <c r="AE23" i="19"/>
  <c r="AE28" i="19"/>
  <c r="AE29" i="19"/>
  <c r="AE30" i="19"/>
  <c r="AE37" i="19"/>
  <c r="AE45" i="19"/>
  <c r="AE65" i="19"/>
  <c r="AC16" i="19"/>
  <c r="AC17" i="19"/>
  <c r="AC21" i="19"/>
  <c r="AC29" i="19"/>
  <c r="AC45" i="19"/>
  <c r="AC67" i="19"/>
  <c r="AC69" i="19"/>
  <c r="AB16" i="19"/>
  <c r="AB17" i="19"/>
  <c r="AB37" i="19"/>
  <c r="V12" i="19"/>
  <c r="V13" i="19"/>
  <c r="V14" i="19"/>
  <c r="V15" i="19"/>
  <c r="V19" i="19"/>
  <c r="V20" i="19"/>
  <c r="V22" i="19"/>
  <c r="V27" i="19"/>
  <c r="V30" i="19"/>
  <c r="V31" i="19"/>
  <c r="V32" i="19"/>
  <c r="V34" i="19"/>
  <c r="V35" i="19"/>
  <c r="V36" i="19"/>
  <c r="V38" i="19"/>
  <c r="V39" i="19"/>
  <c r="V40" i="19"/>
  <c r="V44" i="19"/>
  <c r="V47" i="19"/>
  <c r="V48" i="19"/>
  <c r="V49" i="19"/>
  <c r="V50" i="19"/>
  <c r="V51" i="19"/>
  <c r="V52" i="19"/>
  <c r="V53" i="19"/>
  <c r="V54" i="19"/>
  <c r="V55" i="19"/>
  <c r="V56" i="19"/>
  <c r="V58" i="19"/>
  <c r="V60" i="19"/>
  <c r="V61" i="19"/>
  <c r="V62" i="19"/>
  <c r="V63" i="19"/>
  <c r="V64" i="19"/>
  <c r="V66" i="19"/>
  <c r="V68" i="19"/>
  <c r="V70" i="19"/>
  <c r="V71" i="19"/>
  <c r="V11" i="19"/>
  <c r="U12" i="19"/>
  <c r="U13" i="19"/>
  <c r="U14" i="19"/>
  <c r="U15" i="19"/>
  <c r="U19" i="19"/>
  <c r="U20" i="19"/>
  <c r="U22" i="19"/>
  <c r="U23" i="19"/>
  <c r="U27" i="19"/>
  <c r="U28" i="19"/>
  <c r="U30" i="19"/>
  <c r="U31" i="19"/>
  <c r="U32" i="19"/>
  <c r="U34" i="19"/>
  <c r="U35" i="19"/>
  <c r="U36" i="19"/>
  <c r="U38" i="19"/>
  <c r="U39" i="19"/>
  <c r="U40" i="19"/>
  <c r="U44" i="19"/>
  <c r="U45" i="19"/>
  <c r="U46" i="19"/>
  <c r="U47" i="19"/>
  <c r="U48" i="19"/>
  <c r="U49" i="19"/>
  <c r="U50" i="19"/>
  <c r="U51" i="19"/>
  <c r="U52" i="19"/>
  <c r="U53" i="19"/>
  <c r="U54" i="19"/>
  <c r="U55" i="19"/>
  <c r="U56" i="19"/>
  <c r="U57" i="19"/>
  <c r="U58" i="19"/>
  <c r="U60" i="19"/>
  <c r="U61" i="19"/>
  <c r="U62" i="19"/>
  <c r="U63" i="19"/>
  <c r="U64" i="19"/>
  <c r="U65" i="19"/>
  <c r="U66" i="19"/>
  <c r="U67" i="19"/>
  <c r="U68" i="19"/>
  <c r="U69" i="19"/>
  <c r="U70" i="19"/>
  <c r="U71" i="19"/>
  <c r="U11" i="19"/>
  <c r="M12" i="19" l="1"/>
  <c r="M13" i="19"/>
  <c r="M14" i="19"/>
  <c r="M15" i="19"/>
  <c r="M19" i="19"/>
  <c r="M20" i="19"/>
  <c r="M22" i="19"/>
  <c r="M27" i="19"/>
  <c r="M31" i="19"/>
  <c r="M32" i="19"/>
  <c r="M33" i="19"/>
  <c r="M36" i="19"/>
  <c r="M38" i="19"/>
  <c r="M39" i="19"/>
  <c r="M40" i="19"/>
  <c r="M44" i="19"/>
  <c r="M46" i="19"/>
  <c r="M47" i="19"/>
  <c r="M48" i="19"/>
  <c r="M49" i="19"/>
  <c r="M50" i="19"/>
  <c r="M51" i="19"/>
  <c r="M52" i="19"/>
  <c r="M53" i="19"/>
  <c r="M54" i="19"/>
  <c r="M55" i="19"/>
  <c r="M56" i="19"/>
  <c r="M57" i="19"/>
  <c r="M58" i="19"/>
  <c r="M60" i="19"/>
  <c r="M61" i="19"/>
  <c r="M62" i="19"/>
  <c r="M63" i="19"/>
  <c r="M64" i="19"/>
  <c r="M66" i="19"/>
  <c r="M68" i="19"/>
  <c r="M70" i="19"/>
  <c r="M71" i="19"/>
  <c r="M11" i="19"/>
  <c r="X71" i="19"/>
  <c r="X69" i="19"/>
  <c r="X70" i="19"/>
  <c r="V71" i="18"/>
  <c r="V63" i="18"/>
  <c r="V64" i="18"/>
  <c r="V65" i="18"/>
  <c r="V66" i="18"/>
  <c r="V67" i="18"/>
  <c r="V68" i="18"/>
  <c r="V69" i="18"/>
  <c r="V70" i="18"/>
  <c r="V62" i="18"/>
  <c r="V45" i="18"/>
  <c r="V46" i="18"/>
  <c r="V47" i="18"/>
  <c r="V48" i="18"/>
  <c r="V49" i="18"/>
  <c r="V50" i="18"/>
  <c r="V51" i="18"/>
  <c r="V52" i="18"/>
  <c r="V53" i="18"/>
  <c r="V54" i="18"/>
  <c r="V55" i="18"/>
  <c r="V56" i="18"/>
  <c r="V58" i="18"/>
  <c r="V59" i="18"/>
  <c r="V60" i="18"/>
  <c r="V44" i="18"/>
  <c r="V43" i="18"/>
  <c r="V39" i="18"/>
  <c r="V38" i="18"/>
  <c r="V37" i="18"/>
  <c r="V32" i="18"/>
  <c r="V33" i="18"/>
  <c r="V34" i="18"/>
  <c r="V35" i="18"/>
  <c r="V31" i="18"/>
  <c r="V28" i="18"/>
  <c r="V27" i="18"/>
  <c r="V18" i="18"/>
  <c r="V17" i="18"/>
  <c r="V14" i="18"/>
  <c r="V11" i="18"/>
  <c r="AE13" i="18"/>
  <c r="AF13" i="18"/>
  <c r="AE15" i="18"/>
  <c r="AF15" i="18"/>
  <c r="AE16" i="18"/>
  <c r="AF16" i="18"/>
  <c r="AE19" i="18"/>
  <c r="AF19" i="18"/>
  <c r="AE23" i="18"/>
  <c r="AF23" i="18"/>
  <c r="AE24" i="18"/>
  <c r="AE30" i="18"/>
  <c r="AF30" i="18"/>
  <c r="AF31" i="18"/>
  <c r="AE36" i="18"/>
  <c r="AF36" i="18"/>
  <c r="AE46" i="18"/>
  <c r="AE57" i="18"/>
  <c r="AE65" i="18"/>
  <c r="AF65" i="18"/>
  <c r="AE11" i="18"/>
  <c r="AC23" i="18"/>
  <c r="AC36" i="18"/>
  <c r="AB23" i="18"/>
  <c r="AB36" i="18"/>
  <c r="X69" i="18"/>
  <c r="AE69" i="18" s="1"/>
  <c r="X70" i="18"/>
  <c r="AB70" i="18" s="1"/>
  <c r="X71" i="18"/>
  <c r="AB71" i="18" s="1"/>
  <c r="U14" i="18"/>
  <c r="U17" i="18"/>
  <c r="U18" i="18"/>
  <c r="U25" i="18"/>
  <c r="U26" i="18"/>
  <c r="U27" i="18"/>
  <c r="U28" i="18"/>
  <c r="U31" i="18"/>
  <c r="U32" i="18"/>
  <c r="U34" i="18"/>
  <c r="U35" i="18"/>
  <c r="U37" i="18"/>
  <c r="U38" i="18"/>
  <c r="U39" i="18"/>
  <c r="U43" i="18"/>
  <c r="U44" i="18"/>
  <c r="U45" i="18"/>
  <c r="U47" i="18"/>
  <c r="U48" i="18"/>
  <c r="U49" i="18"/>
  <c r="U50" i="18"/>
  <c r="U51" i="18"/>
  <c r="U52" i="18"/>
  <c r="U53" i="18"/>
  <c r="U54" i="18"/>
  <c r="U55" i="18"/>
  <c r="U56" i="18"/>
  <c r="U58" i="18"/>
  <c r="U59" i="18"/>
  <c r="U60" i="18"/>
  <c r="U62" i="18"/>
  <c r="U63" i="18"/>
  <c r="U64" i="18"/>
  <c r="U66" i="18"/>
  <c r="U67" i="18"/>
  <c r="U68" i="18"/>
  <c r="U69" i="18"/>
  <c r="U70" i="18"/>
  <c r="U71" i="18"/>
  <c r="M71" i="18"/>
  <c r="M67" i="18"/>
  <c r="M68" i="18"/>
  <c r="M69" i="18"/>
  <c r="M70" i="18"/>
  <c r="M66" i="18"/>
  <c r="M62" i="18"/>
  <c r="M63" i="18"/>
  <c r="M64" i="18"/>
  <c r="M45" i="18"/>
  <c r="M46" i="18"/>
  <c r="M47" i="18"/>
  <c r="M48" i="18"/>
  <c r="M49" i="18"/>
  <c r="M50" i="18"/>
  <c r="M51" i="18"/>
  <c r="M52" i="18"/>
  <c r="M53" i="18"/>
  <c r="M54" i="18"/>
  <c r="M55" i="18"/>
  <c r="M56" i="18"/>
  <c r="M58" i="18"/>
  <c r="M59" i="18"/>
  <c r="M60" i="18"/>
  <c r="M61" i="18"/>
  <c r="M44" i="18"/>
  <c r="M43" i="18"/>
  <c r="M39" i="18"/>
  <c r="M38" i="18"/>
  <c r="M37" i="18"/>
  <c r="M33" i="18"/>
  <c r="M34" i="18"/>
  <c r="M35" i="18"/>
  <c r="M32" i="18"/>
  <c r="M28" i="18"/>
  <c r="M29" i="18"/>
  <c r="M27" i="18"/>
  <c r="M25" i="18"/>
  <c r="M24" i="18"/>
  <c r="M18" i="18"/>
  <c r="M17" i="18"/>
  <c r="M12" i="18"/>
  <c r="M11" i="18"/>
  <c r="M14" i="18"/>
  <c r="L14" i="18"/>
  <c r="L17" i="18"/>
  <c r="L18" i="18"/>
  <c r="L25" i="18"/>
  <c r="L26" i="18"/>
  <c r="L27" i="18"/>
  <c r="L28" i="18"/>
  <c r="L29" i="18"/>
  <c r="L31" i="18"/>
  <c r="L32" i="18"/>
  <c r="L34" i="18"/>
  <c r="L35" i="18"/>
  <c r="L37" i="18"/>
  <c r="L38" i="18"/>
  <c r="L39" i="18"/>
  <c r="L43" i="18"/>
  <c r="L44" i="18"/>
  <c r="L45" i="18"/>
  <c r="L47" i="18"/>
  <c r="L48" i="18"/>
  <c r="L49" i="18"/>
  <c r="L50" i="18"/>
  <c r="L51" i="18"/>
  <c r="L52" i="18"/>
  <c r="L53" i="18"/>
  <c r="L54" i="18"/>
  <c r="L55" i="18"/>
  <c r="L56" i="18"/>
  <c r="L58" i="18"/>
  <c r="L59" i="18"/>
  <c r="L60" i="18"/>
  <c r="L61" i="18"/>
  <c r="L62" i="18"/>
  <c r="L63" i="18"/>
  <c r="L64" i="18"/>
  <c r="L66" i="18"/>
  <c r="L67" i="18"/>
  <c r="L68" i="18"/>
  <c r="L69" i="18"/>
  <c r="L70" i="18"/>
  <c r="L71" i="18"/>
  <c r="AH18" i="17"/>
  <c r="AH21" i="17"/>
  <c r="AE12" i="17"/>
  <c r="AF12" i="17"/>
  <c r="AE16" i="17"/>
  <c r="AF16" i="17"/>
  <c r="AE18" i="17"/>
  <c r="AE20" i="17"/>
  <c r="AF20" i="17"/>
  <c r="AE21" i="17"/>
  <c r="AF21" i="17"/>
  <c r="AE22" i="17"/>
  <c r="AF22" i="17"/>
  <c r="AE31" i="17"/>
  <c r="AF31" i="17"/>
  <c r="AF11" i="17"/>
  <c r="AE11" i="17"/>
  <c r="AC12" i="17"/>
  <c r="AC16" i="17"/>
  <c r="AC22" i="17"/>
  <c r="AB16" i="17"/>
  <c r="AB18" i="17"/>
  <c r="AB21" i="17"/>
  <c r="AB22" i="17"/>
  <c r="V46" i="17"/>
  <c r="V31" i="17"/>
  <c r="V32" i="17"/>
  <c r="V33" i="17"/>
  <c r="V34" i="17"/>
  <c r="V37" i="17"/>
  <c r="V38" i="17"/>
  <c r="V39" i="17"/>
  <c r="V40" i="17"/>
  <c r="V41" i="17"/>
  <c r="V42" i="17"/>
  <c r="V43" i="17"/>
  <c r="V44" i="17"/>
  <c r="V45" i="17"/>
  <c r="V30" i="17"/>
  <c r="V24" i="17"/>
  <c r="V23" i="17"/>
  <c r="V19" i="17"/>
  <c r="V18" i="17"/>
  <c r="V17" i="17"/>
  <c r="U17" i="17"/>
  <c r="U19" i="17"/>
  <c r="U23" i="17"/>
  <c r="U24" i="17"/>
  <c r="U28" i="17"/>
  <c r="U29" i="17"/>
  <c r="U30" i="17"/>
  <c r="U32" i="17"/>
  <c r="U33" i="17"/>
  <c r="U34" i="17"/>
  <c r="U37" i="17"/>
  <c r="U38" i="17"/>
  <c r="U39" i="17"/>
  <c r="U40" i="17"/>
  <c r="U41" i="17"/>
  <c r="U42" i="17"/>
  <c r="U43" i="17"/>
  <c r="U44" i="17"/>
  <c r="U45" i="17"/>
  <c r="U46" i="17"/>
  <c r="M34" i="17"/>
  <c r="L34" i="17"/>
  <c r="L23" i="17"/>
  <c r="L24" i="17"/>
  <c r="L28" i="17"/>
  <c r="L29" i="17"/>
  <c r="L30" i="17"/>
  <c r="L32" i="17"/>
  <c r="L33" i="17"/>
  <c r="L37" i="17"/>
  <c r="L38" i="17"/>
  <c r="L39" i="17"/>
  <c r="L40" i="17"/>
  <c r="L41" i="17"/>
  <c r="L42" i="17"/>
  <c r="L43" i="17"/>
  <c r="L44" i="17"/>
  <c r="L45" i="17"/>
  <c r="L46" i="17"/>
  <c r="L17" i="17"/>
  <c r="M17" i="17"/>
  <c r="M18" i="17"/>
  <c r="L19" i="17"/>
  <c r="M19" i="17"/>
  <c r="M23" i="17"/>
  <c r="M24" i="17"/>
  <c r="M28" i="17"/>
  <c r="M29" i="17"/>
  <c r="M30" i="17"/>
  <c r="M32" i="17"/>
  <c r="M33" i="17"/>
  <c r="M37" i="17"/>
  <c r="M38" i="17"/>
  <c r="M39" i="17"/>
  <c r="M40" i="17"/>
  <c r="M41" i="17"/>
  <c r="M42" i="17"/>
  <c r="M43" i="17"/>
  <c r="M44" i="17"/>
  <c r="M45" i="17"/>
  <c r="M46" i="17"/>
  <c r="AB69" i="18" l="1"/>
  <c r="AH69" i="18" s="1"/>
  <c r="AE70" i="18"/>
  <c r="AH70" i="18" s="1"/>
  <c r="AE71" i="19"/>
  <c r="AB71" i="19"/>
  <c r="AH71" i="19"/>
  <c r="AE71" i="18"/>
  <c r="AH71" i="18" s="1"/>
  <c r="AB70" i="19"/>
  <c r="AH70" i="19"/>
  <c r="AE70" i="19"/>
  <c r="AH69" i="19"/>
  <c r="AB69" i="19"/>
  <c r="AE69" i="19"/>
  <c r="AK65" i="16"/>
  <c r="AL65" i="16"/>
  <c r="AM65" i="16"/>
  <c r="AL70" i="16"/>
  <c r="AL71" i="16"/>
  <c r="AM71" i="16"/>
  <c r="AK74" i="16"/>
  <c r="AL74" i="16"/>
  <c r="AM74" i="16"/>
  <c r="AK77" i="16"/>
  <c r="AL77" i="16"/>
  <c r="AM77" i="16"/>
  <c r="AL81" i="16"/>
  <c r="AM81" i="16"/>
  <c r="AK82" i="16"/>
  <c r="AL82" i="16"/>
  <c r="AM82" i="16"/>
  <c r="AL42" i="16"/>
  <c r="AM42" i="16"/>
  <c r="AL43" i="16"/>
  <c r="AM43" i="16"/>
  <c r="AL22" i="16"/>
  <c r="AM22" i="16"/>
  <c r="AK21" i="16"/>
  <c r="AL21" i="16"/>
  <c r="AM21" i="16"/>
  <c r="AL17" i="16"/>
  <c r="AM17" i="16"/>
  <c r="AG70" i="16"/>
  <c r="AH70" i="16"/>
  <c r="AI70" i="16"/>
  <c r="AH71" i="16"/>
  <c r="AI71" i="16"/>
  <c r="AG74" i="16"/>
  <c r="AH74" i="16"/>
  <c r="AI74" i="16"/>
  <c r="AG75" i="16"/>
  <c r="AH75" i="16"/>
  <c r="AI75" i="16"/>
  <c r="AG77" i="16"/>
  <c r="AH77" i="16"/>
  <c r="AI77" i="16"/>
  <c r="AG82" i="16"/>
  <c r="AH82" i="16"/>
  <c r="AI82" i="16"/>
  <c r="AH32" i="16"/>
  <c r="AI32" i="16"/>
  <c r="AH43" i="16"/>
  <c r="AI43" i="16"/>
  <c r="AI13" i="16"/>
  <c r="AG17" i="16"/>
  <c r="AH17" i="16"/>
  <c r="AI17" i="16"/>
  <c r="AH21" i="16"/>
  <c r="AI21" i="16"/>
  <c r="AH22" i="16"/>
  <c r="AI22" i="16"/>
  <c r="AC70" i="16"/>
  <c r="AD70" i="16"/>
  <c r="AE70" i="16"/>
  <c r="AD71" i="16"/>
  <c r="AE71" i="16"/>
  <c r="AA70" i="16"/>
  <c r="AA71" i="16"/>
  <c r="Z70" i="16"/>
  <c r="Z71" i="16"/>
  <c r="Y70" i="16"/>
  <c r="AA31" i="16"/>
  <c r="Z31" i="16"/>
  <c r="Y31" i="16"/>
  <c r="P90" i="16"/>
  <c r="P89" i="16"/>
  <c r="P88" i="16"/>
  <c r="P87" i="16"/>
  <c r="P86" i="16"/>
  <c r="P85" i="16"/>
  <c r="P84" i="16"/>
  <c r="P83" i="16"/>
  <c r="P80" i="16"/>
  <c r="P79" i="16"/>
  <c r="P78" i="16"/>
  <c r="P76" i="16"/>
  <c r="P75" i="16"/>
  <c r="P72" i="16"/>
  <c r="P68" i="16"/>
  <c r="P69" i="16"/>
  <c r="P67" i="16"/>
  <c r="P66" i="16"/>
  <c r="P63" i="16"/>
  <c r="P64" i="16"/>
  <c r="P61" i="16"/>
  <c r="P62" i="16"/>
  <c r="P59" i="16"/>
  <c r="P60" i="16"/>
  <c r="P58" i="16"/>
  <c r="P56" i="16"/>
  <c r="P57" i="16"/>
  <c r="P54" i="16"/>
  <c r="P55" i="16"/>
  <c r="P53" i="16"/>
  <c r="P52" i="16"/>
  <c r="P41" i="16"/>
  <c r="P39" i="16"/>
  <c r="P40" i="16"/>
  <c r="P46" i="16"/>
  <c r="P45" i="16"/>
  <c r="P44" i="16"/>
  <c r="P38" i="16"/>
  <c r="P37" i="16"/>
  <c r="P35" i="16"/>
  <c r="P36" i="16"/>
  <c r="P34" i="16"/>
  <c r="P33" i="16"/>
  <c r="P32" i="16"/>
  <c r="P30" i="16"/>
  <c r="P29" i="16"/>
  <c r="P28" i="16"/>
  <c r="P27" i="16"/>
  <c r="P23" i="16"/>
  <c r="P15" i="16"/>
  <c r="P16" i="16"/>
  <c r="P18" i="16"/>
  <c r="P19" i="16"/>
  <c r="P20" i="16"/>
  <c r="P14" i="16"/>
  <c r="P13" i="16"/>
  <c r="P12" i="16"/>
  <c r="P11" i="16"/>
  <c r="L76" i="16" l="1"/>
  <c r="L90" i="16"/>
  <c r="L86" i="16"/>
  <c r="L87" i="16"/>
  <c r="L88" i="16"/>
  <c r="L89" i="16"/>
  <c r="L85" i="16"/>
  <c r="L84" i="16"/>
  <c r="L78" i="16"/>
  <c r="L79" i="16"/>
  <c r="L80" i="16"/>
  <c r="L81" i="16"/>
  <c r="L73" i="16"/>
  <c r="L72" i="16"/>
  <c r="L53" i="16"/>
  <c r="L55" i="16"/>
  <c r="L56" i="16"/>
  <c r="L57" i="16"/>
  <c r="L58" i="16"/>
  <c r="L59" i="16"/>
  <c r="L60" i="16"/>
  <c r="L61" i="16"/>
  <c r="L62" i="16"/>
  <c r="L63" i="16"/>
  <c r="L64" i="16"/>
  <c r="L65" i="16"/>
  <c r="L66" i="16"/>
  <c r="L67" i="16"/>
  <c r="L68" i="16"/>
  <c r="L69" i="16"/>
  <c r="L52" i="16"/>
  <c r="L47" i="16"/>
  <c r="L46" i="16"/>
  <c r="L41" i="16"/>
  <c r="L36" i="16"/>
  <c r="L37" i="16"/>
  <c r="L38" i="16"/>
  <c r="L39" i="16"/>
  <c r="L35" i="16"/>
  <c r="L31" i="16"/>
  <c r="L30" i="16"/>
  <c r="L27" i="16"/>
  <c r="L15" i="16"/>
  <c r="L16" i="16"/>
  <c r="L14" i="16"/>
  <c r="L12" i="16"/>
  <c r="L11" i="16"/>
  <c r="L20" i="16"/>
  <c r="H20" i="16"/>
  <c r="D20" i="16"/>
  <c r="U74" i="16"/>
  <c r="U75" i="16"/>
  <c r="U76" i="16"/>
  <c r="U77" i="16"/>
  <c r="U78" i="16"/>
  <c r="U79" i="16"/>
  <c r="U80" i="16"/>
  <c r="U81" i="16"/>
  <c r="U82" i="16"/>
  <c r="U83" i="16"/>
  <c r="U84" i="16"/>
  <c r="U85" i="16"/>
  <c r="U86" i="16"/>
  <c r="U87" i="16"/>
  <c r="U88" i="16"/>
  <c r="U89" i="16"/>
  <c r="U90" i="16"/>
  <c r="T74" i="16"/>
  <c r="T75" i="16"/>
  <c r="T76" i="16"/>
  <c r="T77" i="16"/>
  <c r="T78" i="16"/>
  <c r="T79" i="16"/>
  <c r="T80" i="16"/>
  <c r="T81" i="16"/>
  <c r="T82" i="16"/>
  <c r="T83" i="16"/>
  <c r="T84" i="16"/>
  <c r="T85" i="16"/>
  <c r="T86" i="16"/>
  <c r="T87" i="16"/>
  <c r="T88" i="16"/>
  <c r="T89" i="16"/>
  <c r="T90" i="16"/>
  <c r="U73" i="16"/>
  <c r="L19" i="16"/>
  <c r="AD89" i="16" l="1"/>
  <c r="AA89" i="16"/>
  <c r="Y89" i="16"/>
  <c r="AE89" i="16"/>
  <c r="Z89" i="16"/>
  <c r="AD81" i="16"/>
  <c r="AA81" i="16"/>
  <c r="Z81" i="16"/>
  <c r="AE81" i="16"/>
  <c r="AH90" i="16"/>
  <c r="AK90" i="16"/>
  <c r="AI90" i="16"/>
  <c r="AM90" i="16"/>
  <c r="AL90" i="16"/>
  <c r="AG90" i="16"/>
  <c r="AA88" i="16"/>
  <c r="AC88" i="16"/>
  <c r="AD88" i="16"/>
  <c r="AE88" i="16"/>
  <c r="Z88" i="16"/>
  <c r="Y88" i="16"/>
  <c r="AA80" i="16"/>
  <c r="AD80" i="16"/>
  <c r="Z80" i="16"/>
  <c r="AE80" i="16"/>
  <c r="AM89" i="16"/>
  <c r="AG89" i="16"/>
  <c r="AH89" i="16"/>
  <c r="AI89" i="16"/>
  <c r="AK89" i="16"/>
  <c r="AL89" i="16"/>
  <c r="AG81" i="16"/>
  <c r="AH81" i="16"/>
  <c r="AI81" i="16"/>
  <c r="AK81" i="16"/>
  <c r="AE87" i="16"/>
  <c r="Z87" i="16"/>
  <c r="AA87" i="16"/>
  <c r="AD87" i="16"/>
  <c r="AE83" i="16"/>
  <c r="Z83" i="16"/>
  <c r="AD83" i="16"/>
  <c r="AA83" i="16"/>
  <c r="AE79" i="16"/>
  <c r="Z79" i="16"/>
  <c r="AD79" i="16"/>
  <c r="AA79" i="16"/>
  <c r="AE75" i="16"/>
  <c r="Z75" i="16"/>
  <c r="AD75" i="16"/>
  <c r="AA75" i="16"/>
  <c r="AL88" i="16"/>
  <c r="AM88" i="16"/>
  <c r="AG88" i="16"/>
  <c r="AK88" i="16"/>
  <c r="AH88" i="16"/>
  <c r="AI88" i="16"/>
  <c r="AL84" i="16"/>
  <c r="AM84" i="16"/>
  <c r="AG84" i="16"/>
  <c r="AH84" i="16"/>
  <c r="AK84" i="16"/>
  <c r="AI84" i="16"/>
  <c r="AL80" i="16"/>
  <c r="AM80" i="16"/>
  <c r="AG80" i="16"/>
  <c r="AK80" i="16"/>
  <c r="AH80" i="16"/>
  <c r="AI80" i="16"/>
  <c r="AL76" i="16"/>
  <c r="AM76" i="16"/>
  <c r="AG76" i="16"/>
  <c r="AH76" i="16"/>
  <c r="AK76" i="16"/>
  <c r="AI76" i="16"/>
  <c r="AD85" i="16"/>
  <c r="AA85" i="16"/>
  <c r="AE85" i="16"/>
  <c r="Z85" i="16"/>
  <c r="AD77" i="16"/>
  <c r="AA77" i="16"/>
  <c r="AE77" i="16"/>
  <c r="Z77" i="16"/>
  <c r="AH86" i="16"/>
  <c r="AK86" i="16"/>
  <c r="AI86" i="16"/>
  <c r="AL86" i="16"/>
  <c r="AG86" i="16"/>
  <c r="AM86" i="16"/>
  <c r="AH78" i="16"/>
  <c r="AK78" i="16"/>
  <c r="AI78" i="16"/>
  <c r="AM78" i="16"/>
  <c r="AL78" i="16"/>
  <c r="AG78" i="16"/>
  <c r="AA84" i="16"/>
  <c r="Z84" i="16"/>
  <c r="AD84" i="16"/>
  <c r="AE84" i="16"/>
  <c r="AA76" i="16"/>
  <c r="AC76" i="16"/>
  <c r="AD76" i="16"/>
  <c r="Z76" i="16"/>
  <c r="AE76" i="16"/>
  <c r="Y76" i="16"/>
  <c r="AM85" i="16"/>
  <c r="AG85" i="16"/>
  <c r="AH85" i="16"/>
  <c r="AL85" i="16"/>
  <c r="AI85" i="16"/>
  <c r="AK85" i="16"/>
  <c r="AM73" i="16"/>
  <c r="AG73" i="16"/>
  <c r="AH73" i="16"/>
  <c r="AK73" i="16"/>
  <c r="AL73" i="16"/>
  <c r="AI73" i="16"/>
  <c r="AD90" i="16"/>
  <c r="AE90" i="16"/>
  <c r="AA90" i="16"/>
  <c r="Y90" i="16"/>
  <c r="Z90" i="16"/>
  <c r="AD86" i="16"/>
  <c r="Z86" i="16"/>
  <c r="AE86" i="16"/>
  <c r="AA86" i="16"/>
  <c r="Y86" i="16"/>
  <c r="AD82" i="16"/>
  <c r="Z82" i="16"/>
  <c r="AE82" i="16"/>
  <c r="AA82" i="16"/>
  <c r="AD78" i="16"/>
  <c r="Z78" i="16"/>
  <c r="AE78" i="16"/>
  <c r="AA78" i="16"/>
  <c r="Y78" i="16"/>
  <c r="AD74" i="16"/>
  <c r="Z74" i="16"/>
  <c r="AE74" i="16"/>
  <c r="AA74" i="16"/>
  <c r="AK87" i="16"/>
  <c r="AI87" i="16"/>
  <c r="AL87" i="16"/>
  <c r="AM87" i="16"/>
  <c r="AG87" i="16"/>
  <c r="AH87" i="16"/>
  <c r="AK83" i="16"/>
  <c r="AI83" i="16"/>
  <c r="AL83" i="16"/>
  <c r="AG83" i="16"/>
  <c r="AM83" i="16"/>
  <c r="AH83" i="16"/>
  <c r="AK79" i="16"/>
  <c r="AI79" i="16"/>
  <c r="AL79" i="16"/>
  <c r="AG79" i="16"/>
  <c r="AM79" i="16"/>
  <c r="AH79" i="16"/>
  <c r="AK75" i="16"/>
  <c r="AL75" i="16"/>
  <c r="AM75" i="16"/>
  <c r="H12" i="16"/>
  <c r="H19" i="16"/>
  <c r="H13" i="16"/>
  <c r="H14" i="16"/>
  <c r="H15" i="16"/>
  <c r="H16" i="16"/>
  <c r="H17" i="16"/>
  <c r="H18" i="16"/>
  <c r="H21" i="16"/>
  <c r="H22" i="16"/>
  <c r="H23" i="16"/>
  <c r="H27" i="16"/>
  <c r="H28" i="16"/>
  <c r="H29" i="16"/>
  <c r="H30" i="16"/>
  <c r="H31" i="16"/>
  <c r="H32" i="16"/>
  <c r="H33" i="16"/>
  <c r="H34" i="16"/>
  <c r="H35" i="16"/>
  <c r="H36" i="16"/>
  <c r="H37" i="16"/>
  <c r="H38" i="16"/>
  <c r="H39" i="16"/>
  <c r="H40" i="16"/>
  <c r="H41" i="16"/>
  <c r="H42" i="16"/>
  <c r="H43" i="16"/>
  <c r="H44" i="16"/>
  <c r="H45" i="16"/>
  <c r="H46" i="16"/>
  <c r="H47" i="16"/>
  <c r="H48" i="16"/>
  <c r="H52" i="16"/>
  <c r="H53" i="16"/>
  <c r="H54" i="16"/>
  <c r="H55" i="16"/>
  <c r="H56" i="16"/>
  <c r="H57" i="16"/>
  <c r="H58" i="16"/>
  <c r="H59" i="16"/>
  <c r="H60" i="16"/>
  <c r="H61" i="16"/>
  <c r="H62" i="16"/>
  <c r="H63" i="16"/>
  <c r="H64" i="16"/>
  <c r="H65" i="16"/>
  <c r="H66" i="16"/>
  <c r="H67" i="16"/>
  <c r="H68" i="16"/>
  <c r="H69" i="16"/>
  <c r="H72" i="16"/>
  <c r="H73" i="16"/>
  <c r="H74" i="16"/>
  <c r="AC74" i="16" s="1"/>
  <c r="H75" i="16"/>
  <c r="AC75" i="16" s="1"/>
  <c r="H76" i="16"/>
  <c r="H77" i="16"/>
  <c r="AC77" i="16" s="1"/>
  <c r="H78" i="16"/>
  <c r="AC78" i="16" s="1"/>
  <c r="H79" i="16"/>
  <c r="AC79" i="16" s="1"/>
  <c r="H80" i="16"/>
  <c r="AC80" i="16" s="1"/>
  <c r="H81" i="16"/>
  <c r="AC81" i="16" s="1"/>
  <c r="H82" i="16"/>
  <c r="AC82" i="16" s="1"/>
  <c r="H83" i="16"/>
  <c r="AC83" i="16" s="1"/>
  <c r="H84" i="16"/>
  <c r="AC84" i="16" s="1"/>
  <c r="H85" i="16"/>
  <c r="AC85" i="16" s="1"/>
  <c r="H86" i="16"/>
  <c r="AC86" i="16" s="1"/>
  <c r="H87" i="16"/>
  <c r="AC87" i="16" s="1"/>
  <c r="H88" i="16"/>
  <c r="H89" i="16"/>
  <c r="AC89" i="16" s="1"/>
  <c r="H90" i="16"/>
  <c r="AC90" i="16" s="1"/>
  <c r="H11" i="16"/>
  <c r="D12" i="16"/>
  <c r="D19" i="16"/>
  <c r="D13" i="16"/>
  <c r="D14" i="16"/>
  <c r="D15" i="16"/>
  <c r="D16" i="16"/>
  <c r="D17" i="16"/>
  <c r="D18" i="16"/>
  <c r="D21" i="16"/>
  <c r="D22" i="16"/>
  <c r="D23" i="16"/>
  <c r="D27" i="16"/>
  <c r="D28" i="16"/>
  <c r="D29" i="16"/>
  <c r="D30" i="16"/>
  <c r="D32" i="16"/>
  <c r="D33" i="16"/>
  <c r="D34" i="16"/>
  <c r="D35" i="16"/>
  <c r="D36" i="16"/>
  <c r="D37" i="16"/>
  <c r="D38" i="16"/>
  <c r="D39" i="16"/>
  <c r="D40" i="16"/>
  <c r="D41" i="16"/>
  <c r="D42" i="16"/>
  <c r="D43" i="16"/>
  <c r="D44" i="16"/>
  <c r="D45" i="16"/>
  <c r="D46" i="16"/>
  <c r="D47" i="16"/>
  <c r="D48" i="16"/>
  <c r="D52" i="16"/>
  <c r="D53" i="16"/>
  <c r="D54" i="16"/>
  <c r="D55" i="16"/>
  <c r="D56" i="16"/>
  <c r="D57" i="16"/>
  <c r="D58" i="16"/>
  <c r="D59" i="16"/>
  <c r="D60" i="16"/>
  <c r="D61" i="16"/>
  <c r="D62" i="16"/>
  <c r="D63" i="16"/>
  <c r="D64" i="16"/>
  <c r="D65" i="16"/>
  <c r="D66" i="16"/>
  <c r="D67" i="16"/>
  <c r="D68" i="16"/>
  <c r="D69" i="16"/>
  <c r="D72" i="16"/>
  <c r="D73" i="16"/>
  <c r="D74" i="16"/>
  <c r="Y74" i="16" s="1"/>
  <c r="D75" i="16"/>
  <c r="Y75" i="16" s="1"/>
  <c r="D76" i="16"/>
  <c r="D77" i="16"/>
  <c r="Y77" i="16" s="1"/>
  <c r="D78" i="16"/>
  <c r="D79" i="16"/>
  <c r="Y79" i="16" s="1"/>
  <c r="D80" i="16"/>
  <c r="Y80" i="16" s="1"/>
  <c r="D81" i="16"/>
  <c r="Y81" i="16" s="1"/>
  <c r="D82" i="16"/>
  <c r="Y82" i="16" s="1"/>
  <c r="D83" i="16"/>
  <c r="Y83" i="16" s="1"/>
  <c r="D84" i="16"/>
  <c r="Y84" i="16" s="1"/>
  <c r="D85" i="16"/>
  <c r="Y85" i="16" s="1"/>
  <c r="D86" i="16"/>
  <c r="D87" i="16"/>
  <c r="Y87" i="16" s="1"/>
  <c r="D88" i="16"/>
  <c r="D89" i="16"/>
  <c r="D90" i="16"/>
  <c r="D11" i="16"/>
  <c r="P11" i="15"/>
  <c r="P12" i="15"/>
  <c r="P13" i="15"/>
  <c r="P14" i="15"/>
  <c r="P15" i="15"/>
  <c r="P16" i="15"/>
  <c r="P17" i="15"/>
  <c r="P18" i="15"/>
  <c r="P19" i="15"/>
  <c r="P20" i="15"/>
  <c r="P24" i="15"/>
  <c r="P25" i="15"/>
  <c r="P26" i="15"/>
  <c r="P27" i="15"/>
  <c r="P28" i="15"/>
  <c r="P29" i="15"/>
  <c r="P30" i="15"/>
  <c r="P31" i="15"/>
  <c r="P32" i="15"/>
  <c r="P33" i="15"/>
  <c r="P35" i="15"/>
  <c r="P36" i="15"/>
  <c r="P37" i="15"/>
  <c r="P38" i="15"/>
  <c r="P40" i="15"/>
  <c r="P41" i="15"/>
  <c r="P42" i="15"/>
  <c r="P43"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10"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24" i="15"/>
  <c r="L26" i="15"/>
  <c r="L29" i="15"/>
  <c r="L31" i="15"/>
  <c r="L32" i="15"/>
  <c r="L33" i="15"/>
  <c r="L35" i="15"/>
  <c r="L37" i="15"/>
  <c r="L41" i="15"/>
  <c r="L42" i="15"/>
  <c r="L43" i="15"/>
  <c r="L11" i="15"/>
  <c r="L12" i="15"/>
  <c r="L13" i="15"/>
  <c r="L14" i="15"/>
  <c r="L15" i="15"/>
  <c r="L16" i="15"/>
  <c r="L17" i="15"/>
  <c r="L19" i="15"/>
  <c r="L20" i="15"/>
  <c r="L10" i="15"/>
  <c r="H11" i="15"/>
  <c r="H12" i="15"/>
  <c r="H13" i="15"/>
  <c r="H14" i="15"/>
  <c r="H15" i="15"/>
  <c r="H16" i="15"/>
  <c r="H17" i="15"/>
  <c r="H18" i="15"/>
  <c r="H19" i="15"/>
  <c r="H20" i="15"/>
  <c r="H24" i="15"/>
  <c r="H25" i="15"/>
  <c r="H26" i="15"/>
  <c r="H27" i="15"/>
  <c r="H28" i="15"/>
  <c r="H29" i="15"/>
  <c r="H30" i="15"/>
  <c r="H31" i="15"/>
  <c r="H32" i="15"/>
  <c r="H33" i="15"/>
  <c r="H34" i="15"/>
  <c r="H35" i="15"/>
  <c r="H36" i="15"/>
  <c r="H37" i="15"/>
  <c r="H38" i="15"/>
  <c r="H39" i="15"/>
  <c r="H40" i="15"/>
  <c r="H41" i="15"/>
  <c r="H42" i="15"/>
  <c r="H43" i="15"/>
  <c r="H44"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10" i="15"/>
  <c r="D48" i="15"/>
  <c r="D11" i="15"/>
  <c r="D12" i="15"/>
  <c r="D13" i="15"/>
  <c r="D14" i="15"/>
  <c r="D15" i="15"/>
  <c r="D16" i="15"/>
  <c r="D17" i="15"/>
  <c r="D18" i="15"/>
  <c r="D19" i="15"/>
  <c r="D20" i="15"/>
  <c r="D24" i="15"/>
  <c r="D25" i="15"/>
  <c r="D26" i="15"/>
  <c r="D27" i="15"/>
  <c r="D28" i="15"/>
  <c r="D29" i="15"/>
  <c r="D30" i="15"/>
  <c r="D31" i="15"/>
  <c r="D32" i="15"/>
  <c r="D33" i="15"/>
  <c r="D34" i="15"/>
  <c r="D35" i="15"/>
  <c r="D36" i="15"/>
  <c r="D37" i="15"/>
  <c r="D38" i="15"/>
  <c r="D39" i="15"/>
  <c r="D40" i="15"/>
  <c r="D41" i="15"/>
  <c r="D42" i="15"/>
  <c r="D43" i="15"/>
  <c r="D44"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10" i="15"/>
  <c r="E28" i="66" l="1"/>
  <c r="E10" i="66"/>
  <c r="E11" i="66"/>
  <c r="E13" i="66"/>
  <c r="E18" i="66"/>
  <c r="E19" i="66"/>
  <c r="E20" i="66"/>
  <c r="E21" i="66"/>
  <c r="E22" i="66"/>
  <c r="E23" i="66"/>
  <c r="E24" i="66"/>
  <c r="E25" i="66"/>
  <c r="E26" i="66"/>
  <c r="E27" i="66"/>
  <c r="E29" i="66"/>
  <c r="E30" i="66"/>
  <c r="E31" i="66"/>
  <c r="E32" i="66"/>
  <c r="E35" i="66"/>
  <c r="E36" i="66"/>
  <c r="E37" i="66"/>
  <c r="E39" i="66"/>
  <c r="E43" i="66"/>
  <c r="E44" i="66"/>
  <c r="E45" i="66"/>
  <c r="E46" i="66"/>
  <c r="E47" i="66"/>
  <c r="E48" i="66"/>
  <c r="E50" i="66"/>
  <c r="E51" i="66"/>
  <c r="E52" i="66"/>
  <c r="E53" i="66"/>
  <c r="E54" i="66"/>
  <c r="E55" i="66"/>
  <c r="E56" i="66"/>
  <c r="E57" i="66"/>
  <c r="E58" i="66"/>
  <c r="E59" i="66"/>
  <c r="E60" i="66"/>
  <c r="E62" i="66"/>
  <c r="E8" i="66"/>
  <c r="D16" i="8" l="1"/>
  <c r="D11" i="8"/>
  <c r="D12" i="8"/>
  <c r="D10" i="8"/>
  <c r="W58" i="7" l="1"/>
  <c r="V58" i="7" s="1"/>
  <c r="X58" i="7"/>
  <c r="W59" i="7"/>
  <c r="X59" i="7"/>
  <c r="V59" i="7" s="1"/>
  <c r="S58" i="7"/>
  <c r="R58" i="7" s="1"/>
  <c r="T58" i="7"/>
  <c r="S59" i="7"/>
  <c r="T59" i="7"/>
  <c r="H11" i="7"/>
  <c r="H12" i="7"/>
  <c r="H13" i="7"/>
  <c r="H14" i="7"/>
  <c r="H15" i="7"/>
  <c r="H19" i="7"/>
  <c r="H20" i="7"/>
  <c r="H21" i="7"/>
  <c r="H22" i="7"/>
  <c r="H24" i="7"/>
  <c r="L24" i="7" s="1"/>
  <c r="H25" i="7"/>
  <c r="H26" i="7"/>
  <c r="H27" i="7"/>
  <c r="H28" i="7"/>
  <c r="H29" i="7"/>
  <c r="H30" i="7"/>
  <c r="H31" i="7"/>
  <c r="H32" i="7"/>
  <c r="H33" i="7"/>
  <c r="H34" i="7"/>
  <c r="H35" i="7"/>
  <c r="H36"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10" i="7"/>
  <c r="D58" i="7"/>
  <c r="L58" i="7" s="1"/>
  <c r="D40" i="7"/>
  <c r="D41" i="7"/>
  <c r="D42" i="7"/>
  <c r="L42" i="7" s="1"/>
  <c r="D43" i="7"/>
  <c r="L43" i="7" s="1"/>
  <c r="D44" i="7"/>
  <c r="D45" i="7"/>
  <c r="L45" i="7" s="1"/>
  <c r="D46" i="7"/>
  <c r="L46" i="7" s="1"/>
  <c r="D47" i="7"/>
  <c r="L47" i="7" s="1"/>
  <c r="D48" i="7"/>
  <c r="D49" i="7"/>
  <c r="L49" i="7" s="1"/>
  <c r="D50" i="7"/>
  <c r="L50" i="7" s="1"/>
  <c r="D51" i="7"/>
  <c r="L51" i="7" s="1"/>
  <c r="D52" i="7"/>
  <c r="D53" i="7"/>
  <c r="L53" i="7" s="1"/>
  <c r="D54" i="7"/>
  <c r="L54" i="7" s="1"/>
  <c r="D55" i="7"/>
  <c r="L55" i="7" s="1"/>
  <c r="D56" i="7"/>
  <c r="D57" i="7"/>
  <c r="L57" i="7" s="1"/>
  <c r="D59" i="7"/>
  <c r="L59" i="7" s="1"/>
  <c r="D60" i="7"/>
  <c r="D61" i="7"/>
  <c r="L61" i="7" s="1"/>
  <c r="D62" i="7"/>
  <c r="L62" i="7" s="1"/>
  <c r="D63" i="7"/>
  <c r="D64" i="7"/>
  <c r="D65" i="7"/>
  <c r="L65" i="7" s="1"/>
  <c r="D66" i="7"/>
  <c r="L66" i="7" s="1"/>
  <c r="D67" i="7"/>
  <c r="L67" i="7" s="1"/>
  <c r="D68" i="7"/>
  <c r="D69" i="7"/>
  <c r="L69" i="7" s="1"/>
  <c r="D70" i="7"/>
  <c r="L70" i="7" s="1"/>
  <c r="D71" i="7"/>
  <c r="L71" i="7" s="1"/>
  <c r="D72" i="7"/>
  <c r="D29" i="7"/>
  <c r="D30" i="7"/>
  <c r="L30" i="7" s="1"/>
  <c r="D31" i="7"/>
  <c r="L31" i="7" s="1"/>
  <c r="D32" i="7"/>
  <c r="D33" i="7"/>
  <c r="D34" i="7"/>
  <c r="L34" i="7" s="1"/>
  <c r="D35" i="7"/>
  <c r="L35" i="7" s="1"/>
  <c r="D36" i="7"/>
  <c r="D26" i="7"/>
  <c r="L26" i="7" s="1"/>
  <c r="D27" i="7"/>
  <c r="L27" i="7" s="1"/>
  <c r="D28" i="7"/>
  <c r="D25" i="7"/>
  <c r="D19" i="7"/>
  <c r="D20" i="7"/>
  <c r="D21" i="7"/>
  <c r="L21" i="7" s="1"/>
  <c r="D22" i="7"/>
  <c r="L22" i="7" s="1"/>
  <c r="D11" i="7"/>
  <c r="D12" i="7"/>
  <c r="D13" i="7"/>
  <c r="D14" i="7"/>
  <c r="D15" i="7"/>
  <c r="D10" i="7"/>
  <c r="L25" i="7" l="1"/>
  <c r="L63" i="7"/>
  <c r="L28" i="7"/>
  <c r="L48" i="7"/>
  <c r="R59" i="7"/>
  <c r="AA59" i="7" s="1"/>
  <c r="L32" i="7"/>
  <c r="L68" i="7"/>
  <c r="L64" i="7"/>
  <c r="L60" i="7"/>
  <c r="L33" i="7"/>
  <c r="L56" i="7"/>
  <c r="L52" i="7"/>
  <c r="L44" i="7"/>
  <c r="AA58" i="7"/>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31" i="5"/>
  <c r="H32" i="5"/>
  <c r="H33" i="5"/>
  <c r="H34" i="5"/>
  <c r="H35" i="5"/>
  <c r="H36" i="5"/>
  <c r="H37" i="5"/>
  <c r="H38" i="5"/>
  <c r="H39" i="5"/>
  <c r="H40" i="5"/>
  <c r="H41" i="5"/>
  <c r="H42" i="5"/>
  <c r="H43" i="5"/>
  <c r="H44" i="5"/>
  <c r="H45" i="5"/>
  <c r="H46" i="5"/>
  <c r="H47" i="5"/>
  <c r="H48" i="5"/>
  <c r="H49" i="5"/>
  <c r="H50" i="5"/>
  <c r="H51" i="5"/>
  <c r="H11" i="5"/>
  <c r="H12" i="5"/>
  <c r="H13" i="5"/>
  <c r="H14" i="5"/>
  <c r="H15" i="5"/>
  <c r="H16" i="5"/>
  <c r="H17" i="5"/>
  <c r="H18" i="5"/>
  <c r="H19" i="5"/>
  <c r="H20" i="5"/>
  <c r="H21" i="5"/>
  <c r="H22" i="5"/>
  <c r="H23" i="5"/>
  <c r="H24" i="5"/>
  <c r="H25" i="5"/>
  <c r="H26" i="5"/>
  <c r="H30" i="5" l="1"/>
  <c r="H55" i="5"/>
  <c r="H1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71" i="5"/>
  <c r="D72" i="5"/>
  <c r="D73" i="5"/>
  <c r="D74" i="5"/>
  <c r="D75" i="5"/>
  <c r="D76" i="5"/>
  <c r="D77" i="5"/>
  <c r="D78" i="5"/>
  <c r="D79" i="5"/>
  <c r="D80" i="5"/>
  <c r="D55" i="5"/>
  <c r="D56" i="5"/>
  <c r="D57" i="5"/>
  <c r="D58" i="5"/>
  <c r="D59" i="5"/>
  <c r="D60" i="5"/>
  <c r="D61" i="5"/>
  <c r="D62" i="5"/>
  <c r="D63" i="5"/>
  <c r="D64" i="5"/>
  <c r="D65" i="5"/>
  <c r="D66" i="5"/>
  <c r="D67" i="5"/>
  <c r="D68" i="5"/>
  <c r="D69" i="5"/>
  <c r="D70" i="5"/>
  <c r="D36" i="5"/>
  <c r="D37" i="5"/>
  <c r="D38" i="5"/>
  <c r="D39" i="5"/>
  <c r="D40" i="5"/>
  <c r="D41" i="5"/>
  <c r="D42" i="5"/>
  <c r="D43" i="5"/>
  <c r="D44" i="5"/>
  <c r="D45" i="5"/>
  <c r="D46" i="5"/>
  <c r="D47" i="5"/>
  <c r="D48" i="5"/>
  <c r="D49" i="5"/>
  <c r="D50" i="5"/>
  <c r="D51" i="5"/>
  <c r="D30" i="5"/>
  <c r="D31" i="5"/>
  <c r="D32" i="5"/>
  <c r="D33" i="5"/>
  <c r="D34" i="5"/>
  <c r="D35" i="5"/>
  <c r="D11" i="5"/>
  <c r="D12" i="5"/>
  <c r="D13" i="5"/>
  <c r="D14" i="5"/>
  <c r="D15" i="5"/>
  <c r="D16" i="5"/>
  <c r="D17" i="5"/>
  <c r="D18" i="5"/>
  <c r="D19" i="5"/>
  <c r="D20" i="5"/>
  <c r="D21" i="5"/>
  <c r="D22" i="5"/>
  <c r="D23" i="5"/>
  <c r="D24" i="5"/>
  <c r="D25" i="5"/>
  <c r="D26" i="5"/>
  <c r="D10" i="5"/>
  <c r="O99" i="53"/>
  <c r="O98" i="53"/>
  <c r="O89" i="53"/>
  <c r="O90" i="53"/>
  <c r="O91" i="53"/>
  <c r="O92" i="53"/>
  <c r="O93" i="53"/>
  <c r="O94" i="53"/>
  <c r="O95" i="53"/>
  <c r="O88" i="53"/>
  <c r="O85" i="53"/>
  <c r="O84" i="53"/>
  <c r="O81" i="53"/>
  <c r="O74" i="53"/>
  <c r="O75" i="53"/>
  <c r="O76" i="53"/>
  <c r="O77" i="53"/>
  <c r="O78" i="53"/>
  <c r="O79" i="53"/>
  <c r="O73" i="53"/>
  <c r="O69" i="53"/>
  <c r="O70" i="53"/>
  <c r="O71" i="53"/>
  <c r="O68" i="53"/>
  <c r="O64" i="53"/>
  <c r="O58" i="53"/>
  <c r="O59" i="53"/>
  <c r="O57" i="53"/>
  <c r="O53" i="53"/>
  <c r="O52" i="53"/>
  <c r="O47" i="53"/>
  <c r="O45" i="53"/>
  <c r="O46" i="53"/>
  <c r="O44" i="53"/>
  <c r="O42" i="53"/>
  <c r="O40" i="53"/>
  <c r="O38" i="53"/>
  <c r="O37" i="53"/>
  <c r="O28" i="53"/>
  <c r="O29" i="53"/>
  <c r="O30" i="53"/>
  <c r="O31" i="53"/>
  <c r="O32" i="53"/>
  <c r="O33" i="53"/>
  <c r="O34" i="53"/>
  <c r="O35" i="53"/>
  <c r="O27" i="53"/>
  <c r="O22" i="53"/>
  <c r="O14" i="53"/>
  <c r="O15" i="53"/>
  <c r="O16" i="53"/>
  <c r="O13" i="53"/>
  <c r="O10" i="53"/>
  <c r="K99" i="53"/>
  <c r="K89" i="53"/>
  <c r="K90" i="53"/>
  <c r="K91" i="53"/>
  <c r="K92" i="53"/>
  <c r="K93" i="53"/>
  <c r="K94" i="53"/>
  <c r="K95" i="53"/>
  <c r="K97" i="53"/>
  <c r="K98" i="53"/>
  <c r="K88" i="53"/>
  <c r="K85" i="53"/>
  <c r="K86" i="53"/>
  <c r="K84" i="53"/>
  <c r="K82" i="53"/>
  <c r="K81" i="53"/>
  <c r="K62" i="53"/>
  <c r="K63" i="53"/>
  <c r="K64" i="53"/>
  <c r="K65" i="53"/>
  <c r="K66" i="53"/>
  <c r="K67" i="53"/>
  <c r="K68" i="53"/>
  <c r="K69" i="53"/>
  <c r="K70" i="53"/>
  <c r="K71" i="53"/>
  <c r="K72" i="53"/>
  <c r="K73" i="53"/>
  <c r="K74" i="53"/>
  <c r="K75" i="53"/>
  <c r="K76" i="53"/>
  <c r="K77" i="53"/>
  <c r="K78" i="53"/>
  <c r="K79" i="53"/>
  <c r="K58" i="53"/>
  <c r="K59" i="53"/>
  <c r="K57" i="53"/>
  <c r="K53" i="53"/>
  <c r="K54" i="53"/>
  <c r="K55" i="53"/>
  <c r="K52" i="53"/>
  <c r="K47" i="53"/>
  <c r="K28" i="53"/>
  <c r="K29" i="53"/>
  <c r="K30" i="53"/>
  <c r="K31" i="53"/>
  <c r="K32" i="53"/>
  <c r="K33" i="53"/>
  <c r="K34" i="53"/>
  <c r="K35" i="53"/>
  <c r="K36" i="53"/>
  <c r="K37" i="53"/>
  <c r="K38" i="53"/>
  <c r="K39" i="53"/>
  <c r="K40" i="53"/>
  <c r="K41" i="53"/>
  <c r="K42" i="53"/>
  <c r="K43" i="53"/>
  <c r="K44" i="53"/>
  <c r="K45" i="53"/>
  <c r="K46" i="53"/>
  <c r="K27" i="53"/>
  <c r="K22" i="53"/>
  <c r="K14" i="53"/>
  <c r="K15" i="53"/>
  <c r="K16" i="53"/>
  <c r="K17" i="53"/>
  <c r="K18" i="53"/>
  <c r="K19" i="53"/>
  <c r="K20" i="53"/>
  <c r="K21" i="53"/>
  <c r="K13" i="53"/>
  <c r="K10" i="53"/>
  <c r="K9" i="53"/>
  <c r="G99" i="53"/>
  <c r="G95" i="53"/>
  <c r="G93" i="53"/>
  <c r="G92" i="53"/>
  <c r="G88" i="53"/>
  <c r="G89" i="53"/>
  <c r="G90" i="53"/>
  <c r="G87" i="53"/>
  <c r="G83" i="53"/>
  <c r="G78" i="53"/>
  <c r="G77" i="53"/>
  <c r="G64" i="53"/>
  <c r="G62" i="53"/>
  <c r="G58" i="53"/>
  <c r="G59" i="53"/>
  <c r="G60" i="53"/>
  <c r="G57" i="53"/>
  <c r="G53" i="53"/>
  <c r="G52" i="53"/>
  <c r="G47" i="53"/>
  <c r="G46" i="53"/>
  <c r="G45" i="53"/>
  <c r="G43" i="53"/>
  <c r="G37" i="53"/>
  <c r="G35" i="53"/>
  <c r="G31" i="53"/>
  <c r="G17" i="53"/>
  <c r="G15" i="53"/>
  <c r="G14" i="53"/>
  <c r="G13" i="53"/>
  <c r="G10" i="53"/>
  <c r="G9" i="53"/>
  <c r="C10" i="53"/>
  <c r="C11" i="53"/>
  <c r="C12" i="53"/>
  <c r="C13" i="53"/>
  <c r="C14" i="53"/>
  <c r="C15" i="53"/>
  <c r="C16" i="53"/>
  <c r="C17" i="53"/>
  <c r="C18" i="53"/>
  <c r="C19" i="53"/>
  <c r="C20" i="53"/>
  <c r="C21" i="53"/>
  <c r="C22" i="53"/>
  <c r="C26" i="53"/>
  <c r="C27" i="53"/>
  <c r="C28" i="53"/>
  <c r="C29" i="53"/>
  <c r="C30" i="53"/>
  <c r="C31" i="53"/>
  <c r="C32" i="53"/>
  <c r="C33" i="53"/>
  <c r="C34" i="53"/>
  <c r="C35" i="53"/>
  <c r="C36" i="53"/>
  <c r="C37" i="53"/>
  <c r="C38" i="53"/>
  <c r="C39" i="53"/>
  <c r="C40" i="53"/>
  <c r="C41" i="53"/>
  <c r="C42" i="53"/>
  <c r="C43" i="53"/>
  <c r="C44" i="53"/>
  <c r="C45" i="53"/>
  <c r="C46" i="53"/>
  <c r="C47" i="53"/>
  <c r="C51" i="53"/>
  <c r="C52" i="53"/>
  <c r="C53" i="53"/>
  <c r="C54" i="53"/>
  <c r="C55" i="53"/>
  <c r="C56" i="53"/>
  <c r="C57" i="53"/>
  <c r="C58" i="53"/>
  <c r="C59" i="53"/>
  <c r="C60"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7" i="53"/>
  <c r="C98" i="53"/>
  <c r="C99" i="53"/>
  <c r="C9" i="53"/>
  <c r="G90" i="3"/>
  <c r="G82" i="3"/>
  <c r="G80" i="3"/>
  <c r="G67" i="3"/>
  <c r="G66" i="3"/>
  <c r="G65" i="3"/>
  <c r="G69" i="3"/>
  <c r="G70" i="3"/>
  <c r="G71" i="3"/>
  <c r="G72" i="3"/>
  <c r="G73" i="3"/>
  <c r="G74" i="3"/>
  <c r="G75" i="3"/>
  <c r="G76" i="3"/>
  <c r="G77" i="3"/>
  <c r="G78" i="3"/>
  <c r="G79" i="3"/>
  <c r="G81" i="3"/>
  <c r="G84" i="3"/>
  <c r="G85" i="3"/>
  <c r="G86" i="3"/>
  <c r="G87" i="3"/>
  <c r="G88" i="3"/>
  <c r="G92" i="3"/>
  <c r="G93" i="3"/>
  <c r="G94" i="3"/>
  <c r="G95" i="3"/>
  <c r="G96" i="3"/>
  <c r="G97" i="3"/>
  <c r="G98" i="3"/>
  <c r="G99" i="3"/>
  <c r="G100" i="3"/>
  <c r="G61" i="3"/>
  <c r="G62" i="3"/>
  <c r="G63" i="3"/>
  <c r="G64" i="3"/>
  <c r="G68" i="3"/>
  <c r="G53" i="3"/>
  <c r="G54" i="3"/>
  <c r="G55" i="3"/>
  <c r="G56" i="3"/>
  <c r="G57" i="3"/>
  <c r="G58" i="3"/>
  <c r="G59" i="3"/>
  <c r="G52" i="3"/>
  <c r="G28" i="3"/>
  <c r="G29" i="3"/>
  <c r="G30" i="3"/>
  <c r="G31" i="3"/>
  <c r="G32" i="3"/>
  <c r="G33" i="3"/>
  <c r="G34" i="3"/>
  <c r="G35" i="3"/>
  <c r="G36" i="3"/>
  <c r="G37" i="3"/>
  <c r="G38" i="3"/>
  <c r="G39" i="3"/>
  <c r="G40" i="3"/>
  <c r="G41" i="3"/>
  <c r="G42" i="3"/>
  <c r="G43" i="3"/>
  <c r="G44" i="3"/>
  <c r="G45" i="3"/>
  <c r="G46" i="3"/>
  <c r="G47" i="3"/>
  <c r="G48" i="3"/>
  <c r="G27" i="3"/>
  <c r="G10" i="3"/>
  <c r="G11" i="3"/>
  <c r="G12" i="3"/>
  <c r="G13" i="3"/>
  <c r="G14" i="3"/>
  <c r="G15" i="3"/>
  <c r="G16" i="3"/>
  <c r="G17" i="3"/>
  <c r="G18" i="3"/>
  <c r="G19" i="3"/>
  <c r="G20" i="3"/>
  <c r="G21" i="3"/>
  <c r="G22" i="3"/>
  <c r="G23" i="3"/>
  <c r="G9" i="3"/>
  <c r="C74" i="3"/>
  <c r="C75" i="3"/>
  <c r="C76" i="3"/>
  <c r="C77" i="3"/>
  <c r="C78" i="3"/>
  <c r="C79" i="3"/>
  <c r="C80" i="3"/>
  <c r="C81" i="3"/>
  <c r="C82" i="3"/>
  <c r="C83" i="3"/>
  <c r="C84" i="3"/>
  <c r="C85" i="3"/>
  <c r="C86" i="3"/>
  <c r="C87" i="3"/>
  <c r="C88" i="3"/>
  <c r="C89" i="3"/>
  <c r="C90" i="3"/>
  <c r="C91" i="3"/>
  <c r="C92" i="3"/>
  <c r="C93" i="3"/>
  <c r="C94" i="3"/>
  <c r="C95" i="3"/>
  <c r="C96" i="3"/>
  <c r="C97" i="3"/>
  <c r="C99" i="3"/>
  <c r="C100" i="3"/>
  <c r="C73" i="3"/>
  <c r="C53" i="3"/>
  <c r="C54" i="3"/>
  <c r="C55" i="3"/>
  <c r="C56" i="3"/>
  <c r="C57" i="3"/>
  <c r="C58" i="3"/>
  <c r="C59" i="3"/>
  <c r="C60" i="3"/>
  <c r="C61" i="3"/>
  <c r="C62" i="3"/>
  <c r="C63" i="3"/>
  <c r="C64" i="3"/>
  <c r="C68" i="3"/>
  <c r="C65" i="3"/>
  <c r="C66" i="3"/>
  <c r="C67" i="3"/>
  <c r="C69" i="3"/>
  <c r="C70" i="3"/>
  <c r="C71" i="3"/>
  <c r="C52" i="3"/>
  <c r="C31" i="3"/>
  <c r="C32" i="3"/>
  <c r="C33" i="3"/>
  <c r="C34" i="3"/>
  <c r="C35" i="3"/>
  <c r="C36" i="3"/>
  <c r="C37" i="3"/>
  <c r="C38" i="3"/>
  <c r="C39" i="3"/>
  <c r="C40" i="3"/>
  <c r="C41" i="3"/>
  <c r="C42" i="3"/>
  <c r="C43" i="3"/>
  <c r="C44" i="3"/>
  <c r="C45" i="3"/>
  <c r="C46" i="3"/>
  <c r="C47" i="3"/>
  <c r="C48" i="3"/>
  <c r="C30" i="3"/>
  <c r="C28" i="3"/>
  <c r="C27" i="3"/>
  <c r="C23" i="3"/>
  <c r="C10" i="3"/>
  <c r="C11" i="3"/>
  <c r="C12" i="3"/>
  <c r="C13" i="3"/>
  <c r="C14" i="3"/>
  <c r="C15" i="3"/>
  <c r="C16" i="3"/>
  <c r="C17" i="3"/>
  <c r="C18" i="3"/>
  <c r="C19" i="3"/>
  <c r="C20" i="3"/>
  <c r="C21" i="3"/>
  <c r="C9" i="3"/>
  <c r="N11" i="9" l="1"/>
  <c r="N12" i="9"/>
  <c r="N13" i="9"/>
  <c r="N14" i="9"/>
  <c r="N15" i="9"/>
  <c r="N16" i="9"/>
  <c r="N17" i="9"/>
  <c r="N18" i="9"/>
  <c r="N19" i="9"/>
  <c r="N20" i="9"/>
  <c r="N21" i="9"/>
  <c r="N22" i="9"/>
  <c r="N23" i="9"/>
  <c r="N24" i="9"/>
  <c r="N28" i="9"/>
  <c r="N29" i="9"/>
  <c r="N30" i="9"/>
  <c r="N31" i="9"/>
  <c r="N32" i="9"/>
  <c r="N33" i="9"/>
  <c r="N34" i="9"/>
  <c r="N35" i="9"/>
  <c r="N36" i="9"/>
  <c r="N37" i="9"/>
  <c r="N38" i="9"/>
  <c r="N39" i="9"/>
  <c r="N40" i="9"/>
  <c r="N41" i="9"/>
  <c r="N42" i="9"/>
  <c r="N44" i="9"/>
  <c r="N45" i="9"/>
  <c r="N46" i="9"/>
  <c r="N50" i="9"/>
  <c r="N51" i="9"/>
  <c r="N52"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10" i="9"/>
  <c r="M11" i="9"/>
  <c r="M12" i="9"/>
  <c r="M13" i="9"/>
  <c r="M14" i="9"/>
  <c r="M15" i="9"/>
  <c r="M16" i="9"/>
  <c r="M17" i="9"/>
  <c r="M18" i="9"/>
  <c r="M19" i="9"/>
  <c r="M20" i="9"/>
  <c r="M21" i="9"/>
  <c r="M22" i="9"/>
  <c r="M23" i="9"/>
  <c r="M24" i="9"/>
  <c r="M28" i="9"/>
  <c r="M29" i="9"/>
  <c r="M30" i="9"/>
  <c r="M31" i="9"/>
  <c r="M32" i="9"/>
  <c r="M33" i="9"/>
  <c r="M34" i="9"/>
  <c r="M35" i="9"/>
  <c r="M36" i="9"/>
  <c r="M37" i="9"/>
  <c r="M38" i="9"/>
  <c r="M39" i="9"/>
  <c r="M40" i="9"/>
  <c r="M41" i="9"/>
  <c r="M42" i="9"/>
  <c r="M44" i="9"/>
  <c r="M45" i="9"/>
  <c r="M46" i="9"/>
  <c r="M50" i="9"/>
  <c r="M51" i="9"/>
  <c r="M52"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10" i="9"/>
  <c r="L17" i="5" l="1"/>
  <c r="D20" i="8" l="1"/>
  <c r="H38" i="8"/>
  <c r="H22" i="8"/>
  <c r="H23" i="8"/>
  <c r="H24" i="8"/>
  <c r="H25" i="8"/>
  <c r="H26" i="8"/>
  <c r="H27" i="8"/>
  <c r="H28" i="8"/>
  <c r="H29" i="8"/>
  <c r="H30" i="8"/>
  <c r="H31" i="8"/>
  <c r="H32" i="8"/>
  <c r="H33" i="8"/>
  <c r="H34" i="8"/>
  <c r="H35" i="8"/>
  <c r="H36" i="8"/>
  <c r="H37" i="8"/>
  <c r="H21" i="8"/>
  <c r="D38" i="8"/>
  <c r="D37" i="8"/>
  <c r="D22" i="8"/>
  <c r="D23" i="8"/>
  <c r="D24" i="8"/>
  <c r="D25" i="8"/>
  <c r="D26" i="8"/>
  <c r="D27" i="8"/>
  <c r="D28" i="8"/>
  <c r="D30" i="8"/>
  <c r="D31" i="8"/>
  <c r="D32" i="8"/>
  <c r="D33" i="8"/>
  <c r="D34" i="8"/>
  <c r="D35" i="8"/>
  <c r="D36" i="8"/>
  <c r="D21" i="8"/>
  <c r="O33" i="8" l="1"/>
  <c r="O34" i="8"/>
  <c r="O35" i="8"/>
  <c r="O36" i="8"/>
  <c r="O37" i="8"/>
  <c r="N33" i="8"/>
  <c r="N34" i="8"/>
  <c r="N35" i="8"/>
  <c r="N36" i="8"/>
  <c r="N37" i="8"/>
  <c r="L36" i="8"/>
  <c r="L37" i="8"/>
  <c r="L26" i="8"/>
  <c r="L27" i="8"/>
  <c r="L28" i="8"/>
  <c r="L29" i="8"/>
  <c r="L30" i="8"/>
  <c r="L31" i="8"/>
  <c r="L32" i="8"/>
  <c r="L33" i="8"/>
  <c r="L34" i="8"/>
  <c r="L35" i="8"/>
  <c r="L21" i="8"/>
  <c r="L16" i="8"/>
  <c r="S37" i="8" l="1"/>
  <c r="T37" i="8"/>
  <c r="W33" i="8"/>
  <c r="X33" i="8"/>
  <c r="T36" i="8"/>
  <c r="S36" i="8"/>
  <c r="W36" i="8"/>
  <c r="X36" i="8"/>
  <c r="S33" i="8"/>
  <c r="T33" i="8"/>
  <c r="T35" i="8"/>
  <c r="S35" i="8"/>
  <c r="X35" i="8"/>
  <c r="W35" i="8"/>
  <c r="W37" i="8"/>
  <c r="X37" i="8"/>
  <c r="S34" i="8"/>
  <c r="T34" i="8"/>
  <c r="X34" i="8"/>
  <c r="W34" i="8"/>
  <c r="L19" i="7"/>
  <c r="L41" i="7"/>
  <c r="L13" i="7"/>
  <c r="L87" i="5"/>
  <c r="L88" i="5"/>
  <c r="L89" i="5"/>
  <c r="L90" i="5"/>
  <c r="L91" i="5"/>
  <c r="L92" i="5"/>
  <c r="L93" i="5"/>
  <c r="L94" i="5"/>
  <c r="L95" i="5"/>
  <c r="L96" i="5"/>
  <c r="L97" i="5"/>
  <c r="L98" i="5"/>
  <c r="O75" i="5"/>
  <c r="O86" i="5"/>
  <c r="O87" i="5"/>
  <c r="O88" i="5"/>
  <c r="O89" i="5"/>
  <c r="O90" i="5"/>
  <c r="O91" i="5"/>
  <c r="O92" i="5"/>
  <c r="O93" i="5"/>
  <c r="O94" i="5"/>
  <c r="O95" i="5"/>
  <c r="O96" i="5"/>
  <c r="O97" i="5"/>
  <c r="O98" i="5"/>
  <c r="O99" i="5"/>
  <c r="O100" i="5"/>
  <c r="O101" i="5"/>
  <c r="O102" i="5"/>
  <c r="O103" i="5"/>
  <c r="O104" i="5"/>
  <c r="O105" i="5"/>
  <c r="O106" i="5"/>
  <c r="N86" i="5"/>
  <c r="N87" i="5"/>
  <c r="N88" i="5"/>
  <c r="N89" i="5"/>
  <c r="N90" i="5"/>
  <c r="N91" i="5"/>
  <c r="N92" i="5"/>
  <c r="N93" i="5"/>
  <c r="N94" i="5"/>
  <c r="N95" i="5"/>
  <c r="N96" i="5"/>
  <c r="N97" i="5"/>
  <c r="N98" i="5"/>
  <c r="N99" i="5"/>
  <c r="N100" i="5"/>
  <c r="N101" i="5"/>
  <c r="N102" i="5"/>
  <c r="N103" i="5"/>
  <c r="N104" i="5"/>
  <c r="N105" i="5"/>
  <c r="N106" i="5"/>
  <c r="L62" i="5"/>
  <c r="L63" i="5"/>
  <c r="L64" i="5"/>
  <c r="L65" i="5"/>
  <c r="L66" i="5"/>
  <c r="L67" i="5"/>
  <c r="L68" i="5"/>
  <c r="L69" i="5"/>
  <c r="L70" i="5"/>
  <c r="L71" i="5"/>
  <c r="L72" i="5"/>
  <c r="L73" i="5"/>
  <c r="L74" i="5"/>
  <c r="L75" i="5"/>
  <c r="L76" i="5"/>
  <c r="L79" i="5"/>
  <c r="L60" i="5"/>
  <c r="L58" i="5"/>
  <c r="L59" i="5"/>
  <c r="L61" i="5"/>
  <c r="L77" i="5"/>
  <c r="L78" i="5"/>
  <c r="L80" i="5"/>
  <c r="L81" i="5"/>
  <c r="L82" i="5"/>
  <c r="L83" i="5"/>
  <c r="L84" i="5"/>
  <c r="L85" i="5"/>
  <c r="L86" i="5"/>
  <c r="L99" i="5"/>
  <c r="L100" i="5"/>
  <c r="L101" i="5"/>
  <c r="L102" i="5"/>
  <c r="L103" i="5"/>
  <c r="L104" i="5"/>
  <c r="L105" i="5"/>
  <c r="L106" i="5"/>
  <c r="L107" i="5"/>
  <c r="L57" i="5"/>
  <c r="L56" i="5"/>
  <c r="L55" i="5"/>
  <c r="L31" i="5"/>
  <c r="L33" i="5"/>
  <c r="L34" i="5"/>
  <c r="L35" i="5"/>
  <c r="L36" i="5"/>
  <c r="L37" i="5"/>
  <c r="L38" i="5"/>
  <c r="L39" i="5"/>
  <c r="L40" i="5"/>
  <c r="L41" i="5"/>
  <c r="L42" i="5"/>
  <c r="L43" i="5"/>
  <c r="L44" i="5"/>
  <c r="L45" i="5"/>
  <c r="L46" i="5"/>
  <c r="L47" i="5"/>
  <c r="L48" i="5"/>
  <c r="L49" i="5"/>
  <c r="L50" i="5"/>
  <c r="L10" i="5"/>
  <c r="L11" i="5"/>
  <c r="L12" i="5"/>
  <c r="L13" i="5"/>
  <c r="L14" i="5"/>
  <c r="L15" i="5"/>
  <c r="L16" i="5"/>
  <c r="L18" i="5"/>
  <c r="L19" i="5"/>
  <c r="L20" i="5"/>
  <c r="L21" i="5"/>
  <c r="L22" i="5"/>
  <c r="L23" i="5"/>
  <c r="L24" i="5"/>
  <c r="L25" i="5"/>
  <c r="L26" i="5"/>
  <c r="R34" i="8" l="1"/>
  <c r="R33" i="8"/>
  <c r="V34" i="8"/>
  <c r="V35" i="8"/>
  <c r="V37" i="8"/>
  <c r="V33" i="8"/>
  <c r="R35" i="8"/>
  <c r="R36" i="8"/>
  <c r="R37" i="8"/>
  <c r="V36" i="8"/>
  <c r="T102" i="5"/>
  <c r="S102" i="5"/>
  <c r="T90" i="5"/>
  <c r="S90" i="5"/>
  <c r="W100" i="5"/>
  <c r="X100" i="5"/>
  <c r="X88" i="5"/>
  <c r="W88" i="5"/>
  <c r="T105" i="5"/>
  <c r="S105" i="5"/>
  <c r="T101" i="5"/>
  <c r="S101" i="5"/>
  <c r="T97" i="5"/>
  <c r="S97" i="5"/>
  <c r="T93" i="5"/>
  <c r="S93" i="5"/>
  <c r="T89" i="5"/>
  <c r="S89" i="5"/>
  <c r="W103" i="5"/>
  <c r="X103" i="5"/>
  <c r="W99" i="5"/>
  <c r="X99" i="5"/>
  <c r="W95" i="5"/>
  <c r="X95" i="5"/>
  <c r="X91" i="5"/>
  <c r="W91" i="5"/>
  <c r="X87" i="5"/>
  <c r="W87" i="5"/>
  <c r="X75" i="5"/>
  <c r="W75" i="5"/>
  <c r="T106" i="5"/>
  <c r="S106" i="5"/>
  <c r="T94" i="5"/>
  <c r="S94" i="5"/>
  <c r="W104" i="5"/>
  <c r="X104" i="5"/>
  <c r="X92" i="5"/>
  <c r="W92" i="5"/>
  <c r="T104" i="5"/>
  <c r="S104" i="5"/>
  <c r="T100" i="5"/>
  <c r="S100" i="5"/>
  <c r="T96" i="5"/>
  <c r="S96" i="5"/>
  <c r="T92" i="5"/>
  <c r="S92" i="5"/>
  <c r="T88" i="5"/>
  <c r="S88" i="5"/>
  <c r="X106" i="5"/>
  <c r="W106" i="5"/>
  <c r="X102" i="5"/>
  <c r="W102" i="5"/>
  <c r="X98" i="5"/>
  <c r="W98" i="5"/>
  <c r="X94" i="5"/>
  <c r="W94" i="5"/>
  <c r="X90" i="5"/>
  <c r="W90" i="5"/>
  <c r="W86" i="5"/>
  <c r="X86" i="5"/>
  <c r="T98" i="5"/>
  <c r="S98" i="5"/>
  <c r="T86" i="5"/>
  <c r="S86" i="5"/>
  <c r="W96" i="5"/>
  <c r="X96" i="5"/>
  <c r="S103" i="5"/>
  <c r="T103" i="5"/>
  <c r="S99" i="5"/>
  <c r="T99" i="5"/>
  <c r="S95" i="5"/>
  <c r="T95" i="5"/>
  <c r="S91" i="5"/>
  <c r="T91" i="5"/>
  <c r="S87" i="5"/>
  <c r="T87" i="5"/>
  <c r="W105" i="5"/>
  <c r="X105" i="5"/>
  <c r="W101" i="5"/>
  <c r="X101" i="5"/>
  <c r="W97" i="5"/>
  <c r="X97" i="5"/>
  <c r="X93" i="5"/>
  <c r="W93" i="5"/>
  <c r="X89" i="5"/>
  <c r="W89" i="5"/>
  <c r="V89" i="5" l="1"/>
  <c r="L77" i="9" s="1"/>
  <c r="G77" i="9" s="1"/>
  <c r="R98" i="5"/>
  <c r="V87" i="5"/>
  <c r="L75" i="9" s="1"/>
  <c r="J75" i="9" s="1"/>
  <c r="R93" i="5"/>
  <c r="Z33" i="8"/>
  <c r="V90" i="5"/>
  <c r="V98" i="5"/>
  <c r="L85" i="9" s="1"/>
  <c r="G85" i="9" s="1"/>
  <c r="V106" i="5"/>
  <c r="L92" i="9" s="1"/>
  <c r="G92" i="9" s="1"/>
  <c r="R88" i="5"/>
  <c r="R96" i="5"/>
  <c r="R104" i="5"/>
  <c r="V92" i="5"/>
  <c r="L79" i="9" s="1"/>
  <c r="J79" i="9" s="1"/>
  <c r="R94" i="5"/>
  <c r="Z34" i="8"/>
  <c r="Z36" i="8"/>
  <c r="R101" i="5"/>
  <c r="K88" i="9" s="1"/>
  <c r="I88" i="9" s="1"/>
  <c r="V93" i="5"/>
  <c r="L80" i="9" s="1"/>
  <c r="G80" i="9" s="1"/>
  <c r="R86" i="5"/>
  <c r="V94" i="5"/>
  <c r="L81" i="9" s="1"/>
  <c r="G81" i="9" s="1"/>
  <c r="V102" i="5"/>
  <c r="L89" i="9" s="1"/>
  <c r="J89" i="9" s="1"/>
  <c r="R92" i="5"/>
  <c r="R100" i="5"/>
  <c r="R106" i="5"/>
  <c r="V75" i="5"/>
  <c r="V91" i="5"/>
  <c r="L78" i="9" s="1"/>
  <c r="G78" i="9" s="1"/>
  <c r="R89" i="5"/>
  <c r="R97" i="5"/>
  <c r="K84" i="9" s="1"/>
  <c r="R105" i="5"/>
  <c r="V88" i="5"/>
  <c r="L76" i="9" s="1"/>
  <c r="J76" i="9" s="1"/>
  <c r="R90" i="5"/>
  <c r="R102" i="5"/>
  <c r="Z35" i="8"/>
  <c r="Z37" i="8"/>
  <c r="V97" i="5"/>
  <c r="L84" i="9" s="1"/>
  <c r="V105" i="5"/>
  <c r="R87" i="5"/>
  <c r="R95" i="5"/>
  <c r="R103" i="5"/>
  <c r="V95" i="5"/>
  <c r="L82" i="9" s="1"/>
  <c r="V103" i="5"/>
  <c r="L90" i="9" s="1"/>
  <c r="V100" i="5"/>
  <c r="L87" i="9" s="1"/>
  <c r="V101" i="5"/>
  <c r="L88" i="9" s="1"/>
  <c r="R91" i="5"/>
  <c r="R99" i="5"/>
  <c r="V96" i="5"/>
  <c r="L83" i="9" s="1"/>
  <c r="V86" i="5"/>
  <c r="L74" i="9" s="1"/>
  <c r="V104" i="5"/>
  <c r="L91" i="9" s="1"/>
  <c r="V99" i="5"/>
  <c r="L86" i="9" s="1"/>
  <c r="J77" i="9" l="1"/>
  <c r="J92" i="9"/>
  <c r="Z90" i="5"/>
  <c r="G89" i="9"/>
  <c r="F88" i="9"/>
  <c r="G75" i="9"/>
  <c r="G79" i="9"/>
  <c r="J85" i="9"/>
  <c r="J80" i="9"/>
  <c r="J81" i="9"/>
  <c r="Z97" i="5"/>
  <c r="J78" i="9"/>
  <c r="G76" i="9"/>
  <c r="G74" i="9"/>
  <c r="J74" i="9"/>
  <c r="G87" i="9"/>
  <c r="J87" i="9"/>
  <c r="G84" i="9"/>
  <c r="J84" i="9"/>
  <c r="G83" i="9"/>
  <c r="J83" i="9"/>
  <c r="F84" i="9"/>
  <c r="I84" i="9"/>
  <c r="G90" i="9"/>
  <c r="J90" i="9"/>
  <c r="G86" i="9"/>
  <c r="J86" i="9"/>
  <c r="G82" i="9"/>
  <c r="J82" i="9"/>
  <c r="G91" i="9"/>
  <c r="J91" i="9"/>
  <c r="G88" i="9"/>
  <c r="J88" i="9"/>
  <c r="K75" i="9"/>
  <c r="Z87" i="5"/>
  <c r="F75" i="9" l="1"/>
  <c r="I75" i="9"/>
  <c r="L64" i="2" l="1"/>
  <c r="P64" i="2" l="1"/>
  <c r="S64" i="2"/>
  <c r="L66" i="2"/>
  <c r="L67" i="2"/>
  <c r="S67" i="2" l="1"/>
  <c r="P67" i="2"/>
  <c r="P66" i="2"/>
  <c r="S66" i="2"/>
  <c r="I98" i="1"/>
  <c r="M98" i="1" s="1"/>
  <c r="I99" i="1"/>
  <c r="M99" i="1" s="1"/>
  <c r="I100" i="1"/>
  <c r="M100" i="1" s="1"/>
  <c r="I101" i="1"/>
  <c r="M101" i="1" s="1"/>
  <c r="I102" i="1"/>
  <c r="M102" i="1" s="1"/>
  <c r="G102"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I103" i="1"/>
  <c r="M103" i="1" s="1"/>
  <c r="G55" i="1"/>
  <c r="G103" i="1"/>
  <c r="G31" i="1"/>
  <c r="G32" i="1"/>
  <c r="G33" i="1"/>
  <c r="G34" i="1"/>
  <c r="G35" i="1"/>
  <c r="G36" i="1"/>
  <c r="G37" i="1"/>
  <c r="G38" i="1"/>
  <c r="G39" i="1"/>
  <c r="G40" i="1"/>
  <c r="G41" i="1"/>
  <c r="G42" i="1"/>
  <c r="G43" i="1"/>
  <c r="G44" i="1"/>
  <c r="G45" i="1"/>
  <c r="G46" i="1"/>
  <c r="G47" i="1"/>
  <c r="G48" i="1"/>
  <c r="G49" i="1"/>
  <c r="G50" i="1"/>
  <c r="G29" i="1"/>
  <c r="G30" i="1"/>
  <c r="M99" i="43" l="1"/>
  <c r="M100" i="43"/>
  <c r="M101" i="43"/>
  <c r="M102" i="43"/>
  <c r="M103" i="43"/>
  <c r="M104" i="43"/>
  <c r="M105" i="43"/>
  <c r="M106" i="43"/>
  <c r="M107" i="43"/>
  <c r="M109" i="43"/>
  <c r="M110" i="43"/>
  <c r="M111" i="43"/>
  <c r="M112" i="43"/>
  <c r="M113" i="43"/>
  <c r="M114" i="43"/>
  <c r="M115" i="43"/>
  <c r="M116" i="43"/>
  <c r="M117" i="43"/>
  <c r="M118" i="43"/>
  <c r="M119" i="43"/>
  <c r="M120" i="43"/>
  <c r="M121" i="43"/>
  <c r="M122" i="43"/>
  <c r="M123" i="43"/>
  <c r="M124" i="43"/>
  <c r="K59" i="43"/>
  <c r="K60" i="43"/>
  <c r="K61" i="43"/>
  <c r="K62" i="43"/>
  <c r="K63" i="43"/>
  <c r="K64" i="43"/>
  <c r="K65" i="43"/>
  <c r="K66" i="43"/>
  <c r="K67" i="43"/>
  <c r="K68" i="43"/>
  <c r="K69" i="43"/>
  <c r="O62" i="5" s="1"/>
  <c r="K70" i="43"/>
  <c r="K71" i="43"/>
  <c r="K72" i="43"/>
  <c r="O65" i="5" s="1"/>
  <c r="K73" i="43"/>
  <c r="K74" i="43"/>
  <c r="O67" i="5" s="1"/>
  <c r="K75" i="43"/>
  <c r="K76" i="43"/>
  <c r="K77" i="43"/>
  <c r="K78" i="43"/>
  <c r="K79" i="43"/>
  <c r="K80" i="43"/>
  <c r="K81" i="43"/>
  <c r="K83" i="43"/>
  <c r="K84" i="43"/>
  <c r="K85" i="43"/>
  <c r="K86" i="43"/>
  <c r="K87" i="43"/>
  <c r="K88" i="43"/>
  <c r="K89" i="43"/>
  <c r="K90" i="43"/>
  <c r="K91" i="43"/>
  <c r="K92" i="43"/>
  <c r="K93" i="43"/>
  <c r="K94" i="43"/>
  <c r="O83" i="5" s="1"/>
  <c r="K95" i="43"/>
  <c r="K96" i="43"/>
  <c r="K97" i="43"/>
  <c r="K98" i="43"/>
  <c r="K99" i="43"/>
  <c r="K100" i="43"/>
  <c r="K101" i="43"/>
  <c r="K102" i="43"/>
  <c r="K103" i="43"/>
  <c r="K104" i="43"/>
  <c r="K105" i="43"/>
  <c r="K106" i="43"/>
  <c r="K107" i="43"/>
  <c r="K109" i="43"/>
  <c r="K110" i="43"/>
  <c r="K111" i="43"/>
  <c r="K112" i="43"/>
  <c r="K113" i="43"/>
  <c r="K114" i="43"/>
  <c r="K115" i="43"/>
  <c r="K116" i="43"/>
  <c r="K117" i="43"/>
  <c r="K118" i="43"/>
  <c r="K119" i="43"/>
  <c r="K120" i="43"/>
  <c r="K121" i="43"/>
  <c r="K122" i="43"/>
  <c r="K123" i="43"/>
  <c r="K124" i="43"/>
  <c r="J59" i="43"/>
  <c r="J60" i="43"/>
  <c r="J61" i="43"/>
  <c r="J62" i="43"/>
  <c r="J63" i="43"/>
  <c r="J64" i="43"/>
  <c r="J65" i="43"/>
  <c r="J66" i="43"/>
  <c r="J67" i="43"/>
  <c r="J68" i="43"/>
  <c r="J69" i="43"/>
  <c r="N62" i="5" s="1"/>
  <c r="J70" i="43"/>
  <c r="J71" i="43"/>
  <c r="J72" i="43"/>
  <c r="N65" i="5" s="1"/>
  <c r="J73" i="43"/>
  <c r="J74" i="43"/>
  <c r="N67" i="5" s="1"/>
  <c r="J75" i="43"/>
  <c r="J76" i="43"/>
  <c r="J77" i="43"/>
  <c r="J78" i="43"/>
  <c r="J79" i="43"/>
  <c r="J80" i="43"/>
  <c r="J81" i="43"/>
  <c r="J83" i="43"/>
  <c r="J84" i="43"/>
  <c r="J85" i="43"/>
  <c r="J86" i="43"/>
  <c r="J87" i="43"/>
  <c r="J88" i="43"/>
  <c r="N79" i="5" s="1"/>
  <c r="J89" i="43"/>
  <c r="J90" i="43"/>
  <c r="J91" i="43"/>
  <c r="N80" i="5" s="1"/>
  <c r="J92" i="43"/>
  <c r="N81" i="5" s="1"/>
  <c r="J93" i="43"/>
  <c r="N82" i="5" s="1"/>
  <c r="J94" i="43"/>
  <c r="N83" i="5" s="1"/>
  <c r="J95" i="43"/>
  <c r="J96" i="43"/>
  <c r="J97" i="43"/>
  <c r="J98" i="43"/>
  <c r="N85" i="5" s="1"/>
  <c r="J99" i="43"/>
  <c r="J100" i="43"/>
  <c r="J101" i="43"/>
  <c r="J102" i="43"/>
  <c r="J103" i="43"/>
  <c r="J104" i="43"/>
  <c r="J105" i="43"/>
  <c r="J106" i="43"/>
  <c r="J107" i="43"/>
  <c r="J108" i="43"/>
  <c r="J109" i="43"/>
  <c r="J110" i="43"/>
  <c r="J111" i="43"/>
  <c r="J112" i="43"/>
  <c r="J113" i="43"/>
  <c r="J114" i="43"/>
  <c r="J115" i="43"/>
  <c r="J116" i="43"/>
  <c r="J117" i="43"/>
  <c r="J118" i="43"/>
  <c r="J119" i="43"/>
  <c r="J120" i="43"/>
  <c r="J121" i="43"/>
  <c r="J122" i="43"/>
  <c r="J123" i="43"/>
  <c r="J124" i="43"/>
  <c r="F59" i="43"/>
  <c r="F60" i="43"/>
  <c r="F61" i="43"/>
  <c r="F62" i="43"/>
  <c r="F63" i="43"/>
  <c r="J58" i="1" s="1"/>
  <c r="N58" i="1" s="1"/>
  <c r="F64" i="43"/>
  <c r="F65" i="43"/>
  <c r="F66" i="43"/>
  <c r="F67" i="43"/>
  <c r="F68" i="43"/>
  <c r="F69" i="43"/>
  <c r="F70" i="43"/>
  <c r="F71" i="43"/>
  <c r="F72" i="43"/>
  <c r="J62" i="1" s="1"/>
  <c r="N62" i="1" s="1"/>
  <c r="F73" i="43"/>
  <c r="F74" i="43"/>
  <c r="F75" i="43"/>
  <c r="F76" i="43"/>
  <c r="F77" i="43"/>
  <c r="F78" i="43"/>
  <c r="F79" i="43"/>
  <c r="F80" i="43"/>
  <c r="F81" i="43"/>
  <c r="F82" i="43"/>
  <c r="J71" i="1" s="1"/>
  <c r="N71" i="1" s="1"/>
  <c r="F83" i="43"/>
  <c r="F84" i="43"/>
  <c r="J73" i="1" s="1"/>
  <c r="N73" i="1" s="1"/>
  <c r="F85" i="43"/>
  <c r="F86" i="43"/>
  <c r="F87" i="43"/>
  <c r="F88" i="43"/>
  <c r="F89" i="43"/>
  <c r="F90" i="43"/>
  <c r="F91" i="43"/>
  <c r="F92" i="43"/>
  <c r="F93" i="43"/>
  <c r="F94" i="43"/>
  <c r="F95" i="43"/>
  <c r="F96" i="43"/>
  <c r="F97" i="43"/>
  <c r="F98" i="43"/>
  <c r="F99" i="43"/>
  <c r="F100" i="43"/>
  <c r="F101" i="43"/>
  <c r="F102" i="43"/>
  <c r="F103" i="43"/>
  <c r="J86" i="1" s="1"/>
  <c r="N86" i="1" s="1"/>
  <c r="F104" i="43"/>
  <c r="F105" i="43"/>
  <c r="F106" i="43"/>
  <c r="F107" i="43"/>
  <c r="F108" i="43"/>
  <c r="F109" i="43"/>
  <c r="F110" i="43"/>
  <c r="F111" i="43"/>
  <c r="F112" i="43"/>
  <c r="F113" i="43"/>
  <c r="F114" i="43"/>
  <c r="F115" i="43"/>
  <c r="F116" i="43"/>
  <c r="F117" i="43"/>
  <c r="F118" i="43"/>
  <c r="F119" i="43"/>
  <c r="F120" i="43"/>
  <c r="H120" i="43" s="1"/>
  <c r="F121" i="43"/>
  <c r="H121" i="43" s="1"/>
  <c r="F122" i="43"/>
  <c r="F123" i="43"/>
  <c r="F124" i="43"/>
  <c r="E59" i="43"/>
  <c r="E60" i="43"/>
  <c r="E61" i="43"/>
  <c r="E62" i="43"/>
  <c r="E63" i="43"/>
  <c r="I58" i="1" s="1"/>
  <c r="M58" i="1" s="1"/>
  <c r="E64" i="43"/>
  <c r="E65" i="43"/>
  <c r="E66" i="43"/>
  <c r="H66" i="43" s="1"/>
  <c r="E67" i="43"/>
  <c r="E68" i="43"/>
  <c r="E69" i="43"/>
  <c r="E70" i="43"/>
  <c r="H70" i="43" s="1"/>
  <c r="E71" i="43"/>
  <c r="E72" i="43"/>
  <c r="I62" i="1" s="1"/>
  <c r="M62" i="1" s="1"/>
  <c r="E73" i="43"/>
  <c r="E74" i="43"/>
  <c r="E75" i="43"/>
  <c r="E76" i="43"/>
  <c r="E77" i="43"/>
  <c r="E78" i="43"/>
  <c r="H78" i="43" s="1"/>
  <c r="E79" i="43"/>
  <c r="E80" i="43"/>
  <c r="E81" i="43"/>
  <c r="E82" i="43"/>
  <c r="I71" i="1" s="1"/>
  <c r="M71" i="1" s="1"/>
  <c r="E83" i="43"/>
  <c r="E84" i="43"/>
  <c r="I73" i="1" s="1"/>
  <c r="M73" i="1" s="1"/>
  <c r="E85" i="43"/>
  <c r="E86" i="43"/>
  <c r="H86" i="43" s="1"/>
  <c r="E87" i="43"/>
  <c r="E88" i="43"/>
  <c r="E89" i="43"/>
  <c r="E90" i="43"/>
  <c r="H90" i="43" s="1"/>
  <c r="E91" i="43"/>
  <c r="E92" i="43"/>
  <c r="E93" i="43"/>
  <c r="E94" i="43"/>
  <c r="E95" i="43"/>
  <c r="E96" i="43"/>
  <c r="E97" i="43"/>
  <c r="E98" i="43"/>
  <c r="H98" i="43" s="1"/>
  <c r="E99" i="43"/>
  <c r="E100" i="43"/>
  <c r="E101" i="43"/>
  <c r="E102" i="43"/>
  <c r="E103" i="43"/>
  <c r="I86" i="1" s="1"/>
  <c r="M86" i="1" s="1"/>
  <c r="E104" i="43"/>
  <c r="E105" i="43"/>
  <c r="E106" i="43"/>
  <c r="H106" i="43" s="1"/>
  <c r="E107" i="43"/>
  <c r="E108" i="43"/>
  <c r="E109" i="43"/>
  <c r="E110" i="43"/>
  <c r="E111" i="43"/>
  <c r="E112" i="43"/>
  <c r="E113" i="43"/>
  <c r="E114" i="43"/>
  <c r="E115" i="43"/>
  <c r="E116" i="43"/>
  <c r="E117" i="43"/>
  <c r="E118" i="43"/>
  <c r="E119" i="43"/>
  <c r="E120" i="43"/>
  <c r="E121" i="43"/>
  <c r="E122" i="43"/>
  <c r="E123" i="43"/>
  <c r="E124" i="43"/>
  <c r="K29" i="43"/>
  <c r="K30" i="43"/>
  <c r="O31" i="5" s="1"/>
  <c r="K31" i="43"/>
  <c r="K32" i="43"/>
  <c r="K33" i="43"/>
  <c r="K34" i="43"/>
  <c r="K35" i="43"/>
  <c r="K36" i="43"/>
  <c r="K37" i="43"/>
  <c r="K38" i="43"/>
  <c r="K39" i="43"/>
  <c r="K40" i="43"/>
  <c r="O16" i="8" s="1"/>
  <c r="K41" i="43"/>
  <c r="K42" i="43"/>
  <c r="K43" i="43"/>
  <c r="K44" i="43"/>
  <c r="K45" i="43"/>
  <c r="K46" i="43"/>
  <c r="K47" i="43"/>
  <c r="O29" i="7" s="1"/>
  <c r="K48" i="43"/>
  <c r="K49" i="43"/>
  <c r="K50" i="43"/>
  <c r="K51" i="43"/>
  <c r="K52" i="43"/>
  <c r="K53" i="43"/>
  <c r="K54" i="43"/>
  <c r="K55" i="43"/>
  <c r="K56" i="43"/>
  <c r="J29" i="43"/>
  <c r="J30" i="43"/>
  <c r="N31" i="5" s="1"/>
  <c r="J31" i="43"/>
  <c r="M31" i="43" s="1"/>
  <c r="J32" i="43"/>
  <c r="M32" i="43" s="1"/>
  <c r="J33" i="43"/>
  <c r="M33" i="43" s="1"/>
  <c r="J34" i="43"/>
  <c r="M34" i="43" s="1"/>
  <c r="J35" i="43"/>
  <c r="M35" i="43" s="1"/>
  <c r="J36" i="43"/>
  <c r="M36" i="43" s="1"/>
  <c r="J37" i="43"/>
  <c r="M37" i="43" s="1"/>
  <c r="J38" i="43"/>
  <c r="M38" i="43" s="1"/>
  <c r="J39" i="43"/>
  <c r="M39" i="43" s="1"/>
  <c r="J40" i="43"/>
  <c r="J41" i="43"/>
  <c r="M41" i="43" s="1"/>
  <c r="J42" i="43"/>
  <c r="M42" i="43" s="1"/>
  <c r="J43" i="43"/>
  <c r="M43" i="43" s="1"/>
  <c r="J44" i="43"/>
  <c r="M44" i="43" s="1"/>
  <c r="J45" i="43"/>
  <c r="M45" i="43" s="1"/>
  <c r="J46" i="43"/>
  <c r="M46" i="43" s="1"/>
  <c r="J47" i="43"/>
  <c r="J48" i="43"/>
  <c r="M48" i="43" s="1"/>
  <c r="J49" i="43"/>
  <c r="M49" i="43" s="1"/>
  <c r="J50" i="43"/>
  <c r="M50" i="43" s="1"/>
  <c r="J51" i="43"/>
  <c r="J52" i="43"/>
  <c r="M52" i="43" s="1"/>
  <c r="J53" i="43"/>
  <c r="J54" i="43"/>
  <c r="M54" i="43" s="1"/>
  <c r="J55" i="43"/>
  <c r="M55" i="43" s="1"/>
  <c r="J56" i="43"/>
  <c r="F56" i="43"/>
  <c r="F31" i="43"/>
  <c r="F32" i="43"/>
  <c r="F33" i="43"/>
  <c r="F34" i="43"/>
  <c r="F35" i="43"/>
  <c r="F36" i="43"/>
  <c r="F37" i="43"/>
  <c r="F38" i="43"/>
  <c r="F39" i="43"/>
  <c r="F40" i="43"/>
  <c r="F41" i="43"/>
  <c r="F42" i="43"/>
  <c r="F43" i="43"/>
  <c r="F44" i="43"/>
  <c r="F45" i="43"/>
  <c r="F46" i="43"/>
  <c r="F47" i="43"/>
  <c r="F48" i="43"/>
  <c r="F49" i="43"/>
  <c r="F50" i="43"/>
  <c r="F51" i="43"/>
  <c r="F52" i="43"/>
  <c r="F53" i="43"/>
  <c r="F54" i="43"/>
  <c r="F55" i="43"/>
  <c r="F30" i="43"/>
  <c r="F29"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30" i="43"/>
  <c r="E29" i="43"/>
  <c r="K11" i="43"/>
  <c r="K12" i="43"/>
  <c r="O11" i="8" s="1"/>
  <c r="K13" i="43"/>
  <c r="U13" i="16" s="1"/>
  <c r="K14" i="43"/>
  <c r="U14" i="16" s="1"/>
  <c r="K15" i="43"/>
  <c r="U15" i="16" s="1"/>
  <c r="K16" i="43"/>
  <c r="U16" i="16" s="1"/>
  <c r="K17" i="43"/>
  <c r="K18" i="43"/>
  <c r="U18" i="16" s="1"/>
  <c r="K19" i="43"/>
  <c r="K20" i="43"/>
  <c r="K21" i="43"/>
  <c r="O21" i="5" s="1"/>
  <c r="K22" i="43"/>
  <c r="O22" i="5" s="1"/>
  <c r="K23" i="43"/>
  <c r="U20" i="16" s="1"/>
  <c r="K24" i="43"/>
  <c r="K25" i="43"/>
  <c r="K26" i="43"/>
  <c r="K10" i="43"/>
  <c r="U12" i="16" s="1"/>
  <c r="K9" i="43"/>
  <c r="J11" i="43"/>
  <c r="J12" i="43"/>
  <c r="N11" i="8" s="1"/>
  <c r="J13" i="43"/>
  <c r="T13" i="16" s="1"/>
  <c r="J14" i="43"/>
  <c r="T14" i="16" s="1"/>
  <c r="J15" i="43"/>
  <c r="T15" i="16" s="1"/>
  <c r="J16" i="43"/>
  <c r="T16" i="16" s="1"/>
  <c r="J17" i="43"/>
  <c r="J18" i="43"/>
  <c r="J19" i="43"/>
  <c r="J20" i="43"/>
  <c r="J21" i="43"/>
  <c r="N21" i="5" s="1"/>
  <c r="J22" i="43"/>
  <c r="N22" i="5" s="1"/>
  <c r="J23" i="43"/>
  <c r="T20" i="16" s="1"/>
  <c r="J24" i="43"/>
  <c r="T21" i="16" s="1"/>
  <c r="J25" i="43"/>
  <c r="J26" i="43"/>
  <c r="J10" i="43"/>
  <c r="T12" i="16" s="1"/>
  <c r="J9" i="43"/>
  <c r="F11" i="43"/>
  <c r="F12" i="43"/>
  <c r="F13" i="43"/>
  <c r="F14" i="43"/>
  <c r="F15" i="43"/>
  <c r="F16" i="43"/>
  <c r="F17" i="43"/>
  <c r="F18" i="43"/>
  <c r="F19" i="43"/>
  <c r="F20" i="43"/>
  <c r="F21" i="43"/>
  <c r="F22" i="43"/>
  <c r="F23" i="43"/>
  <c r="J22" i="1" s="1"/>
  <c r="N22" i="1" s="1"/>
  <c r="F24" i="43"/>
  <c r="F25" i="43"/>
  <c r="F26" i="43"/>
  <c r="F10" i="43"/>
  <c r="F9" i="43"/>
  <c r="E11" i="43"/>
  <c r="E12" i="43"/>
  <c r="E13" i="43"/>
  <c r="E14" i="43"/>
  <c r="E15" i="43"/>
  <c r="E16" i="43"/>
  <c r="E17" i="43"/>
  <c r="E18" i="43"/>
  <c r="E19" i="43"/>
  <c r="E20" i="43"/>
  <c r="E21" i="43"/>
  <c r="E22" i="43"/>
  <c r="E23" i="43"/>
  <c r="I22" i="1" s="1"/>
  <c r="M22" i="1" s="1"/>
  <c r="E24" i="43"/>
  <c r="E25" i="43"/>
  <c r="E26" i="43"/>
  <c r="E10" i="43"/>
  <c r="E9" i="43"/>
  <c r="I10" i="1" s="1"/>
  <c r="M10" i="1" s="1"/>
  <c r="P71" i="1" l="1"/>
  <c r="H113" i="43"/>
  <c r="M86" i="43"/>
  <c r="H68" i="43"/>
  <c r="M90" i="43"/>
  <c r="T17" i="16"/>
  <c r="N17" i="5"/>
  <c r="N13" i="7"/>
  <c r="AD13" i="16"/>
  <c r="AA13" i="16"/>
  <c r="AC13" i="16"/>
  <c r="AE13" i="16"/>
  <c r="Y13" i="16"/>
  <c r="Z13" i="16"/>
  <c r="T27" i="16"/>
  <c r="N19" i="7"/>
  <c r="T62" i="5"/>
  <c r="S62" i="5"/>
  <c r="T56" i="16"/>
  <c r="N61" i="5"/>
  <c r="N45" i="7"/>
  <c r="T53" i="16"/>
  <c r="N21" i="8"/>
  <c r="N57" i="5"/>
  <c r="AD21" i="16"/>
  <c r="Z21" i="16"/>
  <c r="Y21" i="16"/>
  <c r="AE21" i="16"/>
  <c r="AA21" i="16"/>
  <c r="AC21" i="16"/>
  <c r="T19" i="16"/>
  <c r="N20" i="5"/>
  <c r="S11" i="8"/>
  <c r="T11" i="8"/>
  <c r="M40" i="43"/>
  <c r="N16" i="8"/>
  <c r="T81" i="5"/>
  <c r="S81" i="5"/>
  <c r="S79" i="5"/>
  <c r="T79" i="5"/>
  <c r="N30" i="8"/>
  <c r="N77" i="5"/>
  <c r="T64" i="16"/>
  <c r="N73" i="5"/>
  <c r="T61" i="16"/>
  <c r="N25" i="8"/>
  <c r="N69" i="5"/>
  <c r="N49" i="7"/>
  <c r="T65" i="5"/>
  <c r="S65" i="5"/>
  <c r="N60" i="5"/>
  <c r="N44" i="7"/>
  <c r="T52" i="16"/>
  <c r="N56" i="5"/>
  <c r="N41" i="7"/>
  <c r="M97" i="43"/>
  <c r="M89" i="43"/>
  <c r="M68" i="43"/>
  <c r="S21" i="5"/>
  <c r="T21" i="5"/>
  <c r="AC16" i="16"/>
  <c r="Y16" i="16"/>
  <c r="AD16" i="16"/>
  <c r="AE16" i="16"/>
  <c r="Z16" i="16"/>
  <c r="AA16" i="16"/>
  <c r="AE12" i="16"/>
  <c r="Y12" i="16"/>
  <c r="AD12" i="16"/>
  <c r="Z12" i="16"/>
  <c r="AA12" i="16"/>
  <c r="AC12" i="16"/>
  <c r="AE20" i="16"/>
  <c r="Y20" i="16"/>
  <c r="AD20" i="16"/>
  <c r="Z20" i="16"/>
  <c r="AC20" i="16"/>
  <c r="AA20" i="16"/>
  <c r="AC15" i="16"/>
  <c r="AD15" i="16"/>
  <c r="Y15" i="16"/>
  <c r="AE15" i="16"/>
  <c r="AA15" i="16"/>
  <c r="Z15" i="16"/>
  <c r="M51" i="43"/>
  <c r="P18" i="39"/>
  <c r="M47" i="43"/>
  <c r="N29" i="7"/>
  <c r="N32" i="8"/>
  <c r="N84" i="5"/>
  <c r="T80" i="5"/>
  <c r="S80" i="5"/>
  <c r="T65" i="16"/>
  <c r="N29" i="8"/>
  <c r="N76" i="5"/>
  <c r="T63" i="16"/>
  <c r="N72" i="5"/>
  <c r="T60" i="16"/>
  <c r="N24" i="8"/>
  <c r="N68" i="5"/>
  <c r="N48" i="7"/>
  <c r="T58" i="16"/>
  <c r="N23" i="8"/>
  <c r="N64" i="5"/>
  <c r="T55" i="16"/>
  <c r="N59" i="5"/>
  <c r="M96" i="43"/>
  <c r="M67" i="43"/>
  <c r="S82" i="5"/>
  <c r="T82" i="5"/>
  <c r="T66" i="16"/>
  <c r="N31" i="8"/>
  <c r="N78" i="5"/>
  <c r="N28" i="8"/>
  <c r="N51" i="7"/>
  <c r="N74" i="5"/>
  <c r="T62" i="16"/>
  <c r="N26" i="8"/>
  <c r="N70" i="5"/>
  <c r="T59" i="16"/>
  <c r="N47" i="7"/>
  <c r="N66" i="5"/>
  <c r="S22" i="5"/>
  <c r="T22" i="5"/>
  <c r="T18" i="16"/>
  <c r="N18" i="5"/>
  <c r="Y14" i="16"/>
  <c r="AC14" i="16"/>
  <c r="AA14" i="16"/>
  <c r="AD14" i="16"/>
  <c r="Z14" i="16"/>
  <c r="AE14" i="16"/>
  <c r="T31" i="5"/>
  <c r="S31" i="5"/>
  <c r="S85" i="5"/>
  <c r="T85" i="5"/>
  <c r="S83" i="5"/>
  <c r="T83" i="5"/>
  <c r="N27" i="8"/>
  <c r="N50" i="7"/>
  <c r="N71" i="5"/>
  <c r="S67" i="5"/>
  <c r="T67" i="5"/>
  <c r="T57" i="16"/>
  <c r="N46" i="7"/>
  <c r="N63" i="5"/>
  <c r="T54" i="16"/>
  <c r="N22" i="8"/>
  <c r="N58" i="5"/>
  <c r="M87" i="43"/>
  <c r="M66" i="43"/>
  <c r="H96" i="43"/>
  <c r="H116" i="43"/>
  <c r="H112" i="43"/>
  <c r="M53" i="43"/>
  <c r="P22" i="1"/>
  <c r="H115" i="43"/>
  <c r="H111" i="43"/>
  <c r="H107" i="43"/>
  <c r="P86" i="1"/>
  <c r="H99" i="43"/>
  <c r="H95" i="43"/>
  <c r="H91" i="43"/>
  <c r="H87" i="43"/>
  <c r="H83" i="43"/>
  <c r="H67" i="43"/>
  <c r="P58" i="1"/>
  <c r="H117" i="43"/>
  <c r="H44" i="43"/>
  <c r="H36" i="43"/>
  <c r="H109" i="43"/>
  <c r="H97" i="43"/>
  <c r="H89" i="43"/>
  <c r="H103" i="43"/>
  <c r="P19" i="24"/>
  <c r="W9" i="65"/>
  <c r="Q18" i="29"/>
  <c r="V18" i="29" s="1"/>
  <c r="P18" i="25"/>
  <c r="U18" i="25" s="1"/>
  <c r="X23" i="19"/>
  <c r="I25" i="1"/>
  <c r="M25" i="1" s="1"/>
  <c r="H32" i="43"/>
  <c r="P25" i="24"/>
  <c r="W13" i="65"/>
  <c r="P20" i="26"/>
  <c r="L19" i="2"/>
  <c r="L23" i="35"/>
  <c r="Q23" i="35" s="1"/>
  <c r="Q38" i="24"/>
  <c r="X17" i="65"/>
  <c r="Y26" i="32"/>
  <c r="R33" i="29"/>
  <c r="AA33" i="29" s="1"/>
  <c r="Q29" i="26"/>
  <c r="Q35" i="25"/>
  <c r="Q30" i="24"/>
  <c r="Q22" i="26"/>
  <c r="Y26" i="18"/>
  <c r="M23" i="2"/>
  <c r="P81" i="24"/>
  <c r="Q71" i="29"/>
  <c r="V71" i="29" s="1"/>
  <c r="P76" i="25"/>
  <c r="Q34" i="79"/>
  <c r="V34" i="79" s="1"/>
  <c r="X68" i="19"/>
  <c r="X68" i="18"/>
  <c r="L63" i="2"/>
  <c r="I97" i="1"/>
  <c r="M97" i="1" s="1"/>
  <c r="P74" i="24"/>
  <c r="W27" i="65"/>
  <c r="Q64" i="29"/>
  <c r="P69" i="25"/>
  <c r="P52" i="26"/>
  <c r="Q31" i="79"/>
  <c r="X64" i="19"/>
  <c r="X63" i="18"/>
  <c r="L57" i="2"/>
  <c r="I89" i="1"/>
  <c r="M89" i="1" s="1"/>
  <c r="P71" i="24"/>
  <c r="P67" i="25"/>
  <c r="Q30" i="79"/>
  <c r="L54" i="2"/>
  <c r="I85" i="1"/>
  <c r="M85" i="1" s="1"/>
  <c r="P65" i="24"/>
  <c r="P61" i="25"/>
  <c r="L49" i="2"/>
  <c r="I79" i="1"/>
  <c r="M79" i="1" s="1"/>
  <c r="Q87" i="24"/>
  <c r="X31" i="65"/>
  <c r="R76" i="29"/>
  <c r="Q82" i="25"/>
  <c r="M67" i="2"/>
  <c r="J103" i="1"/>
  <c r="N103" i="1" s="1"/>
  <c r="P103" i="1" s="1"/>
  <c r="Q58" i="24"/>
  <c r="R52" i="29"/>
  <c r="AA52" i="29" s="1"/>
  <c r="Q54" i="25"/>
  <c r="Y53" i="19"/>
  <c r="Y52" i="18"/>
  <c r="J69" i="1"/>
  <c r="N69" i="1" s="1"/>
  <c r="Q55" i="24"/>
  <c r="R49" i="29"/>
  <c r="AA49" i="29" s="1"/>
  <c r="Q41" i="26"/>
  <c r="Q51" i="25"/>
  <c r="R27" i="79"/>
  <c r="Y49" i="18"/>
  <c r="Y33" i="17"/>
  <c r="Y50" i="19"/>
  <c r="J66" i="1"/>
  <c r="N66" i="1" s="1"/>
  <c r="Q47" i="24"/>
  <c r="R43" i="29"/>
  <c r="AA43" i="29" s="1"/>
  <c r="U71" i="16"/>
  <c r="O32" i="8"/>
  <c r="O84" i="5"/>
  <c r="U67" i="16"/>
  <c r="O80" i="5"/>
  <c r="U65" i="16"/>
  <c r="O29" i="8"/>
  <c r="O52" i="7"/>
  <c r="O76" i="5"/>
  <c r="O27" i="8"/>
  <c r="O71" i="5"/>
  <c r="O50" i="7"/>
  <c r="U57" i="16"/>
  <c r="O63" i="5"/>
  <c r="O46" i="7"/>
  <c r="M91" i="43"/>
  <c r="M74" i="43"/>
  <c r="X22" i="19"/>
  <c r="I24" i="1"/>
  <c r="M24" i="1" s="1"/>
  <c r="P16" i="24"/>
  <c r="P13" i="26"/>
  <c r="U13" i="26" s="1"/>
  <c r="X16" i="19"/>
  <c r="I17" i="1"/>
  <c r="M17" i="1" s="1"/>
  <c r="X13" i="19"/>
  <c r="I13" i="1"/>
  <c r="M13" i="1" s="1"/>
  <c r="M10" i="2"/>
  <c r="T10" i="2" s="1"/>
  <c r="J11" i="1"/>
  <c r="N11" i="1" s="1"/>
  <c r="L12" i="35"/>
  <c r="Y11" i="32"/>
  <c r="Q14" i="25"/>
  <c r="Q12" i="26"/>
  <c r="Y14" i="19"/>
  <c r="M12" i="2"/>
  <c r="J15" i="1"/>
  <c r="N15" i="1" s="1"/>
  <c r="AG12" i="16"/>
  <c r="AI12" i="16"/>
  <c r="AM12" i="16"/>
  <c r="AH12" i="16"/>
  <c r="AL12" i="16"/>
  <c r="AK12" i="16"/>
  <c r="AM15" i="16"/>
  <c r="AK15" i="16"/>
  <c r="AH15" i="16"/>
  <c r="AL15" i="16"/>
  <c r="AI15" i="16"/>
  <c r="AG15" i="16"/>
  <c r="Q39" i="24"/>
  <c r="Y27" i="32"/>
  <c r="R35" i="29"/>
  <c r="AA35" i="29" s="1"/>
  <c r="Q36" i="25"/>
  <c r="Y37" i="18"/>
  <c r="M29" i="2"/>
  <c r="J48" i="1"/>
  <c r="N48" i="1" s="1"/>
  <c r="L20" i="35"/>
  <c r="Q20" i="35" s="1"/>
  <c r="Q33" i="24"/>
  <c r="Y23" i="32"/>
  <c r="R29" i="29"/>
  <c r="Q25" i="26"/>
  <c r="Q30" i="25"/>
  <c r="M25" i="2"/>
  <c r="L18" i="35"/>
  <c r="Q18" i="35" s="1"/>
  <c r="Q29" i="24"/>
  <c r="R26" i="29"/>
  <c r="AA26" i="29" s="1"/>
  <c r="Q21" i="26"/>
  <c r="M22" i="2"/>
  <c r="Q27" i="24"/>
  <c r="Y20" i="32"/>
  <c r="R25" i="29"/>
  <c r="AA25" i="29" s="1"/>
  <c r="M20" i="2"/>
  <c r="Q40" i="24"/>
  <c r="X18" i="65"/>
  <c r="Y29" i="32"/>
  <c r="R37" i="29"/>
  <c r="Q37" i="25"/>
  <c r="M31" i="2"/>
  <c r="J50" i="1"/>
  <c r="N50" i="1" s="1"/>
  <c r="U27" i="16"/>
  <c r="O19" i="7"/>
  <c r="P80" i="24"/>
  <c r="W28" i="65"/>
  <c r="Q70" i="29"/>
  <c r="P75" i="25"/>
  <c r="Q33" i="79"/>
  <c r="X67" i="19"/>
  <c r="X67" i="18"/>
  <c r="L62" i="2"/>
  <c r="I96" i="1"/>
  <c r="M96" i="1" s="1"/>
  <c r="P76" i="24"/>
  <c r="Q66" i="29"/>
  <c r="V66" i="29" s="1"/>
  <c r="P71" i="25"/>
  <c r="X65" i="19"/>
  <c r="L59" i="2"/>
  <c r="I92" i="1"/>
  <c r="M92" i="1" s="1"/>
  <c r="P73" i="24"/>
  <c r="Q63" i="29"/>
  <c r="V63" i="29" s="1"/>
  <c r="P51" i="26"/>
  <c r="P68" i="25"/>
  <c r="X63" i="19"/>
  <c r="X62" i="18"/>
  <c r="X42" i="17"/>
  <c r="L56" i="2"/>
  <c r="I88" i="1"/>
  <c r="M88" i="1" s="1"/>
  <c r="P70" i="24"/>
  <c r="Q61" i="29"/>
  <c r="V61" i="29" s="1"/>
  <c r="P66" i="25"/>
  <c r="P49" i="26"/>
  <c r="X62" i="19"/>
  <c r="X60" i="18"/>
  <c r="L53" i="2"/>
  <c r="I84" i="1"/>
  <c r="M84" i="1" s="1"/>
  <c r="P64" i="24"/>
  <c r="Q57" i="29"/>
  <c r="V57" i="29" s="1"/>
  <c r="P46" i="26"/>
  <c r="P60" i="25"/>
  <c r="X59" i="19"/>
  <c r="X57" i="18"/>
  <c r="AB57" i="18" s="1"/>
  <c r="L48" i="2"/>
  <c r="I78" i="1"/>
  <c r="M78" i="1" s="1"/>
  <c r="P61" i="24"/>
  <c r="P43" i="26"/>
  <c r="P57" i="25"/>
  <c r="U57" i="25" s="1"/>
  <c r="X54" i="18"/>
  <c r="X38" i="17"/>
  <c r="X56" i="19"/>
  <c r="L44" i="2"/>
  <c r="I74" i="1"/>
  <c r="M74" i="1" s="1"/>
  <c r="P59" i="24"/>
  <c r="Q53" i="29"/>
  <c r="V53" i="29" s="1"/>
  <c r="P55" i="25"/>
  <c r="X54" i="19"/>
  <c r="L42" i="2"/>
  <c r="I70" i="1"/>
  <c r="M70" i="1" s="1"/>
  <c r="P56" i="24"/>
  <c r="Q50" i="29"/>
  <c r="V50" i="29" s="1"/>
  <c r="P52" i="25"/>
  <c r="U52" i="25" s="1"/>
  <c r="X51" i="19"/>
  <c r="X50" i="18"/>
  <c r="X34" i="17"/>
  <c r="I67" i="1"/>
  <c r="M67" i="1" s="1"/>
  <c r="P52" i="24"/>
  <c r="P39" i="26"/>
  <c r="L40" i="2"/>
  <c r="I63" i="1"/>
  <c r="M63" i="1" s="1"/>
  <c r="P49" i="24"/>
  <c r="X47" i="19"/>
  <c r="X30" i="17"/>
  <c r="X45" i="18"/>
  <c r="P48" i="24"/>
  <c r="W23" i="65"/>
  <c r="Q44" i="29"/>
  <c r="V44" i="29" s="1"/>
  <c r="P36" i="26"/>
  <c r="X46" i="19"/>
  <c r="L37" i="2"/>
  <c r="I59" i="1"/>
  <c r="M59" i="1" s="1"/>
  <c r="P45" i="24"/>
  <c r="W22" i="65"/>
  <c r="I56" i="1"/>
  <c r="M56" i="1" s="1"/>
  <c r="Q86" i="24"/>
  <c r="Y49" i="32"/>
  <c r="X30" i="65"/>
  <c r="R75" i="29"/>
  <c r="Q81" i="25"/>
  <c r="Q56" i="26"/>
  <c r="R35" i="79"/>
  <c r="Y71" i="19"/>
  <c r="Y71" i="18"/>
  <c r="M66" i="2"/>
  <c r="J102" i="1"/>
  <c r="N102" i="1" s="1"/>
  <c r="P102" i="1" s="1"/>
  <c r="Q82" i="24"/>
  <c r="R72" i="29"/>
  <c r="AA72" i="29" s="1"/>
  <c r="AF72" i="29" s="1"/>
  <c r="Q55" i="26"/>
  <c r="Q77" i="25"/>
  <c r="Y69" i="18"/>
  <c r="M64" i="2"/>
  <c r="J98" i="1"/>
  <c r="N98" i="1" s="1"/>
  <c r="P98" i="1" s="1"/>
  <c r="Q78" i="24"/>
  <c r="R68" i="29"/>
  <c r="Q73" i="25"/>
  <c r="Y65" i="18"/>
  <c r="AC65" i="18" s="1"/>
  <c r="M60" i="2"/>
  <c r="Q60" i="2" s="1"/>
  <c r="J94" i="1"/>
  <c r="N94" i="1" s="1"/>
  <c r="Q75" i="24"/>
  <c r="R65" i="29"/>
  <c r="AA65" i="29" s="1"/>
  <c r="Q70" i="25"/>
  <c r="Q53" i="26"/>
  <c r="Y64" i="18"/>
  <c r="J90" i="1"/>
  <c r="N90" i="1" s="1"/>
  <c r="Q68" i="24"/>
  <c r="R60" i="29"/>
  <c r="AA60" i="29" s="1"/>
  <c r="Q64" i="25"/>
  <c r="R29" i="79"/>
  <c r="M52" i="2"/>
  <c r="J82" i="1"/>
  <c r="N82" i="1" s="1"/>
  <c r="Q66" i="24"/>
  <c r="R58" i="29"/>
  <c r="AA58" i="29" s="1"/>
  <c r="Q47" i="26"/>
  <c r="Q62" i="25"/>
  <c r="Y60" i="19"/>
  <c r="Y41" i="17"/>
  <c r="Y58" i="18"/>
  <c r="M50" i="2"/>
  <c r="Q50" i="2" s="1"/>
  <c r="J80" i="1"/>
  <c r="N80" i="1" s="1"/>
  <c r="Q62" i="24"/>
  <c r="R55" i="29"/>
  <c r="AA55" i="29" s="1"/>
  <c r="Q44" i="26"/>
  <c r="Q58" i="25"/>
  <c r="R28" i="79"/>
  <c r="Y57" i="19"/>
  <c r="Y55" i="18"/>
  <c r="Y39" i="17"/>
  <c r="J76" i="1"/>
  <c r="N76" i="1" s="1"/>
  <c r="Q60" i="24"/>
  <c r="R54" i="29"/>
  <c r="AA54" i="29" s="1"/>
  <c r="Q42" i="26"/>
  <c r="Q56" i="25"/>
  <c r="Y53" i="18"/>
  <c r="Y37" i="17"/>
  <c r="Y55" i="19"/>
  <c r="J72" i="1"/>
  <c r="N72" i="1" s="1"/>
  <c r="Q57" i="24"/>
  <c r="Z57" i="24" s="1"/>
  <c r="R51" i="29"/>
  <c r="AA51" i="29" s="1"/>
  <c r="Q53" i="25"/>
  <c r="Z53" i="25" s="1"/>
  <c r="Y52" i="19"/>
  <c r="Y51" i="18"/>
  <c r="J68" i="1"/>
  <c r="N68" i="1" s="1"/>
  <c r="Q54" i="24"/>
  <c r="R48" i="29"/>
  <c r="Q40" i="26"/>
  <c r="Q50" i="25"/>
  <c r="Y49" i="19"/>
  <c r="Y32" i="17"/>
  <c r="Y48" i="18"/>
  <c r="J65" i="1"/>
  <c r="N65" i="1" s="1"/>
  <c r="Q51" i="24"/>
  <c r="Y36" i="32"/>
  <c r="L11" i="35"/>
  <c r="Q11" i="35" s="1"/>
  <c r="R46" i="29"/>
  <c r="AA46" i="29" s="1"/>
  <c r="Q38" i="26"/>
  <c r="R25" i="79"/>
  <c r="Y47" i="18"/>
  <c r="J61" i="1"/>
  <c r="N61" i="1" s="1"/>
  <c r="H102" i="43"/>
  <c r="H94" i="43"/>
  <c r="H81" i="43"/>
  <c r="H77" i="43"/>
  <c r="H73" i="43"/>
  <c r="H69" i="43"/>
  <c r="H65" i="43"/>
  <c r="H61" i="43"/>
  <c r="U72" i="16"/>
  <c r="O85" i="5"/>
  <c r="X83" i="5"/>
  <c r="W83" i="5"/>
  <c r="O28" i="8"/>
  <c r="O51" i="7"/>
  <c r="O74" i="5"/>
  <c r="U62" i="16"/>
  <c r="O26" i="8"/>
  <c r="O70" i="5"/>
  <c r="U59" i="16"/>
  <c r="O47" i="7"/>
  <c r="O66" i="5"/>
  <c r="W62" i="5"/>
  <c r="X62" i="5"/>
  <c r="U56" i="16"/>
  <c r="O45" i="7"/>
  <c r="O61" i="5"/>
  <c r="U53" i="16"/>
  <c r="O21" i="8"/>
  <c r="O57" i="5"/>
  <c r="M98" i="43"/>
  <c r="M94" i="43"/>
  <c r="M81" i="43"/>
  <c r="M77" i="43"/>
  <c r="M73" i="43"/>
  <c r="M69" i="43"/>
  <c r="M65" i="43"/>
  <c r="M61" i="43"/>
  <c r="X12" i="32"/>
  <c r="X17" i="19"/>
  <c r="AH17" i="19" s="1"/>
  <c r="I18" i="1"/>
  <c r="M18" i="1" s="1"/>
  <c r="R16" i="29"/>
  <c r="AA16" i="29" s="1"/>
  <c r="Q17" i="25"/>
  <c r="Y19" i="19"/>
  <c r="J20" i="1"/>
  <c r="N20" i="1" s="1"/>
  <c r="X8" i="65"/>
  <c r="J12" i="1"/>
  <c r="N12" i="1" s="1"/>
  <c r="AH16" i="16"/>
  <c r="AL16" i="16"/>
  <c r="AK16" i="16"/>
  <c r="AG16" i="16"/>
  <c r="AI16" i="16"/>
  <c r="AM16" i="16"/>
  <c r="H48" i="43"/>
  <c r="P36" i="24"/>
  <c r="X24" i="32"/>
  <c r="W16" i="65"/>
  <c r="Q32" i="29"/>
  <c r="P27" i="26"/>
  <c r="P33" i="25"/>
  <c r="L27" i="2"/>
  <c r="Q24" i="24"/>
  <c r="R24" i="29"/>
  <c r="AA24" i="29" s="1"/>
  <c r="M18" i="2"/>
  <c r="Q18" i="2" s="1"/>
  <c r="X31" i="5"/>
  <c r="W31" i="5"/>
  <c r="P77" i="24"/>
  <c r="Q67" i="29"/>
  <c r="P72" i="25"/>
  <c r="Q32" i="79"/>
  <c r="I93" i="1"/>
  <c r="M93" i="1" s="1"/>
  <c r="P67" i="24"/>
  <c r="W26" i="65"/>
  <c r="Q59" i="29"/>
  <c r="V59" i="29" s="1"/>
  <c r="P63" i="25"/>
  <c r="X61" i="19"/>
  <c r="X59" i="18"/>
  <c r="L51" i="2"/>
  <c r="I81" i="1"/>
  <c r="M81" i="1" s="1"/>
  <c r="P53" i="24"/>
  <c r="Q47" i="29"/>
  <c r="Q26" i="79"/>
  <c r="I64" i="1"/>
  <c r="M64" i="1" s="1"/>
  <c r="P46" i="24"/>
  <c r="I57" i="1"/>
  <c r="M57" i="1" s="1"/>
  <c r="Q79" i="24"/>
  <c r="R69" i="29"/>
  <c r="AA69" i="29" s="1"/>
  <c r="Q54" i="26"/>
  <c r="Q74" i="25"/>
  <c r="Y66" i="19"/>
  <c r="Y66" i="18"/>
  <c r="M61" i="2"/>
  <c r="J95" i="1"/>
  <c r="N95" i="1" s="1"/>
  <c r="Q72" i="24"/>
  <c r="R62" i="29"/>
  <c r="AA62" i="29" s="1"/>
  <c r="Q50" i="26"/>
  <c r="Y61" i="18"/>
  <c r="M55" i="2"/>
  <c r="J87" i="1"/>
  <c r="N87" i="1" s="1"/>
  <c r="Q63" i="24"/>
  <c r="X25" i="65"/>
  <c r="R56" i="29"/>
  <c r="AA56" i="29" s="1"/>
  <c r="Q45" i="26"/>
  <c r="Q59" i="25"/>
  <c r="Y56" i="18"/>
  <c r="Y40" i="17"/>
  <c r="Y58" i="19"/>
  <c r="M47" i="2"/>
  <c r="J77" i="1"/>
  <c r="N77" i="1" s="1"/>
  <c r="M46" i="2"/>
  <c r="J75" i="1"/>
  <c r="N75" i="1" s="1"/>
  <c r="Q44" i="24"/>
  <c r="J55" i="1"/>
  <c r="N55" i="1" s="1"/>
  <c r="H74" i="43"/>
  <c r="H62" i="43"/>
  <c r="X67" i="5"/>
  <c r="W67" i="5"/>
  <c r="U54" i="16"/>
  <c r="O22" i="8"/>
  <c r="O58" i="5"/>
  <c r="M95" i="43"/>
  <c r="M83" i="43"/>
  <c r="M78" i="43"/>
  <c r="M70" i="43"/>
  <c r="M62" i="43"/>
  <c r="Q17" i="29"/>
  <c r="V17" i="29" s="1"/>
  <c r="X20" i="19"/>
  <c r="I21" i="1"/>
  <c r="M21" i="1" s="1"/>
  <c r="Q18" i="24"/>
  <c r="R15" i="29"/>
  <c r="AA15" i="29" s="1"/>
  <c r="Q16" i="25"/>
  <c r="Y18" i="19"/>
  <c r="J19" i="1"/>
  <c r="N19" i="1" s="1"/>
  <c r="M25" i="43"/>
  <c r="M21" i="43"/>
  <c r="M17" i="43"/>
  <c r="M13" i="43"/>
  <c r="AG20" i="16"/>
  <c r="AI20" i="16"/>
  <c r="AH20" i="16"/>
  <c r="AK20" i="16"/>
  <c r="AM20" i="16"/>
  <c r="AL20" i="16"/>
  <c r="H55" i="43"/>
  <c r="X28" i="32"/>
  <c r="Q36" i="29"/>
  <c r="L30" i="2"/>
  <c r="I49" i="1"/>
  <c r="M49" i="1" s="1"/>
  <c r="H51" i="43"/>
  <c r="K23" i="35"/>
  <c r="P23" i="35" s="1"/>
  <c r="P38" i="24"/>
  <c r="W17" i="65"/>
  <c r="X26" i="32"/>
  <c r="Q33" i="29"/>
  <c r="V33" i="29" s="1"/>
  <c r="P29" i="26"/>
  <c r="P35" i="25"/>
  <c r="K22" i="35"/>
  <c r="P22" i="35" s="1"/>
  <c r="P35" i="24"/>
  <c r="W15" i="65"/>
  <c r="Q31" i="29"/>
  <c r="V31" i="29" s="1"/>
  <c r="P32" i="25"/>
  <c r="P30" i="24"/>
  <c r="P22" i="26"/>
  <c r="X26" i="18"/>
  <c r="L23" i="2"/>
  <c r="H31" i="43"/>
  <c r="P24" i="24"/>
  <c r="Q24" i="29"/>
  <c r="V24" i="29" s="1"/>
  <c r="L18" i="2"/>
  <c r="Q37" i="24"/>
  <c r="Y25" i="32"/>
  <c r="Q34" i="25"/>
  <c r="Q28" i="26"/>
  <c r="M28" i="2"/>
  <c r="X21" i="19"/>
  <c r="I23" i="1"/>
  <c r="M23" i="1" s="1"/>
  <c r="Q16" i="29"/>
  <c r="V16" i="29" s="1"/>
  <c r="P17" i="25"/>
  <c r="X19" i="19"/>
  <c r="I20" i="1"/>
  <c r="M20" i="1" s="1"/>
  <c r="P17" i="24"/>
  <c r="P15" i="25"/>
  <c r="X15" i="19"/>
  <c r="L13" i="2"/>
  <c r="I16" i="1"/>
  <c r="M16" i="1" s="1"/>
  <c r="W8" i="65"/>
  <c r="I12" i="1"/>
  <c r="M12" i="1" s="1"/>
  <c r="Q19" i="24"/>
  <c r="Z19" i="24" s="1"/>
  <c r="X9" i="65"/>
  <c r="R18" i="29"/>
  <c r="AA18" i="29" s="1"/>
  <c r="Q18" i="25"/>
  <c r="Z18" i="25" s="1"/>
  <c r="Y23" i="19"/>
  <c r="J25" i="1"/>
  <c r="N25" i="1" s="1"/>
  <c r="Y12" i="32"/>
  <c r="Y17" i="19"/>
  <c r="J18" i="1"/>
  <c r="N18" i="1" s="1"/>
  <c r="Y10" i="32"/>
  <c r="M11" i="2"/>
  <c r="J14" i="1"/>
  <c r="N14" i="1" s="1"/>
  <c r="M24" i="43"/>
  <c r="M20" i="43"/>
  <c r="M16" i="43"/>
  <c r="M12" i="43"/>
  <c r="W22" i="5"/>
  <c r="X22" i="5"/>
  <c r="AI18" i="16"/>
  <c r="AH18" i="16"/>
  <c r="AL18" i="16"/>
  <c r="AG18" i="16"/>
  <c r="AK18" i="16"/>
  <c r="AM18" i="16"/>
  <c r="AL14" i="16"/>
  <c r="AI14" i="16"/>
  <c r="AM14" i="16"/>
  <c r="AK14" i="16"/>
  <c r="AH14" i="16"/>
  <c r="AG14" i="16"/>
  <c r="P23" i="24"/>
  <c r="Q22" i="29"/>
  <c r="V22" i="29" s="1"/>
  <c r="I29" i="1"/>
  <c r="M29" i="1" s="1"/>
  <c r="P39" i="24"/>
  <c r="X27" i="32"/>
  <c r="Q35" i="29"/>
  <c r="V35" i="29" s="1"/>
  <c r="P36" i="25"/>
  <c r="X37" i="18"/>
  <c r="L29" i="2"/>
  <c r="I48" i="1"/>
  <c r="M48" i="1" s="1"/>
  <c r="P37" i="24"/>
  <c r="X25" i="32"/>
  <c r="P28" i="26"/>
  <c r="P34" i="25"/>
  <c r="L28" i="2"/>
  <c r="K20" i="35"/>
  <c r="P20" i="35" s="1"/>
  <c r="P33" i="24"/>
  <c r="X23" i="32"/>
  <c r="Q29" i="29"/>
  <c r="P30" i="25"/>
  <c r="P25" i="26"/>
  <c r="L25" i="2"/>
  <c r="K18" i="35"/>
  <c r="P18" i="35" s="1"/>
  <c r="P29" i="24"/>
  <c r="Q26" i="29"/>
  <c r="V26" i="29" s="1"/>
  <c r="P21" i="26"/>
  <c r="L22" i="2"/>
  <c r="P27" i="24"/>
  <c r="X20" i="32"/>
  <c r="Q25" i="29"/>
  <c r="V25" i="29" s="1"/>
  <c r="L20" i="2"/>
  <c r="Q23" i="24"/>
  <c r="R22" i="29"/>
  <c r="AA22" i="29" s="1"/>
  <c r="J29" i="1"/>
  <c r="N29" i="1" s="1"/>
  <c r="L21" i="35"/>
  <c r="Q21" i="35" s="1"/>
  <c r="Q34" i="24"/>
  <c r="R30" i="29"/>
  <c r="Q31" i="25"/>
  <c r="Q26" i="26"/>
  <c r="M26" i="2"/>
  <c r="Q32" i="24"/>
  <c r="R28" i="29"/>
  <c r="Q24" i="26"/>
  <c r="Q28" i="24"/>
  <c r="Y21" i="32"/>
  <c r="M21" i="2"/>
  <c r="Q26" i="24"/>
  <c r="Y19" i="32"/>
  <c r="W16" i="8"/>
  <c r="X16" i="8"/>
  <c r="P79" i="24"/>
  <c r="Q69" i="29"/>
  <c r="V69" i="29" s="1"/>
  <c r="P74" i="25"/>
  <c r="P54" i="26"/>
  <c r="X66" i="18"/>
  <c r="X44" i="17"/>
  <c r="X66" i="19"/>
  <c r="L61" i="2"/>
  <c r="I95" i="1"/>
  <c r="M95" i="1" s="1"/>
  <c r="L58" i="2"/>
  <c r="I91" i="1"/>
  <c r="M91" i="1" s="1"/>
  <c r="P72" i="24"/>
  <c r="Q62" i="29"/>
  <c r="V62" i="29" s="1"/>
  <c r="P50" i="26"/>
  <c r="X61" i="18"/>
  <c r="L55" i="2"/>
  <c r="I87" i="1"/>
  <c r="M87" i="1" s="1"/>
  <c r="P69" i="24"/>
  <c r="P65" i="25"/>
  <c r="P48" i="26"/>
  <c r="I83" i="1"/>
  <c r="M83" i="1" s="1"/>
  <c r="P63" i="24"/>
  <c r="W25" i="65"/>
  <c r="Q56" i="29"/>
  <c r="V56" i="29" s="1"/>
  <c r="P45" i="26"/>
  <c r="P59" i="25"/>
  <c r="X56" i="18"/>
  <c r="X40" i="17"/>
  <c r="X58" i="19"/>
  <c r="L47" i="2"/>
  <c r="I77" i="1"/>
  <c r="M77" i="1" s="1"/>
  <c r="L46" i="2"/>
  <c r="I75" i="1"/>
  <c r="M75" i="1" s="1"/>
  <c r="P73" i="1"/>
  <c r="P58" i="24"/>
  <c r="Q52" i="29"/>
  <c r="V52" i="29" s="1"/>
  <c r="P54" i="25"/>
  <c r="X53" i="19"/>
  <c r="X52" i="18"/>
  <c r="I69" i="1"/>
  <c r="M69" i="1" s="1"/>
  <c r="P69" i="1" s="1"/>
  <c r="P55" i="24"/>
  <c r="Q49" i="29"/>
  <c r="P41" i="26"/>
  <c r="P51" i="25"/>
  <c r="Q27" i="79"/>
  <c r="X33" i="17"/>
  <c r="X49" i="18"/>
  <c r="X50" i="19"/>
  <c r="L41" i="2"/>
  <c r="I66" i="1"/>
  <c r="M66" i="1" s="1"/>
  <c r="P62" i="1"/>
  <c r="P47" i="24"/>
  <c r="Q43" i="29"/>
  <c r="V43" i="29" s="1"/>
  <c r="P44" i="24"/>
  <c r="I55" i="1"/>
  <c r="M55" i="1" s="1"/>
  <c r="Q85" i="24"/>
  <c r="R74" i="29"/>
  <c r="AA74" i="29" s="1"/>
  <c r="AF74" i="29" s="1"/>
  <c r="Q80" i="25"/>
  <c r="Y70" i="19"/>
  <c r="J101" i="1"/>
  <c r="N101" i="1" s="1"/>
  <c r="P101" i="1" s="1"/>
  <c r="Q81" i="24"/>
  <c r="R71" i="29"/>
  <c r="AA71" i="29" s="1"/>
  <c r="Q76" i="25"/>
  <c r="R34" i="79"/>
  <c r="Y68" i="19"/>
  <c r="Y68" i="18"/>
  <c r="M63" i="2"/>
  <c r="J97" i="1"/>
  <c r="N97" i="1" s="1"/>
  <c r="Q77" i="24"/>
  <c r="R67" i="29"/>
  <c r="Q72" i="25"/>
  <c r="R32" i="79"/>
  <c r="J93" i="1"/>
  <c r="N93" i="1" s="1"/>
  <c r="Q74" i="24"/>
  <c r="X27" i="65"/>
  <c r="R64" i="29"/>
  <c r="AA64" i="29" s="1"/>
  <c r="Q69" i="25"/>
  <c r="Q52" i="26"/>
  <c r="R31" i="79"/>
  <c r="Y64" i="19"/>
  <c r="Y63" i="18"/>
  <c r="M57" i="2"/>
  <c r="J89" i="1"/>
  <c r="N89" i="1" s="1"/>
  <c r="Q71" i="24"/>
  <c r="Q67" i="25"/>
  <c r="R30" i="79"/>
  <c r="M54" i="2"/>
  <c r="J85" i="1"/>
  <c r="N85" i="1" s="1"/>
  <c r="Q67" i="24"/>
  <c r="X26" i="65"/>
  <c r="R59" i="29"/>
  <c r="AA59" i="29" s="1"/>
  <c r="Q63" i="25"/>
  <c r="Y61" i="19"/>
  <c r="Y59" i="18"/>
  <c r="M51" i="2"/>
  <c r="J81" i="1"/>
  <c r="N81" i="1" s="1"/>
  <c r="Q65" i="24"/>
  <c r="Q61" i="25"/>
  <c r="M49" i="2"/>
  <c r="J79" i="1"/>
  <c r="N79" i="1" s="1"/>
  <c r="Q53" i="24"/>
  <c r="R47" i="29"/>
  <c r="R26" i="79"/>
  <c r="J64" i="1"/>
  <c r="N64" i="1" s="1"/>
  <c r="Q50" i="24"/>
  <c r="X24" i="65"/>
  <c r="R45" i="29"/>
  <c r="Q37" i="26"/>
  <c r="Y48" i="19"/>
  <c r="Y46" i="18"/>
  <c r="Y31" i="17"/>
  <c r="J60" i="1"/>
  <c r="N60" i="1" s="1"/>
  <c r="Q46" i="24"/>
  <c r="J57" i="1"/>
  <c r="N57" i="1" s="1"/>
  <c r="H123" i="43"/>
  <c r="H119" i="43"/>
  <c r="H105" i="43"/>
  <c r="H101" i="43"/>
  <c r="H93" i="43"/>
  <c r="H85" i="43"/>
  <c r="H80" i="43"/>
  <c r="H76" i="43"/>
  <c r="H72" i="43"/>
  <c r="H64" i="43"/>
  <c r="U70" i="16"/>
  <c r="O82" i="5"/>
  <c r="U66" i="16"/>
  <c r="O31" i="8"/>
  <c r="O78" i="5"/>
  <c r="U64" i="16"/>
  <c r="O73" i="5"/>
  <c r="U61" i="16"/>
  <c r="O25" i="8"/>
  <c r="O49" i="7"/>
  <c r="O69" i="5"/>
  <c r="X65" i="5"/>
  <c r="W65" i="5"/>
  <c r="O44" i="7"/>
  <c r="O60" i="5"/>
  <c r="U52" i="16"/>
  <c r="O41" i="7"/>
  <c r="O56" i="5"/>
  <c r="M93" i="43"/>
  <c r="M85" i="43"/>
  <c r="M80" i="43"/>
  <c r="M76" i="43"/>
  <c r="M72" i="43"/>
  <c r="M64" i="43"/>
  <c r="X10" i="32"/>
  <c r="L11" i="2"/>
  <c r="I14" i="1"/>
  <c r="M14" i="1" s="1"/>
  <c r="Y21" i="19"/>
  <c r="AI21" i="19" s="1"/>
  <c r="J23" i="1"/>
  <c r="N23" i="1" s="1"/>
  <c r="Q17" i="24"/>
  <c r="Q15" i="25"/>
  <c r="Y15" i="19"/>
  <c r="M13" i="2"/>
  <c r="J16" i="1"/>
  <c r="N16" i="1" s="1"/>
  <c r="U19" i="16"/>
  <c r="O20" i="5"/>
  <c r="P40" i="24"/>
  <c r="W18" i="65"/>
  <c r="X29" i="32"/>
  <c r="Q37" i="29"/>
  <c r="V37" i="29" s="1"/>
  <c r="P37" i="25"/>
  <c r="L31" i="2"/>
  <c r="I50" i="1"/>
  <c r="M50" i="1" s="1"/>
  <c r="H52" i="43"/>
  <c r="K24" i="35"/>
  <c r="P24" i="35" s="1"/>
  <c r="Q34" i="29"/>
  <c r="V34" i="29" s="1"/>
  <c r="H40" i="43"/>
  <c r="K19" i="35"/>
  <c r="P19" i="35" s="1"/>
  <c r="P31" i="24"/>
  <c r="X22" i="32"/>
  <c r="W14" i="65"/>
  <c r="Q27" i="29"/>
  <c r="P23" i="26"/>
  <c r="Q15" i="79"/>
  <c r="L24" i="2"/>
  <c r="Y28" i="32"/>
  <c r="AH28" i="32" s="1"/>
  <c r="R36" i="29"/>
  <c r="AA36" i="29" s="1"/>
  <c r="M30" i="2"/>
  <c r="J49" i="1"/>
  <c r="N49" i="1" s="1"/>
  <c r="L22" i="35"/>
  <c r="Q22" i="35" s="1"/>
  <c r="Q35" i="24"/>
  <c r="X15" i="65"/>
  <c r="R31" i="29"/>
  <c r="AA31" i="29" s="1"/>
  <c r="AF31" i="29" s="1"/>
  <c r="Q32" i="25"/>
  <c r="P50" i="24"/>
  <c r="W24" i="65"/>
  <c r="Q45" i="29"/>
  <c r="P37" i="26"/>
  <c r="X46" i="18"/>
  <c r="AB46" i="18" s="1"/>
  <c r="X48" i="19"/>
  <c r="X31" i="17"/>
  <c r="L38" i="2"/>
  <c r="I60" i="1"/>
  <c r="M60" i="1" s="1"/>
  <c r="Q83" i="24"/>
  <c r="X29" i="65"/>
  <c r="AG29" i="65" s="1"/>
  <c r="R73" i="29"/>
  <c r="AA73" i="29" s="1"/>
  <c r="AF73" i="29" s="1"/>
  <c r="Q78" i="25"/>
  <c r="Y69" i="19"/>
  <c r="Y70" i="18"/>
  <c r="J99" i="1"/>
  <c r="N99" i="1" s="1"/>
  <c r="P99" i="1" s="1"/>
  <c r="M58" i="2"/>
  <c r="J91" i="1"/>
  <c r="N91" i="1" s="1"/>
  <c r="Q69" i="24"/>
  <c r="Q65" i="25"/>
  <c r="Q48" i="26"/>
  <c r="J83" i="1"/>
  <c r="N83" i="1" s="1"/>
  <c r="L10" i="2"/>
  <c r="S10" i="2" s="1"/>
  <c r="I11" i="1"/>
  <c r="M11" i="1" s="1"/>
  <c r="P18" i="24"/>
  <c r="Q15" i="29"/>
  <c r="V15" i="29" s="1"/>
  <c r="P16" i="25"/>
  <c r="X18" i="19"/>
  <c r="I19" i="1"/>
  <c r="M19" i="1" s="1"/>
  <c r="K12" i="35"/>
  <c r="P12" i="35" s="1"/>
  <c r="X11" i="32"/>
  <c r="P12" i="26"/>
  <c r="P14" i="25"/>
  <c r="X14" i="19"/>
  <c r="L12" i="2"/>
  <c r="I15" i="1"/>
  <c r="M15" i="1" s="1"/>
  <c r="Y22" i="19"/>
  <c r="J24" i="1"/>
  <c r="N24" i="1" s="1"/>
  <c r="R17" i="29"/>
  <c r="AA17" i="29" s="1"/>
  <c r="Y20" i="19"/>
  <c r="J21" i="1"/>
  <c r="N21" i="1" s="1"/>
  <c r="Q16" i="24"/>
  <c r="Q13" i="26"/>
  <c r="Y16" i="19"/>
  <c r="J17" i="1"/>
  <c r="N17" i="1" s="1"/>
  <c r="Y13" i="19"/>
  <c r="J13" i="1"/>
  <c r="N13" i="1" s="1"/>
  <c r="X21" i="5"/>
  <c r="W21" i="5"/>
  <c r="U17" i="16"/>
  <c r="AK17" i="16" s="1"/>
  <c r="O17" i="5"/>
  <c r="O13" i="7"/>
  <c r="AG13" i="16"/>
  <c r="AK13" i="16"/>
  <c r="AM13" i="16"/>
  <c r="AL13" i="16"/>
  <c r="AH13" i="16"/>
  <c r="H30" i="43"/>
  <c r="Q23" i="29"/>
  <c r="V23" i="29" s="1"/>
  <c r="I30" i="1"/>
  <c r="M30" i="1" s="1"/>
  <c r="K21" i="35"/>
  <c r="P21" i="35" s="1"/>
  <c r="P34" i="24"/>
  <c r="Q30" i="29"/>
  <c r="P31" i="25"/>
  <c r="P26" i="26"/>
  <c r="L26" i="2"/>
  <c r="P32" i="24"/>
  <c r="Q28" i="29"/>
  <c r="V28" i="29" s="1"/>
  <c r="P24" i="26"/>
  <c r="P28" i="24"/>
  <c r="X21" i="32"/>
  <c r="L21" i="2"/>
  <c r="P26" i="24"/>
  <c r="X19" i="32"/>
  <c r="R23" i="29"/>
  <c r="J30" i="1"/>
  <c r="N30" i="1" s="1"/>
  <c r="L24" i="35"/>
  <c r="Q24" i="35" s="1"/>
  <c r="T24" i="35" s="1"/>
  <c r="R34" i="29"/>
  <c r="AA34" i="29" s="1"/>
  <c r="AF34" i="29" s="1"/>
  <c r="Q36" i="24"/>
  <c r="Y24" i="32"/>
  <c r="X16" i="65"/>
  <c r="R32" i="29"/>
  <c r="AA32" i="29" s="1"/>
  <c r="Q33" i="25"/>
  <c r="Q27" i="26"/>
  <c r="M27" i="2"/>
  <c r="L19" i="35"/>
  <c r="Q19" i="35" s="1"/>
  <c r="Q31" i="24"/>
  <c r="Y22" i="32"/>
  <c r="X14" i="65"/>
  <c r="R27" i="29"/>
  <c r="Q23" i="26"/>
  <c r="R15" i="79"/>
  <c r="M24" i="2"/>
  <c r="Q25" i="24"/>
  <c r="X13" i="65"/>
  <c r="Q20" i="26"/>
  <c r="M19" i="2"/>
  <c r="Q18" i="39"/>
  <c r="W29" i="7"/>
  <c r="X29" i="7"/>
  <c r="P78" i="24"/>
  <c r="Q68" i="29"/>
  <c r="V68" i="29" s="1"/>
  <c r="P73" i="25"/>
  <c r="X65" i="18"/>
  <c r="AB65" i="18" s="1"/>
  <c r="L60" i="2"/>
  <c r="I94" i="1"/>
  <c r="M94" i="1" s="1"/>
  <c r="P94" i="1" s="1"/>
  <c r="P75" i="24"/>
  <c r="Q65" i="29"/>
  <c r="V65" i="29" s="1"/>
  <c r="P70" i="25"/>
  <c r="P53" i="26"/>
  <c r="X43" i="17"/>
  <c r="X64" i="18"/>
  <c r="I90" i="1"/>
  <c r="M90" i="1" s="1"/>
  <c r="P68" i="24"/>
  <c r="Q60" i="29"/>
  <c r="P64" i="25"/>
  <c r="Q29" i="79"/>
  <c r="L52" i="2"/>
  <c r="I82" i="1"/>
  <c r="M82" i="1" s="1"/>
  <c r="P66" i="24"/>
  <c r="Q58" i="29"/>
  <c r="V58" i="29" s="1"/>
  <c r="P47" i="26"/>
  <c r="P62" i="25"/>
  <c r="X60" i="19"/>
  <c r="X58" i="18"/>
  <c r="X41" i="17"/>
  <c r="L50" i="2"/>
  <c r="P50" i="2" s="1"/>
  <c r="I80" i="1"/>
  <c r="M80" i="1" s="1"/>
  <c r="P62" i="24"/>
  <c r="Q55" i="29"/>
  <c r="P44" i="26"/>
  <c r="P58" i="25"/>
  <c r="Q28" i="79"/>
  <c r="X55" i="18"/>
  <c r="X39" i="17"/>
  <c r="X57" i="19"/>
  <c r="L45" i="2"/>
  <c r="I76" i="1"/>
  <c r="M76" i="1" s="1"/>
  <c r="P60" i="24"/>
  <c r="Q54" i="29"/>
  <c r="V54" i="29" s="1"/>
  <c r="P42" i="26"/>
  <c r="U42" i="26" s="1"/>
  <c r="P56" i="25"/>
  <c r="U56" i="25" s="1"/>
  <c r="X55" i="19"/>
  <c r="X53" i="18"/>
  <c r="X37" i="17"/>
  <c r="L43" i="2"/>
  <c r="I72" i="1"/>
  <c r="M72" i="1" s="1"/>
  <c r="P57" i="24"/>
  <c r="Q51" i="29"/>
  <c r="V51" i="29" s="1"/>
  <c r="P53" i="25"/>
  <c r="U53" i="25" s="1"/>
  <c r="X52" i="19"/>
  <c r="X51" i="18"/>
  <c r="I68" i="1"/>
  <c r="M68" i="1" s="1"/>
  <c r="P54" i="24"/>
  <c r="Q48" i="29"/>
  <c r="V48" i="29" s="1"/>
  <c r="P40" i="26"/>
  <c r="P50" i="25"/>
  <c r="X49" i="19"/>
  <c r="X48" i="18"/>
  <c r="X32" i="17"/>
  <c r="I65" i="1"/>
  <c r="M65" i="1" s="1"/>
  <c r="P51" i="24"/>
  <c r="X36" i="32"/>
  <c r="K11" i="35"/>
  <c r="P11" i="35" s="1"/>
  <c r="Q46" i="29"/>
  <c r="P38" i="26"/>
  <c r="Q25" i="79"/>
  <c r="X47" i="18"/>
  <c r="L39" i="2"/>
  <c r="I61" i="1"/>
  <c r="M61" i="1" s="1"/>
  <c r="P61" i="1" s="1"/>
  <c r="Q84" i="24"/>
  <c r="Q79" i="25"/>
  <c r="J100" i="1"/>
  <c r="N100" i="1" s="1"/>
  <c r="P100" i="1" s="1"/>
  <c r="Q80" i="24"/>
  <c r="X28" i="65"/>
  <c r="R70" i="29"/>
  <c r="AA70" i="29" s="1"/>
  <c r="Q75" i="25"/>
  <c r="R33" i="79"/>
  <c r="Y67" i="18"/>
  <c r="Y67" i="19"/>
  <c r="M62" i="2"/>
  <c r="J96" i="1"/>
  <c r="N96" i="1" s="1"/>
  <c r="Q76" i="24"/>
  <c r="R66" i="29"/>
  <c r="Q71" i="25"/>
  <c r="Y65" i="19"/>
  <c r="M59" i="2"/>
  <c r="J92" i="1"/>
  <c r="N92" i="1" s="1"/>
  <c r="Q73" i="24"/>
  <c r="R63" i="29"/>
  <c r="AA63" i="29" s="1"/>
  <c r="Q51" i="26"/>
  <c r="Q68" i="25"/>
  <c r="Y62" i="18"/>
  <c r="Y63" i="19"/>
  <c r="M56" i="2"/>
  <c r="J88" i="1"/>
  <c r="N88" i="1" s="1"/>
  <c r="Q70" i="24"/>
  <c r="R61" i="29"/>
  <c r="AA61" i="29" s="1"/>
  <c r="Q66" i="25"/>
  <c r="Q49" i="26"/>
  <c r="Y60" i="18"/>
  <c r="Y62" i="19"/>
  <c r="M53" i="2"/>
  <c r="J84" i="1"/>
  <c r="N84" i="1" s="1"/>
  <c r="Q64" i="24"/>
  <c r="R57" i="29"/>
  <c r="Q46" i="26"/>
  <c r="Q60" i="25"/>
  <c r="Y57" i="18"/>
  <c r="Y59" i="19"/>
  <c r="M48" i="2"/>
  <c r="J78" i="1"/>
  <c r="N78" i="1" s="1"/>
  <c r="Q61" i="24"/>
  <c r="Q43" i="26"/>
  <c r="Q57" i="25"/>
  <c r="Y56" i="19"/>
  <c r="Y54" i="18"/>
  <c r="Y38" i="17"/>
  <c r="J74" i="1"/>
  <c r="N74" i="1" s="1"/>
  <c r="Q59" i="24"/>
  <c r="R53" i="29"/>
  <c r="AA53" i="29" s="1"/>
  <c r="AF53" i="29" s="1"/>
  <c r="Q55" i="25"/>
  <c r="Y54" i="19"/>
  <c r="J70" i="1"/>
  <c r="N70" i="1" s="1"/>
  <c r="Q56" i="24"/>
  <c r="Z56" i="24" s="1"/>
  <c r="R50" i="29"/>
  <c r="AA50" i="29" s="1"/>
  <c r="Q52" i="25"/>
  <c r="Z52" i="25" s="1"/>
  <c r="Y34" i="17"/>
  <c r="Y50" i="18"/>
  <c r="Y51" i="19"/>
  <c r="J67" i="1"/>
  <c r="N67" i="1" s="1"/>
  <c r="Q52" i="24"/>
  <c r="Q39" i="26"/>
  <c r="J63" i="1"/>
  <c r="N63" i="1" s="1"/>
  <c r="Q49" i="24"/>
  <c r="Z49" i="24" s="1"/>
  <c r="Y45" i="18"/>
  <c r="Y30" i="17"/>
  <c r="Y47" i="19"/>
  <c r="Q48" i="24"/>
  <c r="X23" i="65"/>
  <c r="R44" i="29"/>
  <c r="AA44" i="29" s="1"/>
  <c r="Q36" i="26"/>
  <c r="Y46" i="19"/>
  <c r="J59" i="1"/>
  <c r="N59" i="1" s="1"/>
  <c r="Q45" i="24"/>
  <c r="X22" i="65"/>
  <c r="J56" i="1"/>
  <c r="N56" i="1" s="1"/>
  <c r="H122" i="43"/>
  <c r="H118" i="43"/>
  <c r="H114" i="43"/>
  <c r="H110" i="43"/>
  <c r="H104" i="43"/>
  <c r="H100" i="43"/>
  <c r="H92" i="43"/>
  <c r="H88" i="43"/>
  <c r="H84" i="43"/>
  <c r="H79" i="43"/>
  <c r="H75" i="43"/>
  <c r="H71" i="43"/>
  <c r="H63" i="43"/>
  <c r="U69" i="16"/>
  <c r="O81" i="5"/>
  <c r="U68" i="16"/>
  <c r="O79" i="5"/>
  <c r="O30" i="8"/>
  <c r="O77" i="5"/>
  <c r="U63" i="16"/>
  <c r="O72" i="5"/>
  <c r="U60" i="16"/>
  <c r="O24" i="8"/>
  <c r="O48" i="7"/>
  <c r="O68" i="5"/>
  <c r="U58" i="16"/>
  <c r="O23" i="8"/>
  <c r="O64" i="5"/>
  <c r="U55" i="16"/>
  <c r="O59" i="5"/>
  <c r="M92" i="43"/>
  <c r="M88" i="43"/>
  <c r="M84" i="43"/>
  <c r="M79" i="43"/>
  <c r="M75" i="43"/>
  <c r="M71" i="43"/>
  <c r="M63" i="43"/>
  <c r="H54" i="43"/>
  <c r="H50" i="43"/>
  <c r="H46" i="43"/>
  <c r="H42" i="43"/>
  <c r="H38" i="43"/>
  <c r="H34" i="43"/>
  <c r="H56" i="43"/>
  <c r="H35" i="43"/>
  <c r="M23" i="43"/>
  <c r="M19" i="43"/>
  <c r="M15" i="43"/>
  <c r="M11" i="43"/>
  <c r="H53" i="43"/>
  <c r="H49" i="43"/>
  <c r="H45" i="43"/>
  <c r="H41" i="43"/>
  <c r="H37" i="43"/>
  <c r="H33" i="43"/>
  <c r="M26" i="43"/>
  <c r="M22" i="43"/>
  <c r="M18" i="43"/>
  <c r="M14" i="43"/>
  <c r="H47" i="43"/>
  <c r="H43" i="43"/>
  <c r="H39" i="43"/>
  <c r="E30" i="90"/>
  <c r="F30" i="90"/>
  <c r="E3" i="90"/>
  <c r="E4" i="90"/>
  <c r="E5" i="90"/>
  <c r="E6" i="90"/>
  <c r="E7" i="90"/>
  <c r="E8" i="90"/>
  <c r="E9" i="90"/>
  <c r="E10" i="90"/>
  <c r="E11" i="90"/>
  <c r="E12" i="90"/>
  <c r="E13" i="90"/>
  <c r="E14" i="90"/>
  <c r="E15" i="90"/>
  <c r="E16" i="90"/>
  <c r="E17" i="90"/>
  <c r="E18" i="90"/>
  <c r="E19" i="90"/>
  <c r="E20" i="90"/>
  <c r="E21" i="90"/>
  <c r="E22" i="90"/>
  <c r="E23" i="90"/>
  <c r="E24" i="90"/>
  <c r="E25" i="90"/>
  <c r="E26" i="90"/>
  <c r="E27" i="90"/>
  <c r="E28" i="90"/>
  <c r="E29"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J82" i="43" s="1"/>
  <c r="N75" i="5" s="1"/>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2" i="90"/>
  <c r="F3" i="90"/>
  <c r="F4" i="90"/>
  <c r="F5" i="90"/>
  <c r="F6" i="90"/>
  <c r="F7" i="90"/>
  <c r="F8" i="90"/>
  <c r="F9" i="90"/>
  <c r="F10" i="90"/>
  <c r="F11" i="90"/>
  <c r="F12" i="90"/>
  <c r="F13" i="90"/>
  <c r="F14" i="90"/>
  <c r="F15" i="90"/>
  <c r="F16" i="90"/>
  <c r="F17" i="90"/>
  <c r="F18" i="90"/>
  <c r="F19" i="90"/>
  <c r="F20" i="90"/>
  <c r="F21" i="90"/>
  <c r="F22" i="90"/>
  <c r="F23" i="90"/>
  <c r="F24" i="90"/>
  <c r="F25" i="90"/>
  <c r="F26" i="90"/>
  <c r="F27" i="90"/>
  <c r="F28" i="90"/>
  <c r="F29" i="90"/>
  <c r="F31" i="90"/>
  <c r="F32" i="90"/>
  <c r="F33" i="90"/>
  <c r="F34" i="90"/>
  <c r="F35" i="90"/>
  <c r="F36" i="90"/>
  <c r="F37" i="90"/>
  <c r="F38" i="90"/>
  <c r="F39" i="90"/>
  <c r="F40" i="90"/>
  <c r="F41" i="90"/>
  <c r="F42" i="90"/>
  <c r="F43" i="90"/>
  <c r="F44" i="90"/>
  <c r="F45" i="90"/>
  <c r="F46" i="90"/>
  <c r="F47" i="90"/>
  <c r="F48" i="90"/>
  <c r="F49" i="90"/>
  <c r="F50" i="90"/>
  <c r="F51" i="90"/>
  <c r="F52" i="90"/>
  <c r="F53" i="90"/>
  <c r="F54" i="90"/>
  <c r="F55" i="90"/>
  <c r="F56" i="90"/>
  <c r="F57" i="90"/>
  <c r="F58" i="90"/>
  <c r="F59" i="90"/>
  <c r="F60" i="90"/>
  <c r="F61" i="90"/>
  <c r="F62" i="90"/>
  <c r="F63" i="90"/>
  <c r="F64" i="90"/>
  <c r="F65" i="90"/>
  <c r="F66" i="90"/>
  <c r="F67" i="90"/>
  <c r="F68" i="90"/>
  <c r="F69" i="90"/>
  <c r="F70" i="90"/>
  <c r="F71" i="90"/>
  <c r="F72" i="90"/>
  <c r="F73" i="90"/>
  <c r="F74" i="90"/>
  <c r="F75" i="90"/>
  <c r="F76" i="90"/>
  <c r="F77" i="90"/>
  <c r="F78" i="90"/>
  <c r="F79" i="90"/>
  <c r="F80" i="90"/>
  <c r="F81" i="90"/>
  <c r="F82" i="90"/>
  <c r="F83" i="90"/>
  <c r="F84" i="90"/>
  <c r="F85" i="90"/>
  <c r="F86" i="90"/>
  <c r="F87" i="90"/>
  <c r="F88" i="90"/>
  <c r="F89" i="90"/>
  <c r="F90" i="90"/>
  <c r="F91" i="90"/>
  <c r="F92" i="90"/>
  <c r="F93" i="90"/>
  <c r="F94" i="90"/>
  <c r="F95" i="90"/>
  <c r="F96" i="90"/>
  <c r="F97" i="90"/>
  <c r="F98" i="90"/>
  <c r="F99" i="90"/>
  <c r="F100" i="90"/>
  <c r="F101" i="90"/>
  <c r="F102" i="90"/>
  <c r="F103" i="90"/>
  <c r="F104" i="90"/>
  <c r="F105" i="90"/>
  <c r="F106" i="90"/>
  <c r="F107" i="90"/>
  <c r="F108" i="90"/>
  <c r="F109" i="90"/>
  <c r="F110" i="90"/>
  <c r="F111" i="90"/>
  <c r="F112" i="90"/>
  <c r="F113" i="90"/>
  <c r="F114" i="90"/>
  <c r="F115" i="90"/>
  <c r="F116" i="90"/>
  <c r="F117" i="90"/>
  <c r="F118" i="90"/>
  <c r="F119" i="90"/>
  <c r="F120" i="90"/>
  <c r="F121" i="90"/>
  <c r="F122" i="90"/>
  <c r="F123" i="90"/>
  <c r="F124" i="90"/>
  <c r="F125" i="90"/>
  <c r="F126" i="90"/>
  <c r="F127" i="90"/>
  <c r="F128" i="90"/>
  <c r="F129" i="90"/>
  <c r="F130" i="90"/>
  <c r="F131" i="90"/>
  <c r="F132" i="90"/>
  <c r="F133" i="90"/>
  <c r="F134" i="90"/>
  <c r="F135" i="90"/>
  <c r="F2" i="90"/>
  <c r="AC26" i="18" l="1"/>
  <c r="AF26" i="18"/>
  <c r="S39" i="2"/>
  <c r="P39" i="2"/>
  <c r="T59" i="2"/>
  <c r="Q59" i="2"/>
  <c r="T51" i="2"/>
  <c r="Q51" i="2"/>
  <c r="S43" i="2"/>
  <c r="P43" i="2"/>
  <c r="Q62" i="2"/>
  <c r="T62" i="2"/>
  <c r="S45" i="2"/>
  <c r="P45" i="2"/>
  <c r="P60" i="2"/>
  <c r="S60" i="2"/>
  <c r="Q19" i="2"/>
  <c r="T19" i="2"/>
  <c r="T24" i="2"/>
  <c r="Q24" i="2"/>
  <c r="Q27" i="2"/>
  <c r="T27" i="2"/>
  <c r="T58" i="2"/>
  <c r="Q58" i="2"/>
  <c r="T13" i="2"/>
  <c r="Q13" i="2"/>
  <c r="S41" i="2"/>
  <c r="P41" i="2"/>
  <c r="S47" i="2"/>
  <c r="P47" i="2"/>
  <c r="P58" i="2"/>
  <c r="S58" i="2"/>
  <c r="Q26" i="2"/>
  <c r="T26" i="2"/>
  <c r="S18" i="2"/>
  <c r="P18" i="2"/>
  <c r="P23" i="2"/>
  <c r="S23" i="2"/>
  <c r="T55" i="2"/>
  <c r="Q55" i="2"/>
  <c r="S51" i="2"/>
  <c r="P51" i="2"/>
  <c r="T64" i="2"/>
  <c r="Q64" i="2"/>
  <c r="S40" i="2"/>
  <c r="P40" i="2"/>
  <c r="P62" i="2"/>
  <c r="S62" i="2"/>
  <c r="T67" i="2"/>
  <c r="Q67" i="2"/>
  <c r="Q23" i="2"/>
  <c r="T23" i="2"/>
  <c r="Q53" i="2"/>
  <c r="T53" i="2"/>
  <c r="P21" i="2"/>
  <c r="S21" i="2"/>
  <c r="P38" i="2"/>
  <c r="S38" i="2"/>
  <c r="P46" i="2"/>
  <c r="S46" i="2"/>
  <c r="S20" i="2"/>
  <c r="P20" i="2"/>
  <c r="S22" i="2"/>
  <c r="P22" i="2"/>
  <c r="S28" i="2"/>
  <c r="P28" i="2"/>
  <c r="S13" i="2"/>
  <c r="P13" i="2"/>
  <c r="P27" i="2"/>
  <c r="S27" i="2"/>
  <c r="S37" i="2"/>
  <c r="P37" i="2"/>
  <c r="P44" i="2"/>
  <c r="S44" i="2"/>
  <c r="S48" i="2"/>
  <c r="P48" i="2"/>
  <c r="S53" i="2"/>
  <c r="P53" i="2"/>
  <c r="S56" i="2"/>
  <c r="P56" i="2"/>
  <c r="T20" i="2"/>
  <c r="Q20" i="2"/>
  <c r="Q22" i="2"/>
  <c r="T22" i="2"/>
  <c r="Q12" i="2"/>
  <c r="T12" i="2"/>
  <c r="S63" i="2"/>
  <c r="P63" i="2"/>
  <c r="T48" i="2"/>
  <c r="Q48" i="2"/>
  <c r="Q56" i="2"/>
  <c r="T56" i="2"/>
  <c r="P12" i="2"/>
  <c r="S12" i="2"/>
  <c r="T54" i="2"/>
  <c r="Q54" i="2"/>
  <c r="T63" i="2"/>
  <c r="Q63" i="2"/>
  <c r="S55" i="2"/>
  <c r="P55" i="2"/>
  <c r="S61" i="2"/>
  <c r="P61" i="2"/>
  <c r="T21" i="2"/>
  <c r="Q21" i="2"/>
  <c r="S25" i="2"/>
  <c r="P25" i="2"/>
  <c r="S30" i="2"/>
  <c r="P30" i="2"/>
  <c r="T47" i="2"/>
  <c r="Q47" i="2"/>
  <c r="Q61" i="2"/>
  <c r="T61" i="2"/>
  <c r="T52" i="2"/>
  <c r="Q52" i="2"/>
  <c r="S59" i="2"/>
  <c r="P59" i="2"/>
  <c r="Q25" i="2"/>
  <c r="T25" i="2"/>
  <c r="T29" i="2"/>
  <c r="Q29" i="2"/>
  <c r="AA76" i="29"/>
  <c r="AF76" i="29" s="1"/>
  <c r="AD76" i="29"/>
  <c r="AB76" i="29"/>
  <c r="AC76" i="29"/>
  <c r="S49" i="2"/>
  <c r="P49" i="2"/>
  <c r="P54" i="2"/>
  <c r="S54" i="2"/>
  <c r="S24" i="2"/>
  <c r="P24" i="2"/>
  <c r="Q49" i="2"/>
  <c r="T49" i="2"/>
  <c r="P52" i="2"/>
  <c r="S52" i="2"/>
  <c r="Z18" i="39"/>
  <c r="AA18" i="39"/>
  <c r="Y18" i="39"/>
  <c r="S26" i="2"/>
  <c r="P26" i="2"/>
  <c r="Q30" i="2"/>
  <c r="T30" i="2"/>
  <c r="P31" i="2"/>
  <c r="S31" i="2"/>
  <c r="S11" i="2"/>
  <c r="P11" i="2"/>
  <c r="Q57" i="2"/>
  <c r="T57" i="2"/>
  <c r="AF22" i="29"/>
  <c r="P29" i="2"/>
  <c r="S29" i="2"/>
  <c r="Q11" i="2"/>
  <c r="T11" i="2"/>
  <c r="T28" i="2"/>
  <c r="Q28" i="2"/>
  <c r="Q46" i="2"/>
  <c r="T46" i="2"/>
  <c r="Q66" i="2"/>
  <c r="T66" i="2"/>
  <c r="P42" i="2"/>
  <c r="S42" i="2"/>
  <c r="Q31" i="2"/>
  <c r="T31" i="2"/>
  <c r="S57" i="2"/>
  <c r="P57" i="2"/>
  <c r="P19" i="2"/>
  <c r="S19" i="2"/>
  <c r="AH26" i="32"/>
  <c r="AD26" i="32"/>
  <c r="T23" i="35"/>
  <c r="T22" i="35"/>
  <c r="T19" i="35"/>
  <c r="V18" i="39"/>
  <c r="W18" i="39"/>
  <c r="U18" i="39"/>
  <c r="AD18" i="39" s="1"/>
  <c r="AF50" i="29"/>
  <c r="AF18" i="29"/>
  <c r="R80" i="5"/>
  <c r="AF44" i="29"/>
  <c r="P11" i="1"/>
  <c r="R11" i="8"/>
  <c r="R67" i="5"/>
  <c r="R31" i="5"/>
  <c r="K28" i="9" s="1"/>
  <c r="I28" i="9" s="1"/>
  <c r="R21" i="5"/>
  <c r="S22" i="8"/>
  <c r="T22" i="8"/>
  <c r="AC57" i="16"/>
  <c r="AE57" i="16"/>
  <c r="AD57" i="16"/>
  <c r="Z57" i="16"/>
  <c r="AA57" i="16"/>
  <c r="Y57" i="16"/>
  <c r="T50" i="7"/>
  <c r="S50" i="7"/>
  <c r="AD59" i="16"/>
  <c r="Y59" i="16"/>
  <c r="AC59" i="16"/>
  <c r="AE59" i="16"/>
  <c r="AA59" i="16"/>
  <c r="Z59" i="16"/>
  <c r="S74" i="5"/>
  <c r="T74" i="5"/>
  <c r="S31" i="8"/>
  <c r="T31" i="8"/>
  <c r="T64" i="5"/>
  <c r="S64" i="5"/>
  <c r="S68" i="5"/>
  <c r="T68" i="5"/>
  <c r="AE63" i="16"/>
  <c r="AC63" i="16"/>
  <c r="Z63" i="16"/>
  <c r="AA63" i="16"/>
  <c r="Y63" i="16"/>
  <c r="AD63" i="16"/>
  <c r="T29" i="7"/>
  <c r="S29" i="7"/>
  <c r="AA61" i="16"/>
  <c r="Z61" i="16"/>
  <c r="Y61" i="16"/>
  <c r="AC61" i="16"/>
  <c r="AE61" i="16"/>
  <c r="AD61" i="16"/>
  <c r="S30" i="8"/>
  <c r="T30" i="8"/>
  <c r="S45" i="7"/>
  <c r="T45" i="7"/>
  <c r="S75" i="5"/>
  <c r="R75" i="5" s="1"/>
  <c r="Z75" i="5" s="1"/>
  <c r="T75" i="5"/>
  <c r="P15" i="1"/>
  <c r="AD54" i="16"/>
  <c r="AA54" i="16"/>
  <c r="Z54" i="16"/>
  <c r="Y54" i="16"/>
  <c r="AE54" i="16"/>
  <c r="AC54" i="16"/>
  <c r="T27" i="8"/>
  <c r="S27" i="8"/>
  <c r="R85" i="5"/>
  <c r="R22" i="5"/>
  <c r="K20" i="9" s="1"/>
  <c r="T70" i="5"/>
  <c r="S70" i="5"/>
  <c r="T51" i="7"/>
  <c r="S51" i="7"/>
  <c r="AE66" i="16"/>
  <c r="AC66" i="16"/>
  <c r="Z66" i="16"/>
  <c r="AD66" i="16"/>
  <c r="AA66" i="16"/>
  <c r="Y66" i="16"/>
  <c r="S23" i="8"/>
  <c r="T23" i="8"/>
  <c r="T24" i="8"/>
  <c r="S24" i="8"/>
  <c r="S76" i="5"/>
  <c r="T76" i="5"/>
  <c r="S44" i="7"/>
  <c r="T44" i="7"/>
  <c r="T49" i="7"/>
  <c r="S49" i="7"/>
  <c r="T73" i="5"/>
  <c r="S73" i="5"/>
  <c r="S16" i="8"/>
  <c r="T16" i="8"/>
  <c r="S20" i="5"/>
  <c r="T20" i="5"/>
  <c r="T57" i="5"/>
  <c r="S57" i="5"/>
  <c r="T61" i="5"/>
  <c r="S61" i="5"/>
  <c r="T19" i="7"/>
  <c r="S19" i="7"/>
  <c r="T13" i="7"/>
  <c r="S13" i="7"/>
  <c r="T63" i="5"/>
  <c r="S63" i="5"/>
  <c r="S18" i="5"/>
  <c r="T18" i="5"/>
  <c r="T66" i="5"/>
  <c r="S66" i="5"/>
  <c r="T26" i="8"/>
  <c r="S26" i="8"/>
  <c r="S28" i="8"/>
  <c r="T28" i="8"/>
  <c r="S59" i="5"/>
  <c r="T59" i="5"/>
  <c r="AE58" i="16"/>
  <c r="AC58" i="16"/>
  <c r="Y58" i="16"/>
  <c r="AD58" i="16"/>
  <c r="AA58" i="16"/>
  <c r="Z58" i="16"/>
  <c r="AA60" i="16"/>
  <c r="Y60" i="16"/>
  <c r="AC60" i="16"/>
  <c r="AD60" i="16"/>
  <c r="Z60" i="16"/>
  <c r="AE60" i="16"/>
  <c r="T29" i="8"/>
  <c r="S29" i="8"/>
  <c r="T84" i="5"/>
  <c r="S84" i="5"/>
  <c r="U21" i="38"/>
  <c r="AD21" i="38" s="1"/>
  <c r="W21" i="38"/>
  <c r="V21" i="38"/>
  <c r="T41" i="7"/>
  <c r="S41" i="7"/>
  <c r="T60" i="5"/>
  <c r="S60" i="5"/>
  <c r="S69" i="5"/>
  <c r="T69" i="5"/>
  <c r="AE64" i="16"/>
  <c r="Z64" i="16"/>
  <c r="AC64" i="16"/>
  <c r="AA64" i="16"/>
  <c r="AD64" i="16"/>
  <c r="Y64" i="16"/>
  <c r="R79" i="5"/>
  <c r="K68" i="9" s="1"/>
  <c r="AE19" i="16"/>
  <c r="AA19" i="16"/>
  <c r="AD19" i="16"/>
  <c r="Z19" i="16"/>
  <c r="Y19" i="16"/>
  <c r="AC19" i="16"/>
  <c r="S21" i="8"/>
  <c r="T21" i="8"/>
  <c r="AA56" i="16"/>
  <c r="Z56" i="16"/>
  <c r="AC56" i="16"/>
  <c r="Y56" i="16"/>
  <c r="AE56" i="16"/>
  <c r="AD56" i="16"/>
  <c r="AD27" i="16"/>
  <c r="AC27" i="16"/>
  <c r="Z27" i="16"/>
  <c r="AA27" i="16"/>
  <c r="Y27" i="16"/>
  <c r="AE27" i="16"/>
  <c r="S17" i="5"/>
  <c r="T17" i="5"/>
  <c r="S58" i="5"/>
  <c r="T58" i="5"/>
  <c r="S46" i="7"/>
  <c r="T46" i="7"/>
  <c r="T71" i="5"/>
  <c r="S71" i="5"/>
  <c r="R83" i="5"/>
  <c r="Z18" i="16"/>
  <c r="AD18" i="16"/>
  <c r="AE18" i="16"/>
  <c r="Y18" i="16"/>
  <c r="AC18" i="16"/>
  <c r="AA18" i="16"/>
  <c r="S47" i="7"/>
  <c r="T47" i="7"/>
  <c r="AD62" i="16"/>
  <c r="Y62" i="16"/>
  <c r="Z62" i="16"/>
  <c r="AC62" i="16"/>
  <c r="AA62" i="16"/>
  <c r="AE62" i="16"/>
  <c r="T78" i="5"/>
  <c r="S78" i="5"/>
  <c r="R82" i="5"/>
  <c r="AD55" i="16"/>
  <c r="Y55" i="16"/>
  <c r="AC55" i="16"/>
  <c r="AE55" i="16"/>
  <c r="AA55" i="16"/>
  <c r="Z55" i="16"/>
  <c r="T48" i="7"/>
  <c r="S48" i="7"/>
  <c r="T72" i="5"/>
  <c r="S72" i="5"/>
  <c r="AC65" i="16"/>
  <c r="Z65" i="16"/>
  <c r="AD65" i="16"/>
  <c r="AE65" i="16"/>
  <c r="Y65" i="16"/>
  <c r="AA65" i="16"/>
  <c r="T32" i="8"/>
  <c r="S32" i="8"/>
  <c r="S56" i="5"/>
  <c r="T56" i="5"/>
  <c r="R65" i="5"/>
  <c r="T25" i="8"/>
  <c r="S25" i="8"/>
  <c r="T77" i="5"/>
  <c r="S77" i="5"/>
  <c r="R81" i="5"/>
  <c r="AA53" i="16"/>
  <c r="Z53" i="16"/>
  <c r="Y53" i="16"/>
  <c r="AC53" i="16"/>
  <c r="AE53" i="16"/>
  <c r="AD53" i="16"/>
  <c r="R62" i="5"/>
  <c r="AD17" i="16"/>
  <c r="AA17" i="16"/>
  <c r="Z17" i="16"/>
  <c r="AE17" i="16"/>
  <c r="Y17" i="16"/>
  <c r="AC17" i="16"/>
  <c r="P50" i="1"/>
  <c r="AF59" i="29"/>
  <c r="V62" i="5"/>
  <c r="P48" i="1"/>
  <c r="AF61" i="29"/>
  <c r="P19" i="1"/>
  <c r="P80" i="1"/>
  <c r="V29" i="7"/>
  <c r="P14" i="1"/>
  <c r="V22" i="5"/>
  <c r="V21" i="5"/>
  <c r="Z21" i="5" s="1"/>
  <c r="P60" i="1"/>
  <c r="V65" i="5"/>
  <c r="V83" i="5"/>
  <c r="AF71" i="29"/>
  <c r="AF63" i="29"/>
  <c r="P76" i="1"/>
  <c r="P75" i="1"/>
  <c r="AF15" i="29"/>
  <c r="P90" i="1"/>
  <c r="P65" i="1"/>
  <c r="P68" i="1"/>
  <c r="P20" i="1"/>
  <c r="P57" i="1"/>
  <c r="AF26" i="29"/>
  <c r="P82" i="1"/>
  <c r="P66" i="1"/>
  <c r="W23" i="8"/>
  <c r="X23" i="8"/>
  <c r="X81" i="5"/>
  <c r="W81" i="5"/>
  <c r="AA36" i="26"/>
  <c r="Z36" i="26"/>
  <c r="AC36" i="26"/>
  <c r="AB36" i="26"/>
  <c r="AF47" i="19"/>
  <c r="AI47" i="19"/>
  <c r="AC47" i="19"/>
  <c r="AI51" i="19"/>
  <c r="AC51" i="19"/>
  <c r="AF51" i="19"/>
  <c r="AB55" i="25"/>
  <c r="Z55" i="25"/>
  <c r="AA55" i="25"/>
  <c r="AC55" i="25"/>
  <c r="AC59" i="19"/>
  <c r="AI59" i="19"/>
  <c r="AF62" i="19"/>
  <c r="AI62" i="19"/>
  <c r="AC62" i="19"/>
  <c r="AB80" i="24"/>
  <c r="Z80" i="24"/>
  <c r="AA80" i="24"/>
  <c r="V38" i="26"/>
  <c r="U38" i="26"/>
  <c r="W38" i="26"/>
  <c r="X38" i="26"/>
  <c r="AH49" i="19"/>
  <c r="AE49" i="19"/>
  <c r="AB49" i="19"/>
  <c r="W54" i="24"/>
  <c r="X54" i="24"/>
  <c r="U54" i="24"/>
  <c r="V54" i="24"/>
  <c r="V55" i="29"/>
  <c r="AF55" i="29" s="1"/>
  <c r="W55" i="29"/>
  <c r="X55" i="29"/>
  <c r="Y55" i="29"/>
  <c r="W68" i="24"/>
  <c r="V68" i="24"/>
  <c r="X68" i="24"/>
  <c r="U68" i="24"/>
  <c r="W53" i="26"/>
  <c r="U53" i="26"/>
  <c r="AB33" i="25"/>
  <c r="Z33" i="25"/>
  <c r="AC33" i="25"/>
  <c r="AA33" i="25"/>
  <c r="W26" i="24"/>
  <c r="X26" i="24"/>
  <c r="U26" i="24"/>
  <c r="V26" i="24"/>
  <c r="V26" i="26"/>
  <c r="W26" i="26"/>
  <c r="U26" i="26"/>
  <c r="X26" i="26"/>
  <c r="AG55" i="16"/>
  <c r="AI55" i="16"/>
  <c r="AL55" i="16"/>
  <c r="AK55" i="16"/>
  <c r="AH55" i="16"/>
  <c r="AM55" i="16"/>
  <c r="X68" i="5"/>
  <c r="W68" i="5"/>
  <c r="X72" i="5"/>
  <c r="W72" i="5"/>
  <c r="X79" i="5"/>
  <c r="W79" i="5"/>
  <c r="AF45" i="18"/>
  <c r="AC45" i="18"/>
  <c r="AA52" i="24"/>
  <c r="AB52" i="24"/>
  <c r="AC52" i="24"/>
  <c r="Z52" i="24"/>
  <c r="AC34" i="17"/>
  <c r="AF34" i="17"/>
  <c r="AI34" i="17"/>
  <c r="AB59" i="24"/>
  <c r="AC59" i="24"/>
  <c r="Z59" i="24"/>
  <c r="AA59" i="24"/>
  <c r="AI56" i="19"/>
  <c r="AC56" i="19"/>
  <c r="AF56" i="19"/>
  <c r="AB60" i="25"/>
  <c r="AC60" i="25"/>
  <c r="AA60" i="25"/>
  <c r="Z60" i="25"/>
  <c r="AA49" i="26"/>
  <c r="Z49" i="26"/>
  <c r="AB49" i="26"/>
  <c r="AC49" i="26"/>
  <c r="Z68" i="25"/>
  <c r="AB68" i="25"/>
  <c r="AB79" i="25"/>
  <c r="AA79" i="25"/>
  <c r="Z79" i="25"/>
  <c r="AE79" i="25" s="1"/>
  <c r="AB47" i="18"/>
  <c r="AE47" i="18"/>
  <c r="AH32" i="17"/>
  <c r="AB32" i="17"/>
  <c r="AE32" i="17"/>
  <c r="V40" i="26"/>
  <c r="X40" i="26"/>
  <c r="U40" i="26"/>
  <c r="W40" i="26"/>
  <c r="AB51" i="18"/>
  <c r="AE51" i="18"/>
  <c r="X57" i="24"/>
  <c r="U57" i="24"/>
  <c r="AE57" i="24" s="1"/>
  <c r="W57" i="24"/>
  <c r="V57" i="24"/>
  <c r="AB53" i="18"/>
  <c r="AE53" i="18"/>
  <c r="AB57" i="19"/>
  <c r="AH57" i="19"/>
  <c r="AE57" i="19"/>
  <c r="W58" i="25"/>
  <c r="X58" i="25"/>
  <c r="V58" i="25"/>
  <c r="U58" i="25"/>
  <c r="AB60" i="19"/>
  <c r="AH60" i="19"/>
  <c r="AE60" i="19"/>
  <c r="W66" i="24"/>
  <c r="X66" i="24"/>
  <c r="U66" i="24"/>
  <c r="V66" i="24"/>
  <c r="W64" i="25"/>
  <c r="U64" i="25"/>
  <c r="X64" i="25"/>
  <c r="V64" i="25"/>
  <c r="AB64" i="18"/>
  <c r="AE64" i="18"/>
  <c r="X77" i="5"/>
  <c r="W77" i="5"/>
  <c r="AB31" i="24"/>
  <c r="AC31" i="24"/>
  <c r="Z31" i="24"/>
  <c r="AA31" i="24"/>
  <c r="AF22" i="19"/>
  <c r="AI22" i="19"/>
  <c r="AC22" i="19"/>
  <c r="W14" i="25"/>
  <c r="V14" i="25"/>
  <c r="X14" i="25"/>
  <c r="U14" i="25"/>
  <c r="W18" i="24"/>
  <c r="X18" i="24"/>
  <c r="U18" i="24"/>
  <c r="V18" i="24"/>
  <c r="AB35" i="24"/>
  <c r="Z35" i="24"/>
  <c r="AA35" i="24"/>
  <c r="W41" i="7"/>
  <c r="X41" i="7"/>
  <c r="W25" i="8"/>
  <c r="X25" i="8"/>
  <c r="AM70" i="16"/>
  <c r="AK70" i="16"/>
  <c r="AC48" i="19"/>
  <c r="AF48" i="19"/>
  <c r="AI48" i="19"/>
  <c r="AA53" i="24"/>
  <c r="AB53" i="24"/>
  <c r="Z53" i="24"/>
  <c r="AC61" i="19"/>
  <c r="AI61" i="19"/>
  <c r="AF61" i="19"/>
  <c r="AB67" i="25"/>
  <c r="AC67" i="25"/>
  <c r="AA67" i="25"/>
  <c r="Z67" i="25"/>
  <c r="Z69" i="25"/>
  <c r="AB69" i="25"/>
  <c r="AA77" i="24"/>
  <c r="AB77" i="24"/>
  <c r="AC77" i="24"/>
  <c r="Z77" i="24"/>
  <c r="AB81" i="24"/>
  <c r="Z81" i="24"/>
  <c r="X27" i="79"/>
  <c r="W27" i="79"/>
  <c r="Y27" i="79"/>
  <c r="V27" i="79"/>
  <c r="W55" i="24"/>
  <c r="U55" i="24"/>
  <c r="V55" i="24"/>
  <c r="X55" i="24"/>
  <c r="U54" i="25"/>
  <c r="W54" i="25"/>
  <c r="W63" i="24"/>
  <c r="U63" i="24"/>
  <c r="V63" i="24"/>
  <c r="X63" i="24"/>
  <c r="V69" i="24"/>
  <c r="W69" i="24"/>
  <c r="U69" i="24"/>
  <c r="X69" i="24"/>
  <c r="U50" i="26"/>
  <c r="V50" i="26"/>
  <c r="X50" i="26"/>
  <c r="W50" i="26"/>
  <c r="Z28" i="24"/>
  <c r="AA28" i="24"/>
  <c r="AB34" i="24"/>
  <c r="AA34" i="24"/>
  <c r="AC34" i="24"/>
  <c r="Z34" i="24"/>
  <c r="W27" i="24"/>
  <c r="X27" i="24"/>
  <c r="U27" i="24"/>
  <c r="V27" i="24"/>
  <c r="U30" i="25"/>
  <c r="V30" i="25"/>
  <c r="X30" i="25"/>
  <c r="W30" i="25"/>
  <c r="V28" i="26"/>
  <c r="U28" i="26"/>
  <c r="W28" i="26"/>
  <c r="W30" i="24"/>
  <c r="U30" i="24"/>
  <c r="V30" i="24"/>
  <c r="X30" i="24"/>
  <c r="V36" i="29"/>
  <c r="AF36" i="29" s="1"/>
  <c r="X36" i="29"/>
  <c r="AH54" i="16"/>
  <c r="AG54" i="16"/>
  <c r="AI54" i="16"/>
  <c r="AK54" i="16"/>
  <c r="AM54" i="16"/>
  <c r="AL54" i="16"/>
  <c r="X24" i="8"/>
  <c r="W24" i="8"/>
  <c r="AC38" i="17"/>
  <c r="AI38" i="17"/>
  <c r="AF38" i="17"/>
  <c r="AB57" i="29"/>
  <c r="AA57" i="29"/>
  <c r="AF57" i="29" s="1"/>
  <c r="AC57" i="29"/>
  <c r="AD57" i="29"/>
  <c r="AC63" i="19"/>
  <c r="AF63" i="19"/>
  <c r="AI63" i="19"/>
  <c r="AI65" i="19"/>
  <c r="AC65" i="19"/>
  <c r="AD33" i="79"/>
  <c r="AB33" i="79"/>
  <c r="AA33" i="79"/>
  <c r="AC33" i="79"/>
  <c r="W51" i="24"/>
  <c r="X51" i="24"/>
  <c r="V51" i="24"/>
  <c r="U51" i="24"/>
  <c r="AE55" i="18"/>
  <c r="AB55" i="18"/>
  <c r="AH41" i="17"/>
  <c r="AE41" i="17"/>
  <c r="AB41" i="17"/>
  <c r="V47" i="26"/>
  <c r="U47" i="26"/>
  <c r="W47" i="26"/>
  <c r="X47" i="26"/>
  <c r="AA23" i="26"/>
  <c r="AB23" i="26"/>
  <c r="AC23" i="26"/>
  <c r="Z23" i="26"/>
  <c r="AA36" i="24"/>
  <c r="AB36" i="24"/>
  <c r="AC36" i="24"/>
  <c r="Z36" i="24"/>
  <c r="V24" i="26"/>
  <c r="X24" i="26"/>
  <c r="U24" i="26"/>
  <c r="W24" i="26"/>
  <c r="W50" i="24"/>
  <c r="U50" i="24"/>
  <c r="V50" i="24"/>
  <c r="X50" i="24"/>
  <c r="X23" i="26"/>
  <c r="V23" i="26"/>
  <c r="W23" i="26"/>
  <c r="U23" i="26"/>
  <c r="W31" i="24"/>
  <c r="V31" i="24"/>
  <c r="X31" i="24"/>
  <c r="U31" i="24"/>
  <c r="U37" i="25"/>
  <c r="X37" i="25"/>
  <c r="W37" i="25"/>
  <c r="V37" i="25"/>
  <c r="U40" i="24"/>
  <c r="X40" i="24"/>
  <c r="V40" i="24"/>
  <c r="W40" i="24"/>
  <c r="W78" i="5"/>
  <c r="X78" i="5"/>
  <c r="AA50" i="24"/>
  <c r="AB50" i="24"/>
  <c r="AC50" i="24"/>
  <c r="Z50" i="24"/>
  <c r="AB67" i="24"/>
  <c r="AC67" i="24"/>
  <c r="Z67" i="24"/>
  <c r="AA67" i="24"/>
  <c r="AF63" i="18"/>
  <c r="AC63" i="18"/>
  <c r="AI68" i="19"/>
  <c r="AC68" i="19"/>
  <c r="AF68" i="19"/>
  <c r="V59" i="25"/>
  <c r="W59" i="25"/>
  <c r="X59" i="25"/>
  <c r="U59" i="25"/>
  <c r="AH44" i="17"/>
  <c r="AB44" i="17"/>
  <c r="AE44" i="17"/>
  <c r="AC23" i="24"/>
  <c r="Z23" i="24"/>
  <c r="AA23" i="24"/>
  <c r="AB23" i="24"/>
  <c r="W29" i="24"/>
  <c r="X29" i="24"/>
  <c r="U29" i="24"/>
  <c r="V29" i="24"/>
  <c r="W23" i="24"/>
  <c r="V23" i="24"/>
  <c r="X23" i="24"/>
  <c r="U23" i="24"/>
  <c r="X15" i="25"/>
  <c r="V15" i="25"/>
  <c r="U15" i="25"/>
  <c r="W15" i="25"/>
  <c r="V17" i="25"/>
  <c r="W17" i="25"/>
  <c r="X17" i="25"/>
  <c r="U17" i="25"/>
  <c r="Z37" i="24"/>
  <c r="AA37" i="24"/>
  <c r="AB37" i="24"/>
  <c r="W35" i="24"/>
  <c r="X35" i="24"/>
  <c r="U35" i="24"/>
  <c r="V35" i="24"/>
  <c r="AF58" i="19"/>
  <c r="AI58" i="19"/>
  <c r="AC58" i="19"/>
  <c r="V30" i="29"/>
  <c r="Y30" i="29"/>
  <c r="X30" i="29"/>
  <c r="W30" i="29"/>
  <c r="Z69" i="24"/>
  <c r="AC69" i="24"/>
  <c r="V45" i="29"/>
  <c r="Y45" i="29"/>
  <c r="X45" i="29"/>
  <c r="W45" i="29"/>
  <c r="AG19" i="16"/>
  <c r="AL19" i="16"/>
  <c r="AM19" i="16"/>
  <c r="AH19" i="16"/>
  <c r="AK19" i="16"/>
  <c r="AI19" i="16"/>
  <c r="X69" i="5"/>
  <c r="W69" i="5"/>
  <c r="AM66" i="16"/>
  <c r="AH66" i="16"/>
  <c r="AG66" i="16"/>
  <c r="AK66" i="16"/>
  <c r="AL66" i="16"/>
  <c r="AI66" i="16"/>
  <c r="AB45" i="29"/>
  <c r="AA45" i="29"/>
  <c r="AD45" i="29"/>
  <c r="AC45" i="29"/>
  <c r="AD31" i="79"/>
  <c r="AA31" i="79"/>
  <c r="AC31" i="79"/>
  <c r="AB31" i="79"/>
  <c r="AI70" i="19"/>
  <c r="AC70" i="19"/>
  <c r="AF70" i="19"/>
  <c r="V41" i="26"/>
  <c r="U41" i="26"/>
  <c r="W41" i="26"/>
  <c r="X41" i="26"/>
  <c r="W58" i="24"/>
  <c r="X58" i="24"/>
  <c r="U58" i="24"/>
  <c r="V58" i="24"/>
  <c r="AH40" i="17"/>
  <c r="AE40" i="17"/>
  <c r="AB40" i="17"/>
  <c r="AC31" i="25"/>
  <c r="AA31" i="25"/>
  <c r="Z31" i="25"/>
  <c r="AB31" i="25"/>
  <c r="W37" i="24"/>
  <c r="V37" i="24"/>
  <c r="X37" i="24"/>
  <c r="U37" i="24"/>
  <c r="P29" i="1"/>
  <c r="AC23" i="19"/>
  <c r="AI23" i="19"/>
  <c r="AB34" i="25"/>
  <c r="AA34" i="25"/>
  <c r="Z34" i="25"/>
  <c r="P49" i="1"/>
  <c r="W58" i="5"/>
  <c r="X58" i="5"/>
  <c r="AB44" i="24"/>
  <c r="AC44" i="24"/>
  <c r="AA44" i="24"/>
  <c r="Z44" i="24"/>
  <c r="V47" i="29"/>
  <c r="W47" i="29"/>
  <c r="X47" i="29"/>
  <c r="X72" i="25"/>
  <c r="V72" i="25"/>
  <c r="U72" i="25"/>
  <c r="W72" i="25"/>
  <c r="AB17" i="25"/>
  <c r="AA17" i="25"/>
  <c r="AC17" i="25"/>
  <c r="Z17" i="25"/>
  <c r="W70" i="5"/>
  <c r="X70" i="5"/>
  <c r="X85" i="5"/>
  <c r="W85" i="5"/>
  <c r="AH36" i="32"/>
  <c r="AD36" i="32"/>
  <c r="AC32" i="17"/>
  <c r="AI32" i="17"/>
  <c r="AF32" i="17"/>
  <c r="AI52" i="19"/>
  <c r="AC52" i="19"/>
  <c r="AF52" i="19"/>
  <c r="AB56" i="25"/>
  <c r="Z56" i="25"/>
  <c r="AC56" i="25"/>
  <c r="AA56" i="25"/>
  <c r="AD28" i="79"/>
  <c r="AC28" i="79"/>
  <c r="AA28" i="79"/>
  <c r="AB28" i="79"/>
  <c r="AC62" i="24"/>
  <c r="Z62" i="24"/>
  <c r="AA62" i="24"/>
  <c r="AB62" i="24"/>
  <c r="AI41" i="17"/>
  <c r="AC41" i="17"/>
  <c r="AF41" i="17"/>
  <c r="AF58" i="29"/>
  <c r="AD29" i="79"/>
  <c r="AC29" i="79"/>
  <c r="AA29" i="79"/>
  <c r="AB29" i="79"/>
  <c r="AF65" i="29"/>
  <c r="AA55" i="26"/>
  <c r="Z55" i="26"/>
  <c r="AE55" i="26" s="1"/>
  <c r="AB55" i="26"/>
  <c r="AA56" i="26"/>
  <c r="AB56" i="26"/>
  <c r="AC56" i="26"/>
  <c r="Z56" i="26"/>
  <c r="AE56" i="26" s="1"/>
  <c r="AD49" i="32"/>
  <c r="AH49" i="32"/>
  <c r="V45" i="24"/>
  <c r="X45" i="24"/>
  <c r="W45" i="24"/>
  <c r="U45" i="24"/>
  <c r="W36" i="26"/>
  <c r="U36" i="26"/>
  <c r="AB45" i="18"/>
  <c r="AE45" i="18"/>
  <c r="P63" i="1"/>
  <c r="P67" i="1"/>
  <c r="W59" i="24"/>
  <c r="X59" i="24"/>
  <c r="U59" i="24"/>
  <c r="V59" i="24"/>
  <c r="AH38" i="17"/>
  <c r="AB38" i="17"/>
  <c r="AE38" i="17"/>
  <c r="V61" i="24"/>
  <c r="U61" i="24"/>
  <c r="X61" i="24"/>
  <c r="W61" i="24"/>
  <c r="AB59" i="19"/>
  <c r="AH59" i="19"/>
  <c r="AE59" i="19"/>
  <c r="W64" i="24"/>
  <c r="X64" i="24"/>
  <c r="U64" i="24"/>
  <c r="V64" i="24"/>
  <c r="AH62" i="19"/>
  <c r="AE62" i="19"/>
  <c r="AB62" i="19"/>
  <c r="W70" i="24"/>
  <c r="U70" i="24"/>
  <c r="V70" i="24"/>
  <c r="X70" i="24"/>
  <c r="AB62" i="18"/>
  <c r="AE62" i="18"/>
  <c r="AH65" i="19"/>
  <c r="AB65" i="19"/>
  <c r="P96" i="1"/>
  <c r="W33" i="79"/>
  <c r="V33" i="79"/>
  <c r="X33" i="79"/>
  <c r="W80" i="24"/>
  <c r="X80" i="24"/>
  <c r="U80" i="24"/>
  <c r="V80" i="24"/>
  <c r="AB30" i="25"/>
  <c r="AC30" i="25"/>
  <c r="Z30" i="25"/>
  <c r="AA30" i="25"/>
  <c r="AB33" i="24"/>
  <c r="AC33" i="24"/>
  <c r="Z33" i="24"/>
  <c r="AA33" i="24"/>
  <c r="AC14" i="19"/>
  <c r="AF14" i="19"/>
  <c r="AI14" i="19"/>
  <c r="AB13" i="19"/>
  <c r="AH13" i="19"/>
  <c r="V16" i="24"/>
  <c r="W16" i="24"/>
  <c r="X16" i="24"/>
  <c r="U16" i="24"/>
  <c r="X50" i="7"/>
  <c r="W50" i="7"/>
  <c r="X52" i="7"/>
  <c r="W52" i="7"/>
  <c r="AI67" i="16"/>
  <c r="AH67" i="16"/>
  <c r="AL67" i="16"/>
  <c r="AM67" i="16"/>
  <c r="AK67" i="16"/>
  <c r="AG67" i="16"/>
  <c r="AF43" i="29"/>
  <c r="AI33" i="17"/>
  <c r="AC33" i="17"/>
  <c r="AF33" i="17"/>
  <c r="AF52" i="18"/>
  <c r="AC52" i="18"/>
  <c r="Z58" i="24"/>
  <c r="AA58" i="24"/>
  <c r="AB58" i="24"/>
  <c r="AC58" i="24"/>
  <c r="P89" i="1"/>
  <c r="X31" i="79"/>
  <c r="V31" i="79"/>
  <c r="Y31" i="79"/>
  <c r="W31" i="79"/>
  <c r="AB68" i="18"/>
  <c r="AE68" i="18"/>
  <c r="AA22" i="26"/>
  <c r="Z22" i="26"/>
  <c r="AB22" i="26"/>
  <c r="AC22" i="26"/>
  <c r="AF33" i="29"/>
  <c r="W25" i="24"/>
  <c r="U25" i="24"/>
  <c r="V25" i="24"/>
  <c r="X25" i="24"/>
  <c r="X32" i="24"/>
  <c r="U32" i="24"/>
  <c r="V32" i="24"/>
  <c r="W32" i="24"/>
  <c r="X17" i="5"/>
  <c r="W17" i="5"/>
  <c r="AF17" i="29"/>
  <c r="W16" i="25"/>
  <c r="V16" i="25"/>
  <c r="X16" i="25"/>
  <c r="U16" i="25"/>
  <c r="AF70" i="18"/>
  <c r="AC70" i="18"/>
  <c r="AH31" i="17"/>
  <c r="AB31" i="17"/>
  <c r="AB15" i="25"/>
  <c r="AC15" i="25"/>
  <c r="AA15" i="25"/>
  <c r="Z15" i="25"/>
  <c r="W60" i="5"/>
  <c r="X60" i="5"/>
  <c r="W73" i="5"/>
  <c r="X73" i="5"/>
  <c r="AI31" i="17"/>
  <c r="AC31" i="17"/>
  <c r="AA26" i="79"/>
  <c r="AB26" i="79"/>
  <c r="AC26" i="79"/>
  <c r="AB72" i="25"/>
  <c r="Z72" i="25"/>
  <c r="AC72" i="25"/>
  <c r="AA72" i="25"/>
  <c r="Z76" i="25"/>
  <c r="AB76" i="25"/>
  <c r="AB49" i="18"/>
  <c r="AE49" i="18"/>
  <c r="AB52" i="18"/>
  <c r="AE52" i="18"/>
  <c r="V48" i="26"/>
  <c r="W48" i="26"/>
  <c r="U48" i="26"/>
  <c r="X48" i="26"/>
  <c r="W72" i="24"/>
  <c r="X72" i="24"/>
  <c r="U72" i="24"/>
  <c r="V72" i="24"/>
  <c r="V54" i="26"/>
  <c r="U54" i="26"/>
  <c r="X54" i="26"/>
  <c r="W54" i="26"/>
  <c r="W21" i="26"/>
  <c r="U21" i="26"/>
  <c r="U36" i="25"/>
  <c r="V36" i="25"/>
  <c r="W36" i="25"/>
  <c r="X36" i="25"/>
  <c r="P23" i="1"/>
  <c r="AB26" i="18"/>
  <c r="AE26" i="18"/>
  <c r="U35" i="25"/>
  <c r="W35" i="25"/>
  <c r="X35" i="25"/>
  <c r="V35" i="25"/>
  <c r="AF17" i="65"/>
  <c r="AB17" i="65"/>
  <c r="AI18" i="19"/>
  <c r="AC18" i="19"/>
  <c r="P21" i="1"/>
  <c r="AF56" i="18"/>
  <c r="AC56" i="18"/>
  <c r="AC61" i="18"/>
  <c r="AF61" i="18"/>
  <c r="AC74" i="25"/>
  <c r="AA74" i="25"/>
  <c r="AB74" i="25"/>
  <c r="Z74" i="25"/>
  <c r="AB59" i="18"/>
  <c r="AE59" i="18"/>
  <c r="X61" i="5"/>
  <c r="W61" i="5"/>
  <c r="W51" i="7"/>
  <c r="X51" i="7"/>
  <c r="AD25" i="79"/>
  <c r="AA25" i="79"/>
  <c r="AB25" i="79"/>
  <c r="AC25" i="79"/>
  <c r="W64" i="5"/>
  <c r="X64" i="5"/>
  <c r="W48" i="7"/>
  <c r="X48" i="7"/>
  <c r="AI63" i="16"/>
  <c r="AH63" i="16"/>
  <c r="AL63" i="16"/>
  <c r="AG63" i="16"/>
  <c r="AM63" i="16"/>
  <c r="AK63" i="16"/>
  <c r="AM68" i="16"/>
  <c r="AI68" i="16"/>
  <c r="AG68" i="16"/>
  <c r="AH68" i="16"/>
  <c r="AL68" i="16"/>
  <c r="AK68" i="16"/>
  <c r="AF46" i="19"/>
  <c r="AI46" i="19"/>
  <c r="AC46" i="19"/>
  <c r="AA48" i="24"/>
  <c r="AB48" i="24"/>
  <c r="AC48" i="24"/>
  <c r="Z48" i="24"/>
  <c r="AI54" i="19"/>
  <c r="AC54" i="19"/>
  <c r="AF54" i="19"/>
  <c r="AB57" i="25"/>
  <c r="AC57" i="25"/>
  <c r="AA57" i="25"/>
  <c r="Z57" i="25"/>
  <c r="AA46" i="26"/>
  <c r="AB46" i="26"/>
  <c r="Z46" i="26"/>
  <c r="AC46" i="26"/>
  <c r="AB66" i="25"/>
  <c r="AC66" i="25"/>
  <c r="AA66" i="25"/>
  <c r="Z66" i="25"/>
  <c r="AB51" i="26"/>
  <c r="AA51" i="26"/>
  <c r="AC51" i="26"/>
  <c r="Z51" i="26"/>
  <c r="AB76" i="24"/>
  <c r="Z76" i="24"/>
  <c r="AF67" i="18"/>
  <c r="AC67" i="18"/>
  <c r="AB84" i="24"/>
  <c r="Z84" i="24"/>
  <c r="AE84" i="24" s="1"/>
  <c r="AA84" i="24"/>
  <c r="W25" i="79"/>
  <c r="X25" i="79"/>
  <c r="Y25" i="79"/>
  <c r="V25" i="79"/>
  <c r="AG36" i="32"/>
  <c r="AC36" i="32"/>
  <c r="AB48" i="18"/>
  <c r="AE48" i="18"/>
  <c r="AH52" i="19"/>
  <c r="AE52" i="19"/>
  <c r="AB52" i="19"/>
  <c r="P72" i="1"/>
  <c r="AH55" i="19"/>
  <c r="AE55" i="19"/>
  <c r="AB55" i="19"/>
  <c r="W60" i="24"/>
  <c r="V60" i="24"/>
  <c r="X60" i="24"/>
  <c r="U60" i="24"/>
  <c r="AB39" i="17"/>
  <c r="AE39" i="17"/>
  <c r="AH39" i="17"/>
  <c r="V44" i="26"/>
  <c r="W44" i="26"/>
  <c r="X44" i="26"/>
  <c r="U44" i="26"/>
  <c r="V62" i="25"/>
  <c r="U62" i="25"/>
  <c r="X62" i="25"/>
  <c r="W62" i="25"/>
  <c r="V60" i="29"/>
  <c r="AF60" i="29" s="1"/>
  <c r="W60" i="29"/>
  <c r="X60" i="29"/>
  <c r="AB43" i="17"/>
  <c r="AH43" i="17"/>
  <c r="AE43" i="17"/>
  <c r="W75" i="24"/>
  <c r="U75" i="24"/>
  <c r="V75" i="24"/>
  <c r="X75" i="24"/>
  <c r="U73" i="25"/>
  <c r="V73" i="25"/>
  <c r="W73" i="25"/>
  <c r="Z20" i="26"/>
  <c r="AC20" i="26"/>
  <c r="AA20" i="26"/>
  <c r="AB20" i="26"/>
  <c r="AD15" i="79"/>
  <c r="AC15" i="79"/>
  <c r="AB15" i="79"/>
  <c r="AA15" i="79"/>
  <c r="AA27" i="26"/>
  <c r="AB27" i="26"/>
  <c r="AC27" i="26"/>
  <c r="Z27" i="26"/>
  <c r="V28" i="24"/>
  <c r="U28" i="24"/>
  <c r="X28" i="24"/>
  <c r="W28" i="24"/>
  <c r="W34" i="24"/>
  <c r="V34" i="24"/>
  <c r="X34" i="24"/>
  <c r="U34" i="24"/>
  <c r="AC13" i="19"/>
  <c r="AF13" i="19"/>
  <c r="AI13" i="19"/>
  <c r="AE14" i="19"/>
  <c r="AB14" i="19"/>
  <c r="AH14" i="19"/>
  <c r="AE48" i="19"/>
  <c r="AB48" i="19"/>
  <c r="AH48" i="19"/>
  <c r="W15" i="79"/>
  <c r="Y15" i="79"/>
  <c r="X15" i="79"/>
  <c r="V15" i="79"/>
  <c r="AC17" i="24"/>
  <c r="Z17" i="24"/>
  <c r="AA17" i="24"/>
  <c r="AB17" i="24"/>
  <c r="W56" i="5"/>
  <c r="X56" i="5"/>
  <c r="X44" i="7"/>
  <c r="W44" i="7"/>
  <c r="W49" i="7"/>
  <c r="X49" i="7"/>
  <c r="AG64" i="16"/>
  <c r="AI64" i="16"/>
  <c r="AL64" i="16"/>
  <c r="AM64" i="16"/>
  <c r="AK64" i="16"/>
  <c r="AH64" i="16"/>
  <c r="X82" i="5"/>
  <c r="W82" i="5"/>
  <c r="AC46" i="18"/>
  <c r="AF46" i="18"/>
  <c r="AA47" i="29"/>
  <c r="AB47" i="29"/>
  <c r="AC47" i="29"/>
  <c r="AF59" i="18"/>
  <c r="AC59" i="18"/>
  <c r="AA30" i="79"/>
  <c r="AB30" i="79"/>
  <c r="AC30" i="79"/>
  <c r="AB52" i="26"/>
  <c r="Z52" i="26"/>
  <c r="AB74" i="24"/>
  <c r="Z74" i="24"/>
  <c r="AA67" i="29"/>
  <c r="AC67" i="29"/>
  <c r="AF68" i="18"/>
  <c r="AC68" i="18"/>
  <c r="AB80" i="25"/>
  <c r="AA80" i="25"/>
  <c r="AC80" i="25"/>
  <c r="Z80" i="25"/>
  <c r="W44" i="24"/>
  <c r="X44" i="24"/>
  <c r="U44" i="24"/>
  <c r="V44" i="24"/>
  <c r="AB33" i="17"/>
  <c r="AE33" i="17"/>
  <c r="AH33" i="17"/>
  <c r="V49" i="29"/>
  <c r="AF49" i="29" s="1"/>
  <c r="X49" i="29"/>
  <c r="W49" i="29"/>
  <c r="Y49" i="29"/>
  <c r="AH53" i="19"/>
  <c r="AB53" i="19"/>
  <c r="AE53" i="19"/>
  <c r="P77" i="1"/>
  <c r="AB56" i="18"/>
  <c r="AE56" i="18"/>
  <c r="U65" i="25"/>
  <c r="W65" i="25"/>
  <c r="V65" i="25"/>
  <c r="X65" i="25"/>
  <c r="AE61" i="18"/>
  <c r="AB61" i="18"/>
  <c r="P91" i="1"/>
  <c r="AB66" i="19"/>
  <c r="AE66" i="19"/>
  <c r="AH66" i="19"/>
  <c r="U74" i="25"/>
  <c r="W74" i="25"/>
  <c r="V16" i="8"/>
  <c r="AC30" i="29"/>
  <c r="AA30" i="29"/>
  <c r="AD30" i="29"/>
  <c r="AB30" i="29"/>
  <c r="V25" i="26"/>
  <c r="U25" i="26"/>
  <c r="W33" i="24"/>
  <c r="X33" i="24"/>
  <c r="U33" i="24"/>
  <c r="V33" i="24"/>
  <c r="U34" i="25"/>
  <c r="W34" i="25"/>
  <c r="V34" i="25"/>
  <c r="P12" i="1"/>
  <c r="AB15" i="19"/>
  <c r="AE15" i="19"/>
  <c r="AH15" i="19"/>
  <c r="AH19" i="19"/>
  <c r="AE19" i="19"/>
  <c r="AB19" i="19"/>
  <c r="AB21" i="19"/>
  <c r="AH21" i="19"/>
  <c r="X24" i="24"/>
  <c r="U24" i="24"/>
  <c r="W24" i="24"/>
  <c r="V24" i="24"/>
  <c r="U22" i="26"/>
  <c r="V22" i="26"/>
  <c r="X22" i="26"/>
  <c r="W22" i="26"/>
  <c r="V29" i="26"/>
  <c r="W29" i="26"/>
  <c r="U29" i="26"/>
  <c r="W38" i="24"/>
  <c r="X38" i="24"/>
  <c r="U38" i="24"/>
  <c r="V38" i="24"/>
  <c r="AA16" i="25"/>
  <c r="Z16" i="25"/>
  <c r="AC16" i="25"/>
  <c r="AB16" i="25"/>
  <c r="AB20" i="19"/>
  <c r="AE20" i="19"/>
  <c r="AH20" i="19"/>
  <c r="W22" i="8"/>
  <c r="X22" i="8"/>
  <c r="AB59" i="25"/>
  <c r="AA59" i="25"/>
  <c r="Z59" i="25"/>
  <c r="AC59" i="25"/>
  <c r="AB63" i="24"/>
  <c r="AC63" i="24"/>
  <c r="AA63" i="24"/>
  <c r="Z63" i="24"/>
  <c r="AB50" i="26"/>
  <c r="Z50" i="26"/>
  <c r="AE50" i="26" s="1"/>
  <c r="AA54" i="26"/>
  <c r="AC54" i="26"/>
  <c r="Z54" i="26"/>
  <c r="AB54" i="26"/>
  <c r="W46" i="24"/>
  <c r="X46" i="24"/>
  <c r="U46" i="24"/>
  <c r="V46" i="24"/>
  <c r="V53" i="24"/>
  <c r="X53" i="24"/>
  <c r="W53" i="24"/>
  <c r="U53" i="24"/>
  <c r="AB61" i="19"/>
  <c r="AE61" i="19"/>
  <c r="AH61" i="19"/>
  <c r="W67" i="24"/>
  <c r="X67" i="24"/>
  <c r="U67" i="24"/>
  <c r="V67" i="24"/>
  <c r="V67" i="29"/>
  <c r="X67" i="29"/>
  <c r="U33" i="25"/>
  <c r="V33" i="25"/>
  <c r="W33" i="25"/>
  <c r="X33" i="25"/>
  <c r="AF16" i="29"/>
  <c r="W57" i="5"/>
  <c r="X57" i="5"/>
  <c r="W45" i="7"/>
  <c r="X45" i="7"/>
  <c r="X66" i="5"/>
  <c r="W66" i="5"/>
  <c r="X26" i="8"/>
  <c r="W26" i="8"/>
  <c r="W28" i="8"/>
  <c r="X28" i="8"/>
  <c r="AK72" i="16"/>
  <c r="AL72" i="16"/>
  <c r="AH72" i="16"/>
  <c r="AM72" i="16"/>
  <c r="AI72" i="16"/>
  <c r="AG72" i="16"/>
  <c r="AA38" i="26"/>
  <c r="AB38" i="26"/>
  <c r="AC38" i="26"/>
  <c r="Z38" i="26"/>
  <c r="AB51" i="24"/>
  <c r="AC51" i="24"/>
  <c r="Z51" i="24"/>
  <c r="AA51" i="24"/>
  <c r="AF49" i="19"/>
  <c r="AI49" i="19"/>
  <c r="AC49" i="19"/>
  <c r="Z54" i="24"/>
  <c r="AA54" i="24"/>
  <c r="AB54" i="24"/>
  <c r="AC54" i="24"/>
  <c r="AI55" i="19"/>
  <c r="AC55" i="19"/>
  <c r="AF55" i="19"/>
  <c r="AA42" i="26"/>
  <c r="Z42" i="26"/>
  <c r="AE42" i="26" s="1"/>
  <c r="AC42" i="26"/>
  <c r="AB42" i="26"/>
  <c r="AI39" i="17"/>
  <c r="AF39" i="17"/>
  <c r="AC39" i="17"/>
  <c r="AB58" i="25"/>
  <c r="AC58" i="25"/>
  <c r="Z58" i="25"/>
  <c r="AA58" i="25"/>
  <c r="AF60" i="19"/>
  <c r="AI60" i="19"/>
  <c r="AC60" i="19"/>
  <c r="AB66" i="24"/>
  <c r="AC66" i="24"/>
  <c r="Z66" i="24"/>
  <c r="AA66" i="24"/>
  <c r="Z64" i="25"/>
  <c r="AB64" i="25"/>
  <c r="AA64" i="25"/>
  <c r="AC64" i="25"/>
  <c r="AF64" i="18"/>
  <c r="AC64" i="18"/>
  <c r="AC75" i="24"/>
  <c r="Z75" i="24"/>
  <c r="AA75" i="24"/>
  <c r="AB75" i="24"/>
  <c r="AB73" i="25"/>
  <c r="Z73" i="25"/>
  <c r="AA73" i="25"/>
  <c r="AF71" i="18"/>
  <c r="AC71" i="18"/>
  <c r="Z81" i="25"/>
  <c r="AB81" i="25"/>
  <c r="AB86" i="24"/>
  <c r="AC86" i="24"/>
  <c r="Z86" i="24"/>
  <c r="AE86" i="24" s="1"/>
  <c r="AA86" i="24"/>
  <c r="P59" i="1"/>
  <c r="AH30" i="17"/>
  <c r="AE30" i="17"/>
  <c r="AB30" i="17"/>
  <c r="AH34" i="17"/>
  <c r="AB34" i="17"/>
  <c r="AE34" i="17"/>
  <c r="AB54" i="19"/>
  <c r="AH54" i="19"/>
  <c r="AE54" i="19"/>
  <c r="P74" i="1"/>
  <c r="AE54" i="18"/>
  <c r="AB54" i="18"/>
  <c r="P78" i="1"/>
  <c r="W60" i="25"/>
  <c r="V60" i="25"/>
  <c r="X60" i="25"/>
  <c r="U60" i="25"/>
  <c r="P84" i="1"/>
  <c r="V49" i="26"/>
  <c r="U49" i="26"/>
  <c r="X49" i="26"/>
  <c r="W49" i="26"/>
  <c r="P88" i="1"/>
  <c r="AB63" i="19"/>
  <c r="AH63" i="19"/>
  <c r="AE63" i="19"/>
  <c r="X73" i="24"/>
  <c r="U73" i="24"/>
  <c r="V73" i="24"/>
  <c r="W73" i="24"/>
  <c r="W71" i="25"/>
  <c r="U71" i="25"/>
  <c r="X71" i="25"/>
  <c r="V71" i="25"/>
  <c r="U75" i="25"/>
  <c r="W75" i="25"/>
  <c r="V75" i="25"/>
  <c r="X19" i="7"/>
  <c r="W19" i="7"/>
  <c r="AA37" i="25"/>
  <c r="AB37" i="25"/>
  <c r="AB40" i="24"/>
  <c r="AA40" i="24"/>
  <c r="Z27" i="24"/>
  <c r="AA27" i="24"/>
  <c r="AB29" i="24"/>
  <c r="Z29" i="24"/>
  <c r="AA25" i="26"/>
  <c r="Z25" i="26"/>
  <c r="T20" i="35"/>
  <c r="AC37" i="18"/>
  <c r="AF37" i="18"/>
  <c r="AB39" i="24"/>
  <c r="AC39" i="24"/>
  <c r="Z39" i="24"/>
  <c r="AA39" i="24"/>
  <c r="AC12" i="26"/>
  <c r="Z12" i="26"/>
  <c r="AA12" i="26"/>
  <c r="AB12" i="26"/>
  <c r="P17" i="1"/>
  <c r="P24" i="1"/>
  <c r="W46" i="7"/>
  <c r="X46" i="7"/>
  <c r="X71" i="5"/>
  <c r="W71" i="5"/>
  <c r="W29" i="8"/>
  <c r="X29" i="8"/>
  <c r="W84" i="5"/>
  <c r="X84" i="5"/>
  <c r="AB47" i="24"/>
  <c r="AC47" i="24"/>
  <c r="Z47" i="24"/>
  <c r="AA47" i="24"/>
  <c r="AF49" i="18"/>
  <c r="AC49" i="18"/>
  <c r="AI53" i="19"/>
  <c r="AF53" i="19"/>
  <c r="AC53" i="19"/>
  <c r="U61" i="25"/>
  <c r="X61" i="25"/>
  <c r="V61" i="25"/>
  <c r="W61" i="25"/>
  <c r="W30" i="79"/>
  <c r="X30" i="79"/>
  <c r="V30" i="79"/>
  <c r="V52" i="26"/>
  <c r="W52" i="26"/>
  <c r="U52" i="26"/>
  <c r="X52" i="26"/>
  <c r="W74" i="24"/>
  <c r="X74" i="24"/>
  <c r="U74" i="24"/>
  <c r="V74" i="24"/>
  <c r="AE68" i="19"/>
  <c r="AB68" i="19"/>
  <c r="AH68" i="19"/>
  <c r="V81" i="24"/>
  <c r="U81" i="24"/>
  <c r="W81" i="24"/>
  <c r="X81" i="24"/>
  <c r="AA30" i="24"/>
  <c r="AB30" i="24"/>
  <c r="AC30" i="24"/>
  <c r="Z30" i="24"/>
  <c r="AF62" i="29"/>
  <c r="AF66" i="18"/>
  <c r="AC66" i="18"/>
  <c r="AF69" i="29"/>
  <c r="P64" i="1"/>
  <c r="P81" i="1"/>
  <c r="V63" i="25"/>
  <c r="U63" i="25"/>
  <c r="W63" i="25"/>
  <c r="X63" i="25"/>
  <c r="P93" i="1"/>
  <c r="X77" i="24"/>
  <c r="U77" i="24"/>
  <c r="V77" i="24"/>
  <c r="W77" i="24"/>
  <c r="AF24" i="29"/>
  <c r="X27" i="26"/>
  <c r="U27" i="26"/>
  <c r="V27" i="26"/>
  <c r="W27" i="26"/>
  <c r="U36" i="24"/>
  <c r="V36" i="24"/>
  <c r="W36" i="24"/>
  <c r="X36" i="24"/>
  <c r="P18" i="1"/>
  <c r="X21" i="8"/>
  <c r="W21" i="8"/>
  <c r="AH56" i="16"/>
  <c r="AK56" i="16"/>
  <c r="AM56" i="16"/>
  <c r="AL56" i="16"/>
  <c r="AI56" i="16"/>
  <c r="AG56" i="16"/>
  <c r="X47" i="7"/>
  <c r="W47" i="7"/>
  <c r="AH62" i="16"/>
  <c r="AG62" i="16"/>
  <c r="AM62" i="16"/>
  <c r="AI62" i="16"/>
  <c r="AL62" i="16"/>
  <c r="AK62" i="16"/>
  <c r="AA50" i="25"/>
  <c r="AC50" i="25"/>
  <c r="Z50" i="25"/>
  <c r="AB50" i="25"/>
  <c r="AF51" i="29"/>
  <c r="AI37" i="17"/>
  <c r="AF37" i="17"/>
  <c r="AC37" i="17"/>
  <c r="AF54" i="29"/>
  <c r="AF55" i="18"/>
  <c r="AC55" i="18"/>
  <c r="AA44" i="26"/>
  <c r="Z44" i="26"/>
  <c r="AC44" i="26"/>
  <c r="AB44" i="26"/>
  <c r="AB62" i="25"/>
  <c r="AC62" i="25"/>
  <c r="AA62" i="25"/>
  <c r="Z62" i="25"/>
  <c r="AA53" i="26"/>
  <c r="Z53" i="26"/>
  <c r="AC53" i="26"/>
  <c r="AB53" i="26"/>
  <c r="AC69" i="18"/>
  <c r="AF69" i="18"/>
  <c r="Z82" i="24"/>
  <c r="AE82" i="24" s="1"/>
  <c r="AA82" i="24"/>
  <c r="AB82" i="24"/>
  <c r="AF71" i="19"/>
  <c r="AI71" i="19"/>
  <c r="AC71" i="19"/>
  <c r="AC75" i="29"/>
  <c r="AD75" i="29"/>
  <c r="AB75" i="29"/>
  <c r="AA75" i="29"/>
  <c r="AF75" i="29" s="1"/>
  <c r="P56" i="1"/>
  <c r="AE47" i="19"/>
  <c r="AB47" i="19"/>
  <c r="AH47" i="19"/>
  <c r="V39" i="26"/>
  <c r="X39" i="26"/>
  <c r="W39" i="26"/>
  <c r="U39" i="26"/>
  <c r="AE50" i="18"/>
  <c r="AB50" i="18"/>
  <c r="W56" i="24"/>
  <c r="X56" i="24"/>
  <c r="U56" i="24"/>
  <c r="AE56" i="24" s="1"/>
  <c r="V56" i="24"/>
  <c r="U55" i="25"/>
  <c r="W55" i="25"/>
  <c r="V46" i="26"/>
  <c r="X46" i="26"/>
  <c r="U46" i="26"/>
  <c r="W46" i="26"/>
  <c r="W66" i="25"/>
  <c r="U66" i="25"/>
  <c r="V66" i="25"/>
  <c r="X66" i="25"/>
  <c r="U68" i="25"/>
  <c r="W68" i="25"/>
  <c r="P92" i="1"/>
  <c r="AB67" i="18"/>
  <c r="AE67" i="18"/>
  <c r="V70" i="29"/>
  <c r="AF70" i="29" s="1"/>
  <c r="W70" i="29"/>
  <c r="AL27" i="16"/>
  <c r="AG27" i="16"/>
  <c r="AH27" i="16"/>
  <c r="AM27" i="16"/>
  <c r="AK27" i="16"/>
  <c r="AI27" i="16"/>
  <c r="AA37" i="29"/>
  <c r="AF37" i="29" s="1"/>
  <c r="AC37" i="29"/>
  <c r="AB37" i="29"/>
  <c r="AD37" i="29"/>
  <c r="T18" i="35"/>
  <c r="AA29" i="29"/>
  <c r="AC29" i="29"/>
  <c r="AD29" i="29"/>
  <c r="AB29" i="29"/>
  <c r="AA36" i="25"/>
  <c r="Z36" i="25"/>
  <c r="AE36" i="25" s="1"/>
  <c r="AC14" i="25"/>
  <c r="AA14" i="25"/>
  <c r="AB14" i="25"/>
  <c r="Z14" i="25"/>
  <c r="AH16" i="19"/>
  <c r="AE16" i="19"/>
  <c r="AE22" i="19"/>
  <c r="AB22" i="19"/>
  <c r="AH22" i="19"/>
  <c r="X63" i="5"/>
  <c r="W63" i="5"/>
  <c r="W27" i="8"/>
  <c r="X27" i="8"/>
  <c r="AH65" i="16"/>
  <c r="AI65" i="16"/>
  <c r="AG65" i="16"/>
  <c r="X32" i="8"/>
  <c r="W32" i="8"/>
  <c r="AD27" i="79"/>
  <c r="AA27" i="79"/>
  <c r="AC27" i="79"/>
  <c r="AB27" i="79"/>
  <c r="Z55" i="24"/>
  <c r="AA55" i="24"/>
  <c r="AB54" i="25"/>
  <c r="Z54" i="25"/>
  <c r="AA54" i="25"/>
  <c r="AC54" i="25"/>
  <c r="AC87" i="24"/>
  <c r="Z87" i="24"/>
  <c r="AE87" i="24" s="1"/>
  <c r="AA87" i="24"/>
  <c r="AB87" i="24"/>
  <c r="X65" i="24"/>
  <c r="U65" i="24"/>
  <c r="W65" i="24"/>
  <c r="V65" i="24"/>
  <c r="V67" i="25"/>
  <c r="W67" i="25"/>
  <c r="U67" i="25"/>
  <c r="X67" i="25"/>
  <c r="AB63" i="18"/>
  <c r="AE63" i="18"/>
  <c r="W69" i="25"/>
  <c r="V69" i="25"/>
  <c r="X69" i="25"/>
  <c r="U69" i="25"/>
  <c r="P97" i="1"/>
  <c r="AB35" i="25"/>
  <c r="AA35" i="25"/>
  <c r="Z35" i="25"/>
  <c r="AG17" i="65"/>
  <c r="AC17" i="65"/>
  <c r="V20" i="26"/>
  <c r="U20" i="26"/>
  <c r="X20" i="26"/>
  <c r="W20" i="26"/>
  <c r="P25" i="1"/>
  <c r="AA45" i="26"/>
  <c r="AC45" i="26"/>
  <c r="Z45" i="26"/>
  <c r="AB45" i="26"/>
  <c r="X59" i="5"/>
  <c r="W59" i="5"/>
  <c r="AL58" i="16"/>
  <c r="AM58" i="16"/>
  <c r="AG58" i="16"/>
  <c r="AH58" i="16"/>
  <c r="AK58" i="16"/>
  <c r="AI58" i="16"/>
  <c r="AK60" i="16"/>
  <c r="AL60" i="16"/>
  <c r="AH60" i="16"/>
  <c r="AM60" i="16"/>
  <c r="AI60" i="16"/>
  <c r="AG60" i="16"/>
  <c r="W30" i="8"/>
  <c r="X30" i="8"/>
  <c r="AG69" i="16"/>
  <c r="AI69" i="16"/>
  <c r="AH69" i="16"/>
  <c r="AL69" i="16"/>
  <c r="AM69" i="16"/>
  <c r="AK69" i="16"/>
  <c r="AB45" i="24"/>
  <c r="AC45" i="24"/>
  <c r="Z45" i="24"/>
  <c r="AA45" i="24"/>
  <c r="AC30" i="17"/>
  <c r="AI30" i="17"/>
  <c r="AF30" i="17"/>
  <c r="AC39" i="26"/>
  <c r="Z39" i="26"/>
  <c r="AA39" i="26"/>
  <c r="AB39" i="26"/>
  <c r="AC50" i="18"/>
  <c r="AF50" i="18"/>
  <c r="AC54" i="18"/>
  <c r="AF54" i="18"/>
  <c r="AB61" i="24"/>
  <c r="AC61" i="24"/>
  <c r="Z61" i="24"/>
  <c r="AA61" i="24"/>
  <c r="AC57" i="18"/>
  <c r="AF57" i="18"/>
  <c r="AA64" i="24"/>
  <c r="AB64" i="24"/>
  <c r="AC64" i="24"/>
  <c r="Z64" i="24"/>
  <c r="AF60" i="18"/>
  <c r="AC60" i="18"/>
  <c r="AB70" i="24"/>
  <c r="AC70" i="24"/>
  <c r="Z70" i="24"/>
  <c r="AA70" i="24"/>
  <c r="AF62" i="18"/>
  <c r="AC62" i="18"/>
  <c r="AC73" i="24"/>
  <c r="Z73" i="24"/>
  <c r="AA73" i="24"/>
  <c r="AB73" i="24"/>
  <c r="Z71" i="25"/>
  <c r="AB71" i="25"/>
  <c r="AA75" i="25"/>
  <c r="Z75" i="25"/>
  <c r="AB75" i="25"/>
  <c r="V46" i="29"/>
  <c r="AF46" i="29" s="1"/>
  <c r="Y46" i="29"/>
  <c r="X46" i="29"/>
  <c r="W46" i="29"/>
  <c r="U50" i="25"/>
  <c r="W50" i="25"/>
  <c r="X50" i="25"/>
  <c r="V50" i="25"/>
  <c r="AE37" i="17"/>
  <c r="AB37" i="17"/>
  <c r="AH37" i="17"/>
  <c r="Y28" i="79"/>
  <c r="X28" i="79"/>
  <c r="V28" i="79"/>
  <c r="W28" i="79"/>
  <c r="W62" i="24"/>
  <c r="U62" i="24"/>
  <c r="V62" i="24"/>
  <c r="X62" i="24"/>
  <c r="AE58" i="18"/>
  <c r="AB58" i="18"/>
  <c r="W29" i="79"/>
  <c r="X29" i="79"/>
  <c r="V29" i="79"/>
  <c r="Y29" i="79"/>
  <c r="U70" i="25"/>
  <c r="W70" i="25"/>
  <c r="W78" i="24"/>
  <c r="U78" i="24"/>
  <c r="V78" i="24"/>
  <c r="X78" i="24"/>
  <c r="AA21" i="38"/>
  <c r="Z21" i="38"/>
  <c r="AB25" i="24"/>
  <c r="AC25" i="24"/>
  <c r="Z25" i="24"/>
  <c r="AA25" i="24"/>
  <c r="AA27" i="29"/>
  <c r="AB27" i="29"/>
  <c r="AC27" i="29"/>
  <c r="U31" i="25"/>
  <c r="W31" i="25"/>
  <c r="X31" i="25"/>
  <c r="V31" i="25"/>
  <c r="P30" i="1"/>
  <c r="X13" i="7"/>
  <c r="W13" i="7"/>
  <c r="AF16" i="19"/>
  <c r="AI16" i="19"/>
  <c r="AC20" i="19"/>
  <c r="AF20" i="19"/>
  <c r="AI20" i="19"/>
  <c r="V12" i="26"/>
  <c r="U12" i="26"/>
  <c r="W12" i="26"/>
  <c r="X12" i="26"/>
  <c r="AH18" i="19"/>
  <c r="AB18" i="19"/>
  <c r="Z65" i="25"/>
  <c r="AC65" i="25"/>
  <c r="V37" i="26"/>
  <c r="U37" i="26"/>
  <c r="X37" i="26"/>
  <c r="W37" i="26"/>
  <c r="AA32" i="25"/>
  <c r="Z32" i="25"/>
  <c r="AB32" i="25"/>
  <c r="V27" i="29"/>
  <c r="W27" i="29"/>
  <c r="Y27" i="29"/>
  <c r="X27" i="29"/>
  <c r="X20" i="5"/>
  <c r="W20" i="5"/>
  <c r="AF15" i="19"/>
  <c r="AI15" i="19"/>
  <c r="AC15" i="19"/>
  <c r="AG52" i="16"/>
  <c r="AK52" i="16"/>
  <c r="AL52" i="16"/>
  <c r="AI52" i="16"/>
  <c r="AM52" i="16"/>
  <c r="AH52" i="16"/>
  <c r="AK61" i="16"/>
  <c r="AI61" i="16"/>
  <c r="AG61" i="16"/>
  <c r="AM61" i="16"/>
  <c r="AL61" i="16"/>
  <c r="AH61" i="16"/>
  <c r="W31" i="8"/>
  <c r="X31" i="8"/>
  <c r="AA37" i="26"/>
  <c r="AB37" i="26"/>
  <c r="Z37" i="26"/>
  <c r="AC37" i="26"/>
  <c r="AB63" i="25"/>
  <c r="Z63" i="25"/>
  <c r="AA63" i="25"/>
  <c r="AC63" i="25"/>
  <c r="AC71" i="24"/>
  <c r="Z71" i="24"/>
  <c r="AA71" i="24"/>
  <c r="AB71" i="24"/>
  <c r="AC64" i="19"/>
  <c r="AF64" i="19"/>
  <c r="AI64" i="19"/>
  <c r="AD32" i="79"/>
  <c r="AA32" i="79"/>
  <c r="AC32" i="79"/>
  <c r="AD34" i="79"/>
  <c r="AA34" i="79"/>
  <c r="AG34" i="79" s="1"/>
  <c r="AC34" i="79"/>
  <c r="AB34" i="79"/>
  <c r="AA85" i="24"/>
  <c r="AC85" i="24"/>
  <c r="Z85" i="24"/>
  <c r="AE85" i="24" s="1"/>
  <c r="AB85" i="24"/>
  <c r="W47" i="24"/>
  <c r="U47" i="24"/>
  <c r="V47" i="24"/>
  <c r="X47" i="24"/>
  <c r="AB50" i="19"/>
  <c r="AE50" i="19"/>
  <c r="AH50" i="19"/>
  <c r="W51" i="25"/>
  <c r="V51" i="25"/>
  <c r="U51" i="25"/>
  <c r="X51" i="25"/>
  <c r="AH58" i="19"/>
  <c r="AB58" i="19"/>
  <c r="AE58" i="19"/>
  <c r="V45" i="26"/>
  <c r="X45" i="26"/>
  <c r="W45" i="26"/>
  <c r="U45" i="26"/>
  <c r="P83" i="1"/>
  <c r="P87" i="1"/>
  <c r="P95" i="1"/>
  <c r="AE66" i="18"/>
  <c r="AB66" i="18"/>
  <c r="W79" i="24"/>
  <c r="X79" i="24"/>
  <c r="U79" i="24"/>
  <c r="V79" i="24"/>
  <c r="AA26" i="26"/>
  <c r="AC26" i="26"/>
  <c r="Z26" i="26"/>
  <c r="AB26" i="26"/>
  <c r="T21" i="35"/>
  <c r="V29" i="29"/>
  <c r="W29" i="29"/>
  <c r="AB37" i="18"/>
  <c r="AE37" i="18"/>
  <c r="W39" i="24"/>
  <c r="U39" i="24"/>
  <c r="V39" i="24"/>
  <c r="X39" i="24"/>
  <c r="P16" i="1"/>
  <c r="W17" i="24"/>
  <c r="U17" i="24"/>
  <c r="X17" i="24"/>
  <c r="V17" i="24"/>
  <c r="AB28" i="26"/>
  <c r="AA28" i="26"/>
  <c r="Z28" i="26"/>
  <c r="U32" i="25"/>
  <c r="W32" i="25"/>
  <c r="V32" i="25"/>
  <c r="AG26" i="32"/>
  <c r="AC26" i="32"/>
  <c r="AC28" i="32"/>
  <c r="AG28" i="32"/>
  <c r="AA18" i="24"/>
  <c r="AB18" i="24"/>
  <c r="AC18" i="24"/>
  <c r="Z18" i="24"/>
  <c r="V67" i="5"/>
  <c r="L60" i="9" s="1"/>
  <c r="AC40" i="17"/>
  <c r="AI40" i="17"/>
  <c r="AF40" i="17"/>
  <c r="AF56" i="29"/>
  <c r="AB72" i="24"/>
  <c r="Z72" i="24"/>
  <c r="AC66" i="19"/>
  <c r="AF66" i="19"/>
  <c r="AI66" i="19"/>
  <c r="AB79" i="24"/>
  <c r="AC79" i="24"/>
  <c r="Z79" i="24"/>
  <c r="AA79" i="24"/>
  <c r="W26" i="79"/>
  <c r="V26" i="79"/>
  <c r="X26" i="79"/>
  <c r="Y32" i="79"/>
  <c r="V32" i="79"/>
  <c r="X32" i="79"/>
  <c r="V31" i="5"/>
  <c r="AB24" i="24"/>
  <c r="Z24" i="24"/>
  <c r="AA24" i="24"/>
  <c r="V32" i="29"/>
  <c r="AF32" i="29" s="1"/>
  <c r="X32" i="29"/>
  <c r="W32" i="29"/>
  <c r="Y32" i="29"/>
  <c r="AF19" i="19"/>
  <c r="AI19" i="19"/>
  <c r="AC19" i="19"/>
  <c r="AL53" i="16"/>
  <c r="AG53" i="16"/>
  <c r="AK53" i="16"/>
  <c r="AM53" i="16"/>
  <c r="AI53" i="16"/>
  <c r="AH53" i="16"/>
  <c r="AG59" i="16"/>
  <c r="AK59" i="16"/>
  <c r="AM59" i="16"/>
  <c r="AI59" i="16"/>
  <c r="AH59" i="16"/>
  <c r="AL59" i="16"/>
  <c r="W74" i="5"/>
  <c r="X74" i="5"/>
  <c r="AF47" i="18"/>
  <c r="AC47" i="18"/>
  <c r="T11" i="35"/>
  <c r="AC48" i="18"/>
  <c r="AF48" i="18"/>
  <c r="AA40" i="26"/>
  <c r="AC40" i="26"/>
  <c r="AB40" i="26"/>
  <c r="Z40" i="26"/>
  <c r="AE40" i="26" s="1"/>
  <c r="AF51" i="18"/>
  <c r="AC51" i="18"/>
  <c r="AF53" i="18"/>
  <c r="AC53" i="18"/>
  <c r="AC60" i="24"/>
  <c r="Z60" i="24"/>
  <c r="AB60" i="24"/>
  <c r="AA60" i="24"/>
  <c r="AC57" i="19"/>
  <c r="AF57" i="19"/>
  <c r="AI57" i="19"/>
  <c r="AF58" i="18"/>
  <c r="AC58" i="18"/>
  <c r="Z47" i="26"/>
  <c r="AB47" i="26"/>
  <c r="AC47" i="26"/>
  <c r="AA47" i="26"/>
  <c r="AB68" i="24"/>
  <c r="AC68" i="24"/>
  <c r="Z68" i="24"/>
  <c r="AA68" i="24"/>
  <c r="Z70" i="25"/>
  <c r="AB70" i="25"/>
  <c r="Z78" i="24"/>
  <c r="AA78" i="24"/>
  <c r="AB78" i="24"/>
  <c r="AB77" i="25"/>
  <c r="AA77" i="25"/>
  <c r="Z77" i="25"/>
  <c r="AD35" i="79"/>
  <c r="AC35" i="79"/>
  <c r="AB35" i="79"/>
  <c r="AA35" i="79"/>
  <c r="AG35" i="79" s="1"/>
  <c r="AH46" i="19"/>
  <c r="AE46" i="19"/>
  <c r="AB46" i="19"/>
  <c r="W48" i="24"/>
  <c r="V48" i="24"/>
  <c r="X48" i="24"/>
  <c r="U48" i="24"/>
  <c r="X49" i="24"/>
  <c r="U49" i="24"/>
  <c r="AE49" i="24" s="1"/>
  <c r="V49" i="24"/>
  <c r="W49" i="24"/>
  <c r="W52" i="24"/>
  <c r="X52" i="24"/>
  <c r="U52" i="24"/>
  <c r="V52" i="24"/>
  <c r="AH51" i="19"/>
  <c r="AE51" i="19"/>
  <c r="AB51" i="19"/>
  <c r="P70" i="1"/>
  <c r="AH56" i="19"/>
  <c r="AE56" i="19"/>
  <c r="AB56" i="19"/>
  <c r="V43" i="26"/>
  <c r="W43" i="26"/>
  <c r="X43" i="26"/>
  <c r="U43" i="26"/>
  <c r="AB60" i="18"/>
  <c r="AE60" i="18"/>
  <c r="AH42" i="17"/>
  <c r="AB42" i="17"/>
  <c r="AE42" i="17"/>
  <c r="W51" i="26"/>
  <c r="U51" i="26"/>
  <c r="W76" i="24"/>
  <c r="V76" i="24"/>
  <c r="X76" i="24"/>
  <c r="U76" i="24"/>
  <c r="AB67" i="19"/>
  <c r="AH67" i="19"/>
  <c r="AE67" i="19"/>
  <c r="AF25" i="29"/>
  <c r="AB21" i="26"/>
  <c r="Z21" i="26"/>
  <c r="AF35" i="29"/>
  <c r="P13" i="1"/>
  <c r="AM57" i="16"/>
  <c r="AH57" i="16"/>
  <c r="AL57" i="16"/>
  <c r="AI57" i="16"/>
  <c r="AG57" i="16"/>
  <c r="AK57" i="16"/>
  <c r="X76" i="5"/>
  <c r="W76" i="5"/>
  <c r="X80" i="5"/>
  <c r="W80" i="5"/>
  <c r="AK71" i="16"/>
  <c r="AG71" i="16"/>
  <c r="AC50" i="19"/>
  <c r="AF50" i="19"/>
  <c r="AI50" i="19"/>
  <c r="AA51" i="25"/>
  <c r="Z51" i="25"/>
  <c r="AF52" i="29"/>
  <c r="Z82" i="25"/>
  <c r="AA82" i="25"/>
  <c r="AC82" i="25"/>
  <c r="AB82" i="25"/>
  <c r="P79" i="1"/>
  <c r="P85" i="1"/>
  <c r="W71" i="24"/>
  <c r="X71" i="24"/>
  <c r="U71" i="24"/>
  <c r="V71" i="24"/>
  <c r="AE64" i="19"/>
  <c r="AB64" i="19"/>
  <c r="AH64" i="19"/>
  <c r="V64" i="29"/>
  <c r="AF64" i="29" s="1"/>
  <c r="Y64" i="29"/>
  <c r="W64" i="29"/>
  <c r="X64" i="29"/>
  <c r="V76" i="25"/>
  <c r="U76" i="25"/>
  <c r="X76" i="25"/>
  <c r="W76" i="25"/>
  <c r="Z29" i="26"/>
  <c r="AA29" i="26"/>
  <c r="AB29" i="26"/>
  <c r="AA38" i="24"/>
  <c r="AB38" i="24"/>
  <c r="Z38" i="24"/>
  <c r="AH23" i="19"/>
  <c r="AB23" i="19"/>
  <c r="W19" i="24"/>
  <c r="X19" i="24"/>
  <c r="V19" i="24"/>
  <c r="U19" i="24"/>
  <c r="AE19" i="24" s="1"/>
  <c r="G23" i="1"/>
  <c r="G24" i="1"/>
  <c r="G11" i="1"/>
  <c r="G12" i="1"/>
  <c r="G13" i="1"/>
  <c r="G14" i="1"/>
  <c r="G15" i="1"/>
  <c r="G16" i="1"/>
  <c r="G17" i="1"/>
  <c r="G18" i="1"/>
  <c r="G19" i="1"/>
  <c r="G20" i="1"/>
  <c r="G21" i="1"/>
  <c r="G22" i="1"/>
  <c r="G25" i="1"/>
  <c r="AE35" i="25" l="1"/>
  <c r="AE55" i="24"/>
  <c r="Z65" i="5"/>
  <c r="AE63" i="24"/>
  <c r="AE53" i="26"/>
  <c r="AF30" i="29"/>
  <c r="Z22" i="5"/>
  <c r="AE64" i="24"/>
  <c r="F28" i="9"/>
  <c r="R77" i="5"/>
  <c r="R50" i="7"/>
  <c r="R47" i="7"/>
  <c r="R69" i="5"/>
  <c r="R30" i="8"/>
  <c r="R68" i="5"/>
  <c r="R31" i="8"/>
  <c r="R58" i="5"/>
  <c r="R21" i="8"/>
  <c r="R59" i="5"/>
  <c r="R18" i="5"/>
  <c r="R16" i="8"/>
  <c r="Z16" i="8" s="1"/>
  <c r="R76" i="5"/>
  <c r="R23" i="8"/>
  <c r="R48" i="7"/>
  <c r="R29" i="8"/>
  <c r="R66" i="5"/>
  <c r="R13" i="7"/>
  <c r="R61" i="5"/>
  <c r="R73" i="5"/>
  <c r="R24" i="8"/>
  <c r="R70" i="5"/>
  <c r="R27" i="8"/>
  <c r="R74" i="5"/>
  <c r="R22" i="8"/>
  <c r="Z62" i="5"/>
  <c r="R25" i="8"/>
  <c r="R56" i="5"/>
  <c r="K51" i="9" s="1"/>
  <c r="R78" i="5"/>
  <c r="R46" i="7"/>
  <c r="R17" i="5"/>
  <c r="K17" i="9" s="1"/>
  <c r="R41" i="7"/>
  <c r="R28" i="8"/>
  <c r="R20" i="5"/>
  <c r="K19" i="9" s="1"/>
  <c r="R44" i="7"/>
  <c r="R29" i="7"/>
  <c r="R32" i="8"/>
  <c r="R72" i="5"/>
  <c r="R71" i="5"/>
  <c r="K63" i="9" s="1"/>
  <c r="F68" i="9"/>
  <c r="I68" i="9"/>
  <c r="R84" i="5"/>
  <c r="R26" i="8"/>
  <c r="R63" i="5"/>
  <c r="R19" i="7"/>
  <c r="R57" i="5"/>
  <c r="R49" i="7"/>
  <c r="R51" i="7"/>
  <c r="I20" i="9"/>
  <c r="F20" i="9"/>
  <c r="R60" i="5"/>
  <c r="K55" i="9" s="1"/>
  <c r="R64" i="5"/>
  <c r="R45" i="7"/>
  <c r="AG30" i="79"/>
  <c r="AE70" i="24"/>
  <c r="AE72" i="24"/>
  <c r="AE26" i="26"/>
  <c r="AG27" i="79"/>
  <c r="AE25" i="26"/>
  <c r="AE44" i="26"/>
  <c r="AE75" i="24"/>
  <c r="AE30" i="24"/>
  <c r="L20" i="9"/>
  <c r="G20" i="9" s="1"/>
  <c r="AE78" i="24"/>
  <c r="AE73" i="24"/>
  <c r="V49" i="7"/>
  <c r="V56" i="5"/>
  <c r="L51" i="9" s="1"/>
  <c r="AH26" i="18"/>
  <c r="V60" i="5"/>
  <c r="L55" i="9" s="1"/>
  <c r="AE28" i="26"/>
  <c r="AE29" i="24"/>
  <c r="AE66" i="24"/>
  <c r="AE54" i="24"/>
  <c r="AE61" i="24"/>
  <c r="AH52" i="18"/>
  <c r="V17" i="5"/>
  <c r="L17" i="9" s="1"/>
  <c r="AI52" i="18"/>
  <c r="V52" i="7"/>
  <c r="AF45" i="29"/>
  <c r="V69" i="5"/>
  <c r="L62" i="9" s="1"/>
  <c r="J62" i="9" s="1"/>
  <c r="AI63" i="18"/>
  <c r="V24" i="8"/>
  <c r="AH51" i="18"/>
  <c r="AE45" i="24"/>
  <c r="V76" i="5"/>
  <c r="L65" i="9" s="1"/>
  <c r="G65" i="9" s="1"/>
  <c r="AI62" i="18"/>
  <c r="AI57" i="18"/>
  <c r="AI50" i="18"/>
  <c r="AE39" i="26"/>
  <c r="AH63" i="18"/>
  <c r="AG26" i="79"/>
  <c r="AE18" i="24"/>
  <c r="AE37" i="26"/>
  <c r="V31" i="8"/>
  <c r="AE58" i="24"/>
  <c r="AE69" i="24"/>
  <c r="V78" i="5"/>
  <c r="L67" i="9" s="1"/>
  <c r="J67" i="9" s="1"/>
  <c r="AE68" i="24"/>
  <c r="AE60" i="24"/>
  <c r="AE25" i="24"/>
  <c r="V47" i="7"/>
  <c r="V21" i="8"/>
  <c r="AI66" i="18"/>
  <c r="AI71" i="18"/>
  <c r="V66" i="5"/>
  <c r="L59" i="9" s="1"/>
  <c r="J59" i="9" s="1"/>
  <c r="AI46" i="18"/>
  <c r="V44" i="7"/>
  <c r="AH68" i="18"/>
  <c r="AH47" i="18"/>
  <c r="V20" i="5"/>
  <c r="AH50" i="18"/>
  <c r="V19" i="7"/>
  <c r="V26" i="8"/>
  <c r="AH53" i="18"/>
  <c r="AH67" i="18"/>
  <c r="AI55" i="18"/>
  <c r="AE50" i="24"/>
  <c r="V80" i="5"/>
  <c r="L69" i="9" s="1"/>
  <c r="G69" i="9" s="1"/>
  <c r="AI47" i="18"/>
  <c r="AH37" i="18"/>
  <c r="AH58" i="18"/>
  <c r="AI60" i="18"/>
  <c r="AI54" i="18"/>
  <c r="V32" i="8"/>
  <c r="AF29" i="29"/>
  <c r="AI49" i="18"/>
  <c r="AI37" i="18"/>
  <c r="AI61" i="18"/>
  <c r="AH49" i="18"/>
  <c r="V50" i="7"/>
  <c r="AA50" i="7" s="1"/>
  <c r="AE23" i="26"/>
  <c r="AH55" i="18"/>
  <c r="V77" i="5"/>
  <c r="L66" i="9" s="1"/>
  <c r="G66" i="9" s="1"/>
  <c r="AH64" i="18"/>
  <c r="V13" i="7"/>
  <c r="AA13" i="7" s="1"/>
  <c r="AI68" i="18"/>
  <c r="V82" i="5"/>
  <c r="L71" i="9" s="1"/>
  <c r="G71" i="9" s="1"/>
  <c r="AE33" i="24"/>
  <c r="AG31" i="79"/>
  <c r="AE53" i="24"/>
  <c r="AI58" i="18"/>
  <c r="AI51" i="18"/>
  <c r="AE47" i="24"/>
  <c r="V84" i="5"/>
  <c r="L72" i="9" s="1"/>
  <c r="J72" i="9" s="1"/>
  <c r="AE52" i="26"/>
  <c r="AE17" i="24"/>
  <c r="AH48" i="18"/>
  <c r="V64" i="5"/>
  <c r="L58" i="9" s="1"/>
  <c r="G58" i="9" s="1"/>
  <c r="V81" i="5"/>
  <c r="L70" i="9" s="1"/>
  <c r="G70" i="9" s="1"/>
  <c r="AE38" i="24"/>
  <c r="V74" i="5"/>
  <c r="L64" i="9" s="1"/>
  <c r="AG32" i="79"/>
  <c r="AE71" i="24"/>
  <c r="AF27" i="29"/>
  <c r="AE27" i="24"/>
  <c r="V28" i="8"/>
  <c r="V57" i="5"/>
  <c r="L52" i="9" s="1"/>
  <c r="V22" i="8"/>
  <c r="AF67" i="29"/>
  <c r="AE27" i="26"/>
  <c r="AG15" i="79"/>
  <c r="AE76" i="24"/>
  <c r="AE51" i="26"/>
  <c r="V70" i="5"/>
  <c r="AE44" i="24"/>
  <c r="AE37" i="24"/>
  <c r="AE47" i="26"/>
  <c r="AG33" i="79"/>
  <c r="AE81" i="24"/>
  <c r="V25" i="8"/>
  <c r="AE35" i="24"/>
  <c r="AE31" i="24"/>
  <c r="AE59" i="24"/>
  <c r="V79" i="5"/>
  <c r="V68" i="5"/>
  <c r="L61" i="9" s="1"/>
  <c r="AE80" i="24"/>
  <c r="V23" i="8"/>
  <c r="AE21" i="26"/>
  <c r="AE24" i="24"/>
  <c r="AE79" i="24"/>
  <c r="G60" i="9"/>
  <c r="J60" i="9"/>
  <c r="V30" i="8"/>
  <c r="AE45" i="26"/>
  <c r="V27" i="8"/>
  <c r="V29" i="8"/>
  <c r="V46" i="7"/>
  <c r="AE39" i="24"/>
  <c r="AH56" i="18"/>
  <c r="AE74" i="24"/>
  <c r="AE46" i="26"/>
  <c r="AE48" i="24"/>
  <c r="V48" i="7"/>
  <c r="V51" i="7"/>
  <c r="V73" i="5"/>
  <c r="AH45" i="18"/>
  <c r="V85" i="5"/>
  <c r="L73" i="9" s="1"/>
  <c r="V58" i="5"/>
  <c r="L53" i="9" s="1"/>
  <c r="G53" i="9" s="1"/>
  <c r="AE23" i="24"/>
  <c r="AE38" i="26"/>
  <c r="L28" i="9"/>
  <c r="Z31" i="5"/>
  <c r="AE20" i="26"/>
  <c r="AE62" i="24"/>
  <c r="AE36" i="26"/>
  <c r="AH60" i="18"/>
  <c r="AI53" i="18"/>
  <c r="AI48" i="18"/>
  <c r="AH66" i="18"/>
  <c r="V59" i="5"/>
  <c r="L54" i="9" s="1"/>
  <c r="V63" i="5"/>
  <c r="L57" i="9" s="1"/>
  <c r="AI69" i="18"/>
  <c r="V71" i="5"/>
  <c r="AE12" i="26"/>
  <c r="AH54" i="18"/>
  <c r="AI64" i="18"/>
  <c r="AE51" i="24"/>
  <c r="V45" i="7"/>
  <c r="AE54" i="26"/>
  <c r="AE29" i="26"/>
  <c r="AH61" i="18"/>
  <c r="AI59" i="18"/>
  <c r="AF47" i="29"/>
  <c r="AE28" i="24"/>
  <c r="AI67" i="18"/>
  <c r="AG25" i="79"/>
  <c r="V61" i="5"/>
  <c r="L56" i="9" s="1"/>
  <c r="AH59" i="18"/>
  <c r="AI56" i="18"/>
  <c r="AI70" i="18"/>
  <c r="AE22" i="26"/>
  <c r="AH62" i="18"/>
  <c r="AG29" i="79"/>
  <c r="AG28" i="79"/>
  <c r="AE67" i="24"/>
  <c r="AE36" i="24"/>
  <c r="AE34" i="24"/>
  <c r="AE77" i="24"/>
  <c r="V41" i="7"/>
  <c r="AE49" i="26"/>
  <c r="AE52" i="24"/>
  <c r="AI45" i="18"/>
  <c r="V72" i="5"/>
  <c r="AP22" i="41"/>
  <c r="AQ22" i="41"/>
  <c r="AR22" i="41"/>
  <c r="X22" i="41"/>
  <c r="AC22" i="41" s="1"/>
  <c r="Y22" i="41"/>
  <c r="AK22" i="41" s="1"/>
  <c r="Z20" i="5" l="1"/>
  <c r="Z70" i="5"/>
  <c r="Z72" i="5"/>
  <c r="AA49" i="7"/>
  <c r="AA46" i="7"/>
  <c r="Z26" i="8"/>
  <c r="AH22" i="41"/>
  <c r="AG22" i="41"/>
  <c r="AI22" i="41"/>
  <c r="Z21" i="8"/>
  <c r="Z30" i="8"/>
  <c r="AA41" i="7"/>
  <c r="Z73" i="5"/>
  <c r="AA47" i="7"/>
  <c r="Z31" i="8"/>
  <c r="J70" i="9"/>
  <c r="Z60" i="5"/>
  <c r="AA44" i="7"/>
  <c r="Z27" i="8"/>
  <c r="G59" i="9"/>
  <c r="AA48" i="7"/>
  <c r="AA51" i="7"/>
  <c r="Z29" i="8"/>
  <c r="Z32" i="8"/>
  <c r="AA45" i="7"/>
  <c r="Z28" i="8"/>
  <c r="AA19" i="7"/>
  <c r="I51" i="9"/>
  <c r="F51" i="9"/>
  <c r="I55" i="9"/>
  <c r="F55" i="9"/>
  <c r="I63" i="9"/>
  <c r="F63" i="9"/>
  <c r="F17" i="9"/>
  <c r="I17" i="9"/>
  <c r="I19" i="9"/>
  <c r="F19" i="9"/>
  <c r="Z56" i="5"/>
  <c r="L19" i="9"/>
  <c r="J19" i="9" s="1"/>
  <c r="G62" i="9"/>
  <c r="Z17" i="5"/>
  <c r="G72" i="9"/>
  <c r="J71" i="9"/>
  <c r="J65" i="9"/>
  <c r="J58" i="9"/>
  <c r="G67" i="9"/>
  <c r="J66" i="9"/>
  <c r="J69" i="9"/>
  <c r="J56" i="9"/>
  <c r="G56" i="9"/>
  <c r="G57" i="9"/>
  <c r="J57" i="9"/>
  <c r="G17" i="9"/>
  <c r="J17" i="9"/>
  <c r="L68" i="9"/>
  <c r="Z79" i="5"/>
  <c r="J54" i="9"/>
  <c r="G54" i="9"/>
  <c r="G28" i="9"/>
  <c r="J28" i="9"/>
  <c r="G52" i="9"/>
  <c r="J52" i="9"/>
  <c r="G61" i="9"/>
  <c r="J61" i="9"/>
  <c r="G64" i="9"/>
  <c r="J64" i="9"/>
  <c r="G51" i="9"/>
  <c r="J51" i="9"/>
  <c r="L63" i="9"/>
  <c r="Z71" i="5"/>
  <c r="J73" i="9"/>
  <c r="G73" i="9"/>
  <c r="G55" i="9"/>
  <c r="J55" i="9"/>
  <c r="AE22" i="41"/>
  <c r="AD22" i="41"/>
  <c r="AM22" i="41"/>
  <c r="AL22" i="41"/>
  <c r="G19" i="9" l="1"/>
  <c r="G68" i="9"/>
  <c r="J68" i="9"/>
  <c r="G63" i="9"/>
  <c r="J63" i="9"/>
  <c r="X32" i="41"/>
  <c r="Y32" i="41"/>
  <c r="X33" i="41"/>
  <c r="Y33" i="41"/>
  <c r="X34" i="41"/>
  <c r="Y34" i="41"/>
  <c r="X35" i="41"/>
  <c r="Y35" i="41"/>
  <c r="X36" i="41"/>
  <c r="Y36" i="41"/>
  <c r="X37" i="41"/>
  <c r="Y37" i="41"/>
  <c r="X38" i="41"/>
  <c r="Y38" i="41"/>
  <c r="X39" i="41"/>
  <c r="Y39" i="41"/>
  <c r="X40" i="41"/>
  <c r="Y40" i="41"/>
  <c r="X41" i="41"/>
  <c r="Y41" i="41"/>
  <c r="X42" i="41"/>
  <c r="Y42" i="41"/>
  <c r="X43" i="41"/>
  <c r="Y43" i="41"/>
  <c r="X28" i="41"/>
  <c r="Y28" i="41"/>
  <c r="X29" i="41"/>
  <c r="Y29" i="41"/>
  <c r="X30" i="41"/>
  <c r="Y30" i="41"/>
  <c r="X18" i="41"/>
  <c r="Y18" i="41"/>
  <c r="X19" i="41"/>
  <c r="Y19" i="41"/>
  <c r="X20" i="41"/>
  <c r="Y20" i="41"/>
  <c r="X21" i="41"/>
  <c r="Y21" i="41"/>
  <c r="X24" i="41"/>
  <c r="Y24" i="41"/>
  <c r="X16" i="41"/>
  <c r="Y16" i="41"/>
  <c r="P17" i="39"/>
  <c r="Q17" i="39"/>
  <c r="P19" i="39"/>
  <c r="Q19" i="39"/>
  <c r="P14" i="39"/>
  <c r="Q14" i="39"/>
  <c r="P15" i="39"/>
  <c r="Q15" i="39"/>
  <c r="P29" i="39"/>
  <c r="Q29" i="39"/>
  <c r="P30" i="39"/>
  <c r="Q30" i="39"/>
  <c r="P31" i="39"/>
  <c r="Q31" i="39"/>
  <c r="P32" i="39"/>
  <c r="Q32" i="39"/>
  <c r="P33" i="39"/>
  <c r="Q33" i="39"/>
  <c r="P34" i="39"/>
  <c r="Q34" i="39"/>
  <c r="P23" i="39"/>
  <c r="Q23" i="39"/>
  <c r="P24" i="39"/>
  <c r="Q24" i="39"/>
  <c r="P25" i="39"/>
  <c r="Q25" i="39"/>
  <c r="Y25" i="39" s="1"/>
  <c r="AD25" i="39" s="1"/>
  <c r="P26" i="39"/>
  <c r="Q26" i="39"/>
  <c r="P27" i="39"/>
  <c r="Q27" i="39"/>
  <c r="Y33" i="38"/>
  <c r="AD33" i="38" s="1"/>
  <c r="K38" i="35"/>
  <c r="P38" i="35" s="1"/>
  <c r="L38" i="35"/>
  <c r="Q38" i="35" s="1"/>
  <c r="K39" i="35"/>
  <c r="P39" i="35" s="1"/>
  <c r="L39" i="35"/>
  <c r="Q39" i="35" s="1"/>
  <c r="K40" i="35"/>
  <c r="P40" i="35" s="1"/>
  <c r="L40" i="35"/>
  <c r="Q40" i="35" s="1"/>
  <c r="K41" i="35"/>
  <c r="P41" i="35" s="1"/>
  <c r="L41" i="35"/>
  <c r="Q41" i="35" s="1"/>
  <c r="K42" i="35"/>
  <c r="P42" i="35" s="1"/>
  <c r="L42" i="35"/>
  <c r="Q42" i="35" s="1"/>
  <c r="K43" i="35"/>
  <c r="P43" i="35" s="1"/>
  <c r="L43" i="35"/>
  <c r="Q43" i="35" s="1"/>
  <c r="K44" i="35"/>
  <c r="P44" i="35" s="1"/>
  <c r="L44" i="35"/>
  <c r="Q44" i="35" s="1"/>
  <c r="K45" i="35"/>
  <c r="P45" i="35" s="1"/>
  <c r="L45" i="35"/>
  <c r="Q45" i="35" s="1"/>
  <c r="K46" i="35"/>
  <c r="P46" i="35" s="1"/>
  <c r="L46" i="35"/>
  <c r="Q46" i="35" s="1"/>
  <c r="K47" i="35"/>
  <c r="P47" i="35" s="1"/>
  <c r="L47" i="35"/>
  <c r="Q47" i="35" s="1"/>
  <c r="K48" i="35"/>
  <c r="P48" i="35" s="1"/>
  <c r="L48" i="35"/>
  <c r="Q48" i="35" s="1"/>
  <c r="K49" i="35"/>
  <c r="P49" i="35" s="1"/>
  <c r="L49" i="35"/>
  <c r="Q49" i="35" s="1"/>
  <c r="K50" i="35"/>
  <c r="P50" i="35" s="1"/>
  <c r="L50" i="35"/>
  <c r="Q50" i="35" s="1"/>
  <c r="K51" i="35"/>
  <c r="P51" i="35" s="1"/>
  <c r="L51" i="35"/>
  <c r="Q51" i="35" s="1"/>
  <c r="K29" i="35"/>
  <c r="P29" i="35" s="1"/>
  <c r="L29" i="35"/>
  <c r="Q29" i="35" s="1"/>
  <c r="K30" i="35"/>
  <c r="P30" i="35" s="1"/>
  <c r="L30" i="35"/>
  <c r="Q30" i="35" s="1"/>
  <c r="K31" i="35"/>
  <c r="P31" i="35" s="1"/>
  <c r="L31" i="35"/>
  <c r="Q31" i="35" s="1"/>
  <c r="K32" i="35"/>
  <c r="P32" i="35" s="1"/>
  <c r="L32" i="35"/>
  <c r="Q32" i="35" s="1"/>
  <c r="K33" i="35"/>
  <c r="P33" i="35" s="1"/>
  <c r="L33" i="35"/>
  <c r="Q33" i="35" s="1"/>
  <c r="K34" i="35"/>
  <c r="P34" i="35" s="1"/>
  <c r="L34" i="35"/>
  <c r="Q34" i="35" s="1"/>
  <c r="K35" i="35"/>
  <c r="P35" i="35" s="1"/>
  <c r="L35" i="35"/>
  <c r="Q35" i="35" s="1"/>
  <c r="K36" i="35"/>
  <c r="P36" i="35" s="1"/>
  <c r="L36" i="35"/>
  <c r="Q36" i="35" s="1"/>
  <c r="K25" i="35"/>
  <c r="P25" i="35" s="1"/>
  <c r="L25" i="35"/>
  <c r="Q25" i="35" s="1"/>
  <c r="K17" i="35"/>
  <c r="P17" i="35" s="1"/>
  <c r="L17" i="35"/>
  <c r="Q17" i="35" s="1"/>
  <c r="X13" i="32"/>
  <c r="Y13" i="32"/>
  <c r="X8" i="32"/>
  <c r="Y8" i="32"/>
  <c r="X9" i="32"/>
  <c r="Y9" i="32"/>
  <c r="X40" i="32"/>
  <c r="Y40" i="32"/>
  <c r="X41" i="32"/>
  <c r="Y41" i="32"/>
  <c r="X42" i="32"/>
  <c r="Y42" i="32"/>
  <c r="X43" i="32"/>
  <c r="Y43" i="32"/>
  <c r="X44" i="32"/>
  <c r="Y44" i="32"/>
  <c r="X45" i="32"/>
  <c r="Y45" i="32"/>
  <c r="X46" i="32"/>
  <c r="Y46" i="32"/>
  <c r="X47" i="32"/>
  <c r="Y47" i="32"/>
  <c r="X50" i="32"/>
  <c r="Y50" i="32"/>
  <c r="X32" i="32"/>
  <c r="Y32" i="32"/>
  <c r="X33" i="32"/>
  <c r="Y33" i="32"/>
  <c r="X34" i="32"/>
  <c r="Y34" i="32"/>
  <c r="X35" i="32"/>
  <c r="Y35" i="32"/>
  <c r="X37" i="32"/>
  <c r="Y37" i="32"/>
  <c r="X38" i="32"/>
  <c r="Y38" i="32"/>
  <c r="X39" i="32"/>
  <c r="Y39" i="32"/>
  <c r="X17" i="32"/>
  <c r="Y17" i="32"/>
  <c r="X18" i="32"/>
  <c r="Y18" i="32"/>
  <c r="Q41" i="29"/>
  <c r="R41" i="29"/>
  <c r="Q42" i="29"/>
  <c r="R42" i="29"/>
  <c r="AA42" i="29" s="1"/>
  <c r="Q13" i="29"/>
  <c r="R13" i="29"/>
  <c r="Q14" i="29"/>
  <c r="V14" i="29" s="1"/>
  <c r="R14" i="29"/>
  <c r="AA14" i="29" s="1"/>
  <c r="Q10" i="29"/>
  <c r="R10" i="29"/>
  <c r="AA10" i="29" s="1"/>
  <c r="Q11" i="29"/>
  <c r="V11" i="29" s="1"/>
  <c r="R11" i="29"/>
  <c r="AA11" i="29" s="1"/>
  <c r="P34" i="26"/>
  <c r="Q34" i="26"/>
  <c r="P35" i="26"/>
  <c r="Q35" i="26"/>
  <c r="P14" i="26"/>
  <c r="Q14" i="26"/>
  <c r="P10" i="26"/>
  <c r="Q10" i="26"/>
  <c r="P11" i="26"/>
  <c r="Q11" i="26"/>
  <c r="P30" i="26"/>
  <c r="Q30" i="26"/>
  <c r="P18" i="26"/>
  <c r="Q18" i="26"/>
  <c r="P19" i="26"/>
  <c r="Q19" i="26"/>
  <c r="P41" i="25"/>
  <c r="Q41" i="25"/>
  <c r="P42" i="25"/>
  <c r="Q42" i="25"/>
  <c r="P43" i="25"/>
  <c r="Q43" i="25"/>
  <c r="P44" i="25"/>
  <c r="Q44" i="25"/>
  <c r="P45" i="25"/>
  <c r="Q45" i="25"/>
  <c r="P46" i="25"/>
  <c r="U46" i="25" s="1"/>
  <c r="Q46" i="25"/>
  <c r="Z46" i="25" s="1"/>
  <c r="P47" i="25"/>
  <c r="Q47" i="25"/>
  <c r="P48" i="25"/>
  <c r="Q48" i="25"/>
  <c r="P49" i="25"/>
  <c r="Q49" i="25"/>
  <c r="P10" i="25"/>
  <c r="Q10" i="25"/>
  <c r="P11" i="25"/>
  <c r="Q11" i="25"/>
  <c r="P12" i="25"/>
  <c r="Q12" i="25"/>
  <c r="P13" i="25"/>
  <c r="Q13" i="25"/>
  <c r="P27" i="25"/>
  <c r="Q27" i="25"/>
  <c r="P28" i="25"/>
  <c r="Q28" i="25"/>
  <c r="P29" i="25"/>
  <c r="Q29" i="25"/>
  <c r="P22" i="25"/>
  <c r="Q22" i="25"/>
  <c r="P23" i="25"/>
  <c r="Q23" i="25"/>
  <c r="P24" i="25"/>
  <c r="Q24" i="25"/>
  <c r="P25" i="25"/>
  <c r="Q25" i="25"/>
  <c r="P14" i="24"/>
  <c r="Q14" i="24"/>
  <c r="P15" i="24"/>
  <c r="Q15" i="24"/>
  <c r="P10" i="24"/>
  <c r="Q10" i="24"/>
  <c r="P11" i="24"/>
  <c r="Q11" i="24"/>
  <c r="P12" i="24"/>
  <c r="Q12" i="24"/>
  <c r="Q23" i="79"/>
  <c r="R23" i="79"/>
  <c r="Q24" i="79"/>
  <c r="R24" i="79"/>
  <c r="Q16" i="79"/>
  <c r="R16" i="79"/>
  <c r="Q17" i="79"/>
  <c r="R17" i="79"/>
  <c r="Q18" i="79"/>
  <c r="R18" i="79"/>
  <c r="Q19" i="79"/>
  <c r="V19" i="79" s="1"/>
  <c r="R19" i="79"/>
  <c r="AA19" i="79" s="1"/>
  <c r="AG19" i="79" s="1"/>
  <c r="Q10" i="79"/>
  <c r="R10" i="79"/>
  <c r="X44" i="19"/>
  <c r="Y44" i="19"/>
  <c r="X45" i="19"/>
  <c r="Y45" i="19"/>
  <c r="X32" i="19"/>
  <c r="Y32" i="19"/>
  <c r="X33" i="19"/>
  <c r="Y33" i="19"/>
  <c r="X34" i="19"/>
  <c r="Y34" i="19"/>
  <c r="X35" i="19"/>
  <c r="Y35" i="19"/>
  <c r="X36" i="19"/>
  <c r="Y36" i="19"/>
  <c r="X37" i="19"/>
  <c r="AH37" i="19" s="1"/>
  <c r="Y37" i="19"/>
  <c r="X38" i="19"/>
  <c r="Y38" i="19"/>
  <c r="X39" i="19"/>
  <c r="Y39" i="19"/>
  <c r="X40" i="19"/>
  <c r="Y40" i="19"/>
  <c r="X27" i="19"/>
  <c r="Y27" i="19"/>
  <c r="X28" i="19"/>
  <c r="Y28" i="19"/>
  <c r="X29" i="19"/>
  <c r="Y29" i="19"/>
  <c r="AI29" i="19" s="1"/>
  <c r="X30" i="19"/>
  <c r="Y30" i="19"/>
  <c r="X11" i="19"/>
  <c r="Y11" i="19"/>
  <c r="X12" i="19"/>
  <c r="Y12" i="19"/>
  <c r="X43" i="18"/>
  <c r="Y43" i="18"/>
  <c r="X44" i="18"/>
  <c r="Y44" i="18"/>
  <c r="X29" i="18"/>
  <c r="Y29" i="18"/>
  <c r="X30" i="18"/>
  <c r="AB30" i="18" s="1"/>
  <c r="Y30" i="18"/>
  <c r="AC30" i="18" s="1"/>
  <c r="X31" i="18"/>
  <c r="Y31" i="18"/>
  <c r="AC31" i="18" s="1"/>
  <c r="X32" i="18"/>
  <c r="Y32" i="18"/>
  <c r="X33" i="18"/>
  <c r="Y33" i="18"/>
  <c r="X34" i="18"/>
  <c r="Y34" i="18"/>
  <c r="X35" i="18"/>
  <c r="Y35" i="18"/>
  <c r="X36" i="18"/>
  <c r="Y36" i="18"/>
  <c r="X38" i="18"/>
  <c r="Y38" i="18"/>
  <c r="X39" i="18"/>
  <c r="Y39" i="18"/>
  <c r="X23" i="18"/>
  <c r="Y23" i="18"/>
  <c r="X24" i="18"/>
  <c r="AB24" i="18" s="1"/>
  <c r="Y24" i="18"/>
  <c r="X25" i="18"/>
  <c r="Y25" i="18"/>
  <c r="X27" i="18"/>
  <c r="Y27" i="18"/>
  <c r="X14" i="18"/>
  <c r="Y14" i="18"/>
  <c r="X15" i="18"/>
  <c r="AB15" i="18" s="1"/>
  <c r="Y15" i="18"/>
  <c r="AC15" i="18" s="1"/>
  <c r="X17" i="18"/>
  <c r="Y17" i="18"/>
  <c r="X18" i="18"/>
  <c r="Y18" i="18"/>
  <c r="X19" i="18"/>
  <c r="AB19" i="18" s="1"/>
  <c r="Y19" i="18"/>
  <c r="AC19" i="18" s="1"/>
  <c r="X11" i="18"/>
  <c r="AB11" i="18" s="1"/>
  <c r="Y11" i="18"/>
  <c r="X16" i="18"/>
  <c r="AB16" i="18" s="1"/>
  <c r="Y16" i="18"/>
  <c r="AC16" i="18" s="1"/>
  <c r="X12" i="18"/>
  <c r="Y12" i="18"/>
  <c r="Y42" i="17"/>
  <c r="Y43" i="17"/>
  <c r="Y44" i="17"/>
  <c r="X45" i="17"/>
  <c r="Y45" i="17"/>
  <c r="X46" i="17"/>
  <c r="Y46" i="17"/>
  <c r="X28" i="17"/>
  <c r="Y28" i="17"/>
  <c r="X29" i="17"/>
  <c r="Y29" i="17"/>
  <c r="X19" i="17"/>
  <c r="Y19" i="17"/>
  <c r="X20" i="17"/>
  <c r="Y20" i="17"/>
  <c r="X21" i="17"/>
  <c r="Y21" i="17"/>
  <c r="X22" i="17"/>
  <c r="AH22" i="17" s="1"/>
  <c r="Y22" i="17"/>
  <c r="AI22" i="17" s="1"/>
  <c r="X23" i="17"/>
  <c r="Y23" i="17"/>
  <c r="X24" i="17"/>
  <c r="Y24" i="17"/>
  <c r="X16" i="17"/>
  <c r="AH16" i="17" s="1"/>
  <c r="Y16" i="17"/>
  <c r="AI16" i="17" s="1"/>
  <c r="X17" i="17"/>
  <c r="Y17" i="17"/>
  <c r="T68" i="16"/>
  <c r="T69" i="16"/>
  <c r="T70" i="16"/>
  <c r="T71" i="16"/>
  <c r="T72" i="16"/>
  <c r="T73"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28" i="16"/>
  <c r="Y28" i="16" s="1"/>
  <c r="U28" i="16"/>
  <c r="T29" i="16"/>
  <c r="U29" i="16"/>
  <c r="T30" i="16"/>
  <c r="U30" i="16"/>
  <c r="T31" i="16"/>
  <c r="U31" i="16"/>
  <c r="T32" i="16"/>
  <c r="U32" i="16"/>
  <c r="T33" i="16"/>
  <c r="U33" i="16"/>
  <c r="T34" i="16"/>
  <c r="U34" i="16"/>
  <c r="U21" i="16"/>
  <c r="AG21" i="16" s="1"/>
  <c r="T22" i="16"/>
  <c r="U22" i="16"/>
  <c r="T23" i="16"/>
  <c r="U23" i="16"/>
  <c r="T11" i="16"/>
  <c r="U11" i="16"/>
  <c r="AB33" i="18" l="1"/>
  <c r="AE33" i="18"/>
  <c r="AB12" i="18"/>
  <c r="AE12" i="18"/>
  <c r="Z27" i="39"/>
  <c r="AA27" i="39"/>
  <c r="Y27" i="39"/>
  <c r="AA34" i="39"/>
  <c r="Z34" i="39"/>
  <c r="Y34" i="39"/>
  <c r="W25" i="39"/>
  <c r="V25" i="39"/>
  <c r="W33" i="39"/>
  <c r="V33" i="39"/>
  <c r="U33" i="39"/>
  <c r="W31" i="39"/>
  <c r="V31" i="39"/>
  <c r="V15" i="39"/>
  <c r="W15" i="39"/>
  <c r="W14" i="39"/>
  <c r="V14" i="39"/>
  <c r="U14" i="39"/>
  <c r="Z26" i="39"/>
  <c r="AA26" i="39"/>
  <c r="Y26" i="39"/>
  <c r="Z23" i="39"/>
  <c r="AA23" i="39"/>
  <c r="Y23" i="39"/>
  <c r="AA30" i="39"/>
  <c r="Z30" i="39"/>
  <c r="Y30" i="39"/>
  <c r="Z29" i="39"/>
  <c r="AA29" i="39"/>
  <c r="Y29" i="39"/>
  <c r="Z19" i="39"/>
  <c r="AA19" i="39"/>
  <c r="Y19" i="39"/>
  <c r="Z17" i="39"/>
  <c r="AA17" i="39"/>
  <c r="Y17" i="39"/>
  <c r="Z32" i="39"/>
  <c r="AA32" i="39"/>
  <c r="Y32" i="39"/>
  <c r="V27" i="39"/>
  <c r="W27" i="39"/>
  <c r="V26" i="39"/>
  <c r="W26" i="39"/>
  <c r="V24" i="39"/>
  <c r="W24" i="39"/>
  <c r="U24" i="39"/>
  <c r="V23" i="39"/>
  <c r="W23" i="39"/>
  <c r="U23" i="39"/>
  <c r="V34" i="39"/>
  <c r="W34" i="39"/>
  <c r="U34" i="39"/>
  <c r="W32" i="39"/>
  <c r="V32" i="39"/>
  <c r="V30" i="39"/>
  <c r="W30" i="39"/>
  <c r="V29" i="39"/>
  <c r="W29" i="39"/>
  <c r="W19" i="39"/>
  <c r="V19" i="39"/>
  <c r="U19" i="39"/>
  <c r="W17" i="39"/>
  <c r="V17" i="39"/>
  <c r="U17" i="39"/>
  <c r="Z24" i="39"/>
  <c r="AA24" i="39"/>
  <c r="Y24" i="39"/>
  <c r="AA33" i="39"/>
  <c r="Z33" i="39"/>
  <c r="Y33" i="39"/>
  <c r="Z31" i="39"/>
  <c r="AA31" i="39"/>
  <c r="Y31" i="39"/>
  <c r="AA15" i="39"/>
  <c r="Z15" i="39"/>
  <c r="Y15" i="39"/>
  <c r="AD15" i="39" s="1"/>
  <c r="Z14" i="39"/>
  <c r="AA14" i="39"/>
  <c r="Y14" i="39"/>
  <c r="AF11" i="29"/>
  <c r="AF14" i="29"/>
  <c r="T17" i="35"/>
  <c r="T36" i="35"/>
  <c r="T34" i="35"/>
  <c r="T32" i="35"/>
  <c r="T31" i="35"/>
  <c r="T29" i="35"/>
  <c r="T50" i="35"/>
  <c r="T48" i="35"/>
  <c r="T46" i="35"/>
  <c r="T44" i="35"/>
  <c r="T41" i="35"/>
  <c r="T39" i="35"/>
  <c r="T25" i="35"/>
  <c r="T35" i="35"/>
  <c r="T33" i="35"/>
  <c r="T30" i="35"/>
  <c r="T51" i="35"/>
  <c r="T49" i="35"/>
  <c r="T47" i="35"/>
  <c r="T45" i="35"/>
  <c r="T43" i="35"/>
  <c r="T42" i="35"/>
  <c r="T40" i="35"/>
  <c r="T38" i="35"/>
  <c r="AB11" i="24"/>
  <c r="Z11" i="24"/>
  <c r="AA11" i="24"/>
  <c r="AC11" i="24"/>
  <c r="AB15" i="24"/>
  <c r="AA15" i="24"/>
  <c r="AC15" i="24"/>
  <c r="Z15" i="24"/>
  <c r="AA16" i="38"/>
  <c r="Y16" i="38"/>
  <c r="AD16" i="38" s="1"/>
  <c r="Z16" i="38"/>
  <c r="Y15" i="38"/>
  <c r="Z15" i="38"/>
  <c r="AA15" i="38"/>
  <c r="Y20" i="38"/>
  <c r="AD20" i="38" s="1"/>
  <c r="Z20" i="38"/>
  <c r="AA20" i="38"/>
  <c r="AA31" i="38"/>
  <c r="Y31" i="38"/>
  <c r="Z31" i="38"/>
  <c r="Y29" i="38"/>
  <c r="AD29" i="38" s="1"/>
  <c r="Z29" i="38"/>
  <c r="AA29" i="38"/>
  <c r="AA28" i="38"/>
  <c r="Y28" i="38"/>
  <c r="Z28" i="38"/>
  <c r="Y26" i="38"/>
  <c r="Z26" i="38"/>
  <c r="AA26" i="38"/>
  <c r="Y45" i="38"/>
  <c r="Z45" i="38"/>
  <c r="AA45" i="38"/>
  <c r="AA43" i="38"/>
  <c r="Y43" i="38"/>
  <c r="AD43" i="38" s="1"/>
  <c r="Z43" i="38"/>
  <c r="Y41" i="38"/>
  <c r="AD41" i="38" s="1"/>
  <c r="Z41" i="38"/>
  <c r="AA41" i="38"/>
  <c r="Y38" i="38"/>
  <c r="AD38" i="38" s="1"/>
  <c r="Z38" i="38"/>
  <c r="AA38" i="38"/>
  <c r="AA36" i="38"/>
  <c r="Y36" i="38"/>
  <c r="AD36" i="38" s="1"/>
  <c r="Z36" i="38"/>
  <c r="X11" i="24"/>
  <c r="U11" i="24"/>
  <c r="V11" i="24"/>
  <c r="W11" i="24"/>
  <c r="X15" i="24"/>
  <c r="V15" i="24"/>
  <c r="U15" i="24"/>
  <c r="W15" i="24"/>
  <c r="V16" i="38"/>
  <c r="W16" i="38"/>
  <c r="V15" i="38"/>
  <c r="W15" i="38"/>
  <c r="U15" i="38"/>
  <c r="V20" i="38"/>
  <c r="W20" i="38"/>
  <c r="V33" i="38"/>
  <c r="W33" i="38"/>
  <c r="U31" i="38"/>
  <c r="W31" i="38"/>
  <c r="V31" i="38"/>
  <c r="V29" i="38"/>
  <c r="W29" i="38"/>
  <c r="U28" i="38"/>
  <c r="W28" i="38"/>
  <c r="V28" i="38"/>
  <c r="V26" i="38"/>
  <c r="W26" i="38"/>
  <c r="U26" i="38"/>
  <c r="V45" i="38"/>
  <c r="W45" i="38"/>
  <c r="U45" i="38"/>
  <c r="V43" i="38"/>
  <c r="W43" i="38"/>
  <c r="V41" i="38"/>
  <c r="W41" i="38"/>
  <c r="V38" i="38"/>
  <c r="W38" i="38"/>
  <c r="V36" i="38"/>
  <c r="W36" i="38"/>
  <c r="AB12" i="24"/>
  <c r="Z12" i="24"/>
  <c r="AA12" i="24"/>
  <c r="AC12" i="24"/>
  <c r="Z10" i="24"/>
  <c r="AC10" i="24"/>
  <c r="AB10" i="24"/>
  <c r="AA10" i="24"/>
  <c r="AC14" i="24"/>
  <c r="AA14" i="24"/>
  <c r="AB14" i="24"/>
  <c r="Z14" i="24"/>
  <c r="Y22" i="38"/>
  <c r="Z22" i="38"/>
  <c r="AA22" i="38"/>
  <c r="AA19" i="38"/>
  <c r="Y19" i="38"/>
  <c r="Z19" i="38"/>
  <c r="Y18" i="38"/>
  <c r="Z18" i="38"/>
  <c r="AA18" i="38"/>
  <c r="Y32" i="38"/>
  <c r="Z32" i="38"/>
  <c r="AA32" i="38"/>
  <c r="Z30" i="38"/>
  <c r="AA30" i="38"/>
  <c r="Y30" i="38"/>
  <c r="AD30" i="38" s="1"/>
  <c r="Z27" i="38"/>
  <c r="AA27" i="38"/>
  <c r="Y27" i="38"/>
  <c r="Z46" i="38"/>
  <c r="AA46" i="38"/>
  <c r="Y46" i="38"/>
  <c r="Y44" i="38"/>
  <c r="Z44" i="38"/>
  <c r="AA44" i="38"/>
  <c r="Z42" i="38"/>
  <c r="AA42" i="38"/>
  <c r="Y42" i="38"/>
  <c r="AD42" i="38" s="1"/>
  <c r="Z39" i="38"/>
  <c r="AA39" i="38"/>
  <c r="Y39" i="38"/>
  <c r="AD39" i="38" s="1"/>
  <c r="Y37" i="38"/>
  <c r="Z37" i="38"/>
  <c r="AA37" i="38"/>
  <c r="Y35" i="38"/>
  <c r="AD35" i="38" s="1"/>
  <c r="Z35" i="38"/>
  <c r="AA35" i="38"/>
  <c r="Y11" i="38"/>
  <c r="Z11" i="38"/>
  <c r="AA11" i="38"/>
  <c r="X12" i="24"/>
  <c r="U12" i="24"/>
  <c r="V12" i="24"/>
  <c r="W12" i="24"/>
  <c r="X10" i="24"/>
  <c r="U10" i="24"/>
  <c r="V10" i="24"/>
  <c r="W10" i="24"/>
  <c r="X14" i="24"/>
  <c r="V14" i="24"/>
  <c r="U14" i="24"/>
  <c r="W14" i="24"/>
  <c r="U22" i="38"/>
  <c r="V22" i="38"/>
  <c r="W22" i="38"/>
  <c r="U19" i="38"/>
  <c r="AD19" i="38" s="1"/>
  <c r="V19" i="38"/>
  <c r="W19" i="38"/>
  <c r="V18" i="38"/>
  <c r="W18" i="38"/>
  <c r="U18" i="38"/>
  <c r="U32" i="38"/>
  <c r="V32" i="38"/>
  <c r="W32" i="38"/>
  <c r="W30" i="38"/>
  <c r="V30" i="38"/>
  <c r="W27" i="38"/>
  <c r="U27" i="38"/>
  <c r="V27" i="38"/>
  <c r="W46" i="38"/>
  <c r="U46" i="38"/>
  <c r="V46" i="38"/>
  <c r="U44" i="38"/>
  <c r="V44" i="38"/>
  <c r="W44" i="38"/>
  <c r="W42" i="38"/>
  <c r="V42" i="38"/>
  <c r="V40" i="38"/>
  <c r="W40" i="38"/>
  <c r="W39" i="38"/>
  <c r="V39" i="38"/>
  <c r="U37" i="38"/>
  <c r="V37" i="38"/>
  <c r="W37" i="38"/>
  <c r="V35" i="38"/>
  <c r="W35" i="38"/>
  <c r="U11" i="38"/>
  <c r="V11" i="38"/>
  <c r="W11" i="38"/>
  <c r="AM11" i="16"/>
  <c r="AL11" i="16"/>
  <c r="AG11" i="16"/>
  <c r="AK11" i="16"/>
  <c r="AD32" i="16"/>
  <c r="AE32" i="16"/>
  <c r="AC32" i="16"/>
  <c r="AA32" i="16"/>
  <c r="Z32" i="16"/>
  <c r="Y32" i="16"/>
  <c r="AC47" i="16"/>
  <c r="AD47" i="16"/>
  <c r="AE47" i="16"/>
  <c r="AA47" i="16"/>
  <c r="Z47" i="16"/>
  <c r="Y47" i="16"/>
  <c r="AE41" i="16"/>
  <c r="AC41" i="16"/>
  <c r="AA41" i="16"/>
  <c r="Y41" i="16"/>
  <c r="Z41" i="16"/>
  <c r="AD41" i="16"/>
  <c r="AA68" i="16"/>
  <c r="AC68" i="16"/>
  <c r="AE68" i="16"/>
  <c r="Z68" i="16"/>
  <c r="AD68" i="16"/>
  <c r="Y68" i="16"/>
  <c r="AE45" i="17"/>
  <c r="AH45" i="17"/>
  <c r="AB45" i="17"/>
  <c r="AF18" i="18"/>
  <c r="AC18" i="18"/>
  <c r="AF24" i="18"/>
  <c r="AC24" i="18"/>
  <c r="AF34" i="18"/>
  <c r="AC34" i="18"/>
  <c r="AC30" i="19"/>
  <c r="AI30" i="19"/>
  <c r="AC40" i="19"/>
  <c r="AF40" i="19"/>
  <c r="AI40" i="19"/>
  <c r="AF36" i="19"/>
  <c r="AI36" i="19"/>
  <c r="AC36" i="19"/>
  <c r="AI44" i="19"/>
  <c r="AC44" i="19"/>
  <c r="AF44" i="19"/>
  <c r="AD17" i="79"/>
  <c r="AA17" i="79"/>
  <c r="AB17" i="79"/>
  <c r="AC17" i="79"/>
  <c r="Z22" i="25"/>
  <c r="AC22" i="25"/>
  <c r="AB22" i="25"/>
  <c r="AA22" i="25"/>
  <c r="Z11" i="25"/>
  <c r="AC11" i="25"/>
  <c r="AA11" i="25"/>
  <c r="AB11" i="25"/>
  <c r="Z45" i="25"/>
  <c r="AB45" i="25"/>
  <c r="AA18" i="26"/>
  <c r="AB18" i="26"/>
  <c r="AC18" i="26"/>
  <c r="Z18" i="26"/>
  <c r="AD13" i="29"/>
  <c r="AA13" i="29"/>
  <c r="AC13" i="29"/>
  <c r="AB13" i="29"/>
  <c r="Y22" i="16"/>
  <c r="AA22" i="16"/>
  <c r="Z22" i="16"/>
  <c r="AE22" i="16"/>
  <c r="AC22" i="16"/>
  <c r="AD22" i="16"/>
  <c r="AL33" i="16"/>
  <c r="AH33" i="16"/>
  <c r="AM33" i="16"/>
  <c r="AI33" i="16"/>
  <c r="AK33" i="16"/>
  <c r="AG33" i="16"/>
  <c r="AK31" i="16"/>
  <c r="AL31" i="16"/>
  <c r="AG31" i="16"/>
  <c r="AH31" i="16"/>
  <c r="AM31" i="16"/>
  <c r="AI31" i="16"/>
  <c r="AM29" i="16"/>
  <c r="AH29" i="16"/>
  <c r="AI29" i="16"/>
  <c r="AK29" i="16"/>
  <c r="AL29" i="16"/>
  <c r="AG29" i="16"/>
  <c r="AL48" i="16"/>
  <c r="AM48" i="16"/>
  <c r="AG48" i="16"/>
  <c r="AK48" i="16"/>
  <c r="AH48" i="16"/>
  <c r="AI48" i="16"/>
  <c r="AH46" i="16"/>
  <c r="AK46" i="16"/>
  <c r="AI46" i="16"/>
  <c r="AM46" i="16"/>
  <c r="AG46" i="16"/>
  <c r="AL46" i="16"/>
  <c r="AL44" i="16"/>
  <c r="AM44" i="16"/>
  <c r="AG44" i="16"/>
  <c r="AK44" i="16"/>
  <c r="AH44" i="16"/>
  <c r="AI44" i="16"/>
  <c r="AI42" i="16"/>
  <c r="AH42" i="16"/>
  <c r="AK42" i="16"/>
  <c r="AG42" i="16"/>
  <c r="AM40" i="16"/>
  <c r="AG40" i="16"/>
  <c r="AH40" i="16"/>
  <c r="AI40" i="16"/>
  <c r="AK40" i="16"/>
  <c r="AL40" i="16"/>
  <c r="AK38" i="16"/>
  <c r="AI38" i="16"/>
  <c r="AL38" i="16"/>
  <c r="AG38" i="16"/>
  <c r="AM38" i="16"/>
  <c r="AH38" i="16"/>
  <c r="AG36" i="16"/>
  <c r="AK36" i="16"/>
  <c r="AH36" i="16"/>
  <c r="AL36" i="16"/>
  <c r="AM36" i="16"/>
  <c r="AI36" i="16"/>
  <c r="Y71" i="16"/>
  <c r="AC71" i="16"/>
  <c r="AI17" i="17"/>
  <c r="AF17" i="17"/>
  <c r="AC17" i="17"/>
  <c r="AI24" i="17"/>
  <c r="AF24" i="17"/>
  <c r="AC24" i="17"/>
  <c r="AI20" i="17"/>
  <c r="AC20" i="17"/>
  <c r="AI29" i="17"/>
  <c r="AF29" i="17"/>
  <c r="AC29" i="17"/>
  <c r="AI46" i="17"/>
  <c r="AF46" i="17"/>
  <c r="AC46" i="17"/>
  <c r="AI44" i="17"/>
  <c r="AC44" i="17"/>
  <c r="AF44" i="17"/>
  <c r="AB18" i="18"/>
  <c r="AE18" i="18"/>
  <c r="AE27" i="18"/>
  <c r="AB27" i="18"/>
  <c r="AE39" i="18"/>
  <c r="AB39" i="18"/>
  <c r="AB34" i="18"/>
  <c r="AE34" i="18"/>
  <c r="AE32" i="18"/>
  <c r="AB32" i="18"/>
  <c r="AB44" i="18"/>
  <c r="AE44" i="18"/>
  <c r="AB12" i="19"/>
  <c r="AE12" i="19"/>
  <c r="AH12" i="19"/>
  <c r="AH30" i="19"/>
  <c r="AB30" i="19"/>
  <c r="AB28" i="19"/>
  <c r="AH28" i="19"/>
  <c r="AE40" i="19"/>
  <c r="AB40" i="19"/>
  <c r="AH40" i="19"/>
  <c r="AH38" i="19"/>
  <c r="AE38" i="19"/>
  <c r="AB38" i="19"/>
  <c r="AE36" i="19"/>
  <c r="AB36" i="19"/>
  <c r="AH36" i="19"/>
  <c r="AH34" i="19"/>
  <c r="AB34" i="19"/>
  <c r="AE34" i="19"/>
  <c r="AE32" i="19"/>
  <c r="AB32" i="19"/>
  <c r="AH32" i="19"/>
  <c r="AH44" i="19"/>
  <c r="AE44" i="19"/>
  <c r="AB44" i="19"/>
  <c r="Y17" i="79"/>
  <c r="V17" i="79"/>
  <c r="W17" i="79"/>
  <c r="X17" i="79"/>
  <c r="Y24" i="79"/>
  <c r="V24" i="79"/>
  <c r="W24" i="79"/>
  <c r="X24" i="79"/>
  <c r="U24" i="25"/>
  <c r="X24" i="25"/>
  <c r="W24" i="25"/>
  <c r="V24" i="25"/>
  <c r="U22" i="25"/>
  <c r="V22" i="25"/>
  <c r="W22" i="25"/>
  <c r="X22" i="25"/>
  <c r="U28" i="25"/>
  <c r="X28" i="25"/>
  <c r="W28" i="25"/>
  <c r="V28" i="25"/>
  <c r="V13" i="25"/>
  <c r="W13" i="25"/>
  <c r="U13" i="25"/>
  <c r="X13" i="25"/>
  <c r="X11" i="25"/>
  <c r="V11" i="25"/>
  <c r="W11" i="25"/>
  <c r="U11" i="25"/>
  <c r="U49" i="25"/>
  <c r="V49" i="25"/>
  <c r="W49" i="25"/>
  <c r="U47" i="25"/>
  <c r="X47" i="25"/>
  <c r="W47" i="25"/>
  <c r="V47" i="25"/>
  <c r="U45" i="25"/>
  <c r="AE45" i="25" s="1"/>
  <c r="W45" i="25"/>
  <c r="U43" i="25"/>
  <c r="X43" i="25"/>
  <c r="W43" i="25"/>
  <c r="V43" i="25"/>
  <c r="U41" i="25"/>
  <c r="V41" i="25"/>
  <c r="W41" i="25"/>
  <c r="X41" i="25"/>
  <c r="W18" i="26"/>
  <c r="V18" i="26"/>
  <c r="U18" i="26"/>
  <c r="X18" i="26"/>
  <c r="W11" i="26"/>
  <c r="V11" i="26"/>
  <c r="U11" i="26"/>
  <c r="X11" i="26"/>
  <c r="V14" i="26"/>
  <c r="W14" i="26"/>
  <c r="U14" i="26"/>
  <c r="V34" i="26"/>
  <c r="W34" i="26"/>
  <c r="X34" i="26"/>
  <c r="U34" i="26"/>
  <c r="W10" i="29"/>
  <c r="V10" i="29"/>
  <c r="AF10" i="29" s="1"/>
  <c r="Y13" i="29"/>
  <c r="V13" i="29"/>
  <c r="X13" i="29"/>
  <c r="W13" i="29"/>
  <c r="V41" i="29"/>
  <c r="W41" i="29"/>
  <c r="X41" i="29"/>
  <c r="Y41" i="29"/>
  <c r="AK22" i="16"/>
  <c r="AG22" i="16"/>
  <c r="AC43" i="16"/>
  <c r="AD43" i="16"/>
  <c r="AA43" i="16"/>
  <c r="Z43" i="16"/>
  <c r="Y43" i="16"/>
  <c r="AE43" i="16"/>
  <c r="AC39" i="16"/>
  <c r="AD39" i="16"/>
  <c r="AE39" i="16"/>
  <c r="AA39" i="16"/>
  <c r="Z39" i="16"/>
  <c r="Y39" i="16"/>
  <c r="AE37" i="16"/>
  <c r="AC37" i="16"/>
  <c r="Z37" i="16"/>
  <c r="AD37" i="16"/>
  <c r="AA37" i="16"/>
  <c r="Y37" i="16"/>
  <c r="AH19" i="17"/>
  <c r="AE19" i="17"/>
  <c r="AB19" i="17"/>
  <c r="AC11" i="18"/>
  <c r="AF11" i="18"/>
  <c r="AC39" i="18"/>
  <c r="AF39" i="18"/>
  <c r="AF32" i="18"/>
  <c r="AC32" i="18"/>
  <c r="Z24" i="25"/>
  <c r="AC24" i="25"/>
  <c r="AB24" i="25"/>
  <c r="AA24" i="25"/>
  <c r="Z13" i="25"/>
  <c r="AC13" i="25"/>
  <c r="AA13" i="25"/>
  <c r="AB13" i="25"/>
  <c r="AA47" i="25"/>
  <c r="Z47" i="25"/>
  <c r="AC47" i="25"/>
  <c r="AB47" i="25"/>
  <c r="AA41" i="25"/>
  <c r="Z41" i="25"/>
  <c r="AC41" i="25"/>
  <c r="AB41" i="25"/>
  <c r="AA11" i="26"/>
  <c r="AB11" i="26"/>
  <c r="AC11" i="26"/>
  <c r="Z11" i="26"/>
  <c r="AA14" i="26"/>
  <c r="AB14" i="26"/>
  <c r="AC14" i="26"/>
  <c r="Z14" i="26"/>
  <c r="AD41" i="29"/>
  <c r="AA41" i="29"/>
  <c r="AC41" i="29"/>
  <c r="AB41" i="29"/>
  <c r="AE33" i="16"/>
  <c r="AC33" i="16"/>
  <c r="AA33" i="16"/>
  <c r="Y33" i="16"/>
  <c r="Z33" i="16"/>
  <c r="AD33" i="16"/>
  <c r="AD48" i="16"/>
  <c r="AE48" i="16"/>
  <c r="AC48" i="16"/>
  <c r="AA48" i="16"/>
  <c r="Z48" i="16"/>
  <c r="Y48" i="16"/>
  <c r="AD44" i="16"/>
  <c r="AE44" i="16"/>
  <c r="AA44" i="16"/>
  <c r="Z44" i="16"/>
  <c r="Y44" i="16"/>
  <c r="AC44" i="16"/>
  <c r="AD40" i="16"/>
  <c r="AE40" i="16"/>
  <c r="AC40" i="16"/>
  <c r="AA40" i="16"/>
  <c r="Z40" i="16"/>
  <c r="Y40" i="16"/>
  <c r="AB17" i="17"/>
  <c r="AH17" i="17"/>
  <c r="AE17" i="17"/>
  <c r="AB20" i="17"/>
  <c r="AH20" i="17"/>
  <c r="AH46" i="17"/>
  <c r="AE46" i="17"/>
  <c r="AB46" i="17"/>
  <c r="AF17" i="18"/>
  <c r="AC17" i="18"/>
  <c r="AC33" i="18"/>
  <c r="AF33" i="18"/>
  <c r="AF43" i="18"/>
  <c r="AC43" i="18"/>
  <c r="AI11" i="19"/>
  <c r="AF11" i="19"/>
  <c r="AC11" i="19"/>
  <c r="AF39" i="19"/>
  <c r="AI39" i="19"/>
  <c r="AC39" i="19"/>
  <c r="AI35" i="19"/>
  <c r="AC35" i="19"/>
  <c r="AA10" i="79"/>
  <c r="AB10" i="79"/>
  <c r="AC10" i="79"/>
  <c r="AD10" i="79"/>
  <c r="AD23" i="79"/>
  <c r="AA23" i="79"/>
  <c r="AB23" i="79"/>
  <c r="AC23" i="79"/>
  <c r="AA27" i="25"/>
  <c r="Z27" i="25"/>
  <c r="Z12" i="25"/>
  <c r="AE12" i="25" s="1"/>
  <c r="AB12" i="25"/>
  <c r="AA12" i="25"/>
  <c r="Z10" i="25"/>
  <c r="AC10" i="25"/>
  <c r="AB10" i="25"/>
  <c r="AA10" i="25"/>
  <c r="AA42" i="25"/>
  <c r="Z42" i="25"/>
  <c r="AC42" i="25"/>
  <c r="AB42" i="25"/>
  <c r="AA19" i="26"/>
  <c r="AB19" i="26"/>
  <c r="Z19" i="26"/>
  <c r="AA30" i="26"/>
  <c r="AB30" i="26"/>
  <c r="AC30" i="26"/>
  <c r="Z30" i="26"/>
  <c r="AB10" i="26"/>
  <c r="AA10" i="26"/>
  <c r="Z10" i="26"/>
  <c r="AC34" i="16"/>
  <c r="AD34" i="16"/>
  <c r="AE34" i="16"/>
  <c r="AA34" i="16"/>
  <c r="Y34" i="16"/>
  <c r="Z34" i="16"/>
  <c r="AC30" i="16"/>
  <c r="AD30" i="16"/>
  <c r="Z30" i="16"/>
  <c r="AA30" i="16"/>
  <c r="Y30" i="16"/>
  <c r="AE30" i="16"/>
  <c r="AE45" i="16"/>
  <c r="AC45" i="16"/>
  <c r="Z45" i="16"/>
  <c r="AD45" i="16"/>
  <c r="AA45" i="16"/>
  <c r="Y45" i="16"/>
  <c r="AA72" i="16"/>
  <c r="AC72" i="16"/>
  <c r="AD72" i="16"/>
  <c r="Z72" i="16"/>
  <c r="AE72" i="16"/>
  <c r="Y72" i="16"/>
  <c r="AH23" i="17"/>
  <c r="AE23" i="17"/>
  <c r="AB23" i="17"/>
  <c r="AB28" i="17"/>
  <c r="AH28" i="17"/>
  <c r="AE28" i="17"/>
  <c r="AC12" i="18"/>
  <c r="AF12" i="18"/>
  <c r="AC27" i="18"/>
  <c r="AF27" i="18"/>
  <c r="AC44" i="18"/>
  <c r="AF44" i="18"/>
  <c r="AF12" i="19"/>
  <c r="AI12" i="19"/>
  <c r="AC12" i="19"/>
  <c r="AI28" i="19"/>
  <c r="AC28" i="19"/>
  <c r="AC38" i="19"/>
  <c r="AI38" i="19"/>
  <c r="AF38" i="19"/>
  <c r="AC34" i="19"/>
  <c r="AI34" i="19"/>
  <c r="AC32" i="19"/>
  <c r="AF32" i="19"/>
  <c r="AI32" i="19"/>
  <c r="AD24" i="79"/>
  <c r="AA24" i="79"/>
  <c r="AB24" i="79"/>
  <c r="AC24" i="79"/>
  <c r="AA28" i="25"/>
  <c r="Z28" i="25"/>
  <c r="AC28" i="25"/>
  <c r="AB28" i="25"/>
  <c r="AA49" i="25"/>
  <c r="Z49" i="25"/>
  <c r="AB49" i="25"/>
  <c r="AA34" i="26"/>
  <c r="AB34" i="26"/>
  <c r="AC34" i="26"/>
  <c r="Z34" i="26"/>
  <c r="AE34" i="26" s="1"/>
  <c r="AK23" i="16"/>
  <c r="AG23" i="16"/>
  <c r="AL23" i="16"/>
  <c r="AH23" i="16"/>
  <c r="AI23" i="16"/>
  <c r="AM23" i="16"/>
  <c r="AC31" i="16"/>
  <c r="AD31" i="16"/>
  <c r="AE31" i="16"/>
  <c r="AE29" i="16"/>
  <c r="AC29" i="16"/>
  <c r="Z29" i="16"/>
  <c r="AD29" i="16"/>
  <c r="AA29" i="16"/>
  <c r="Y29" i="16"/>
  <c r="AC46" i="16"/>
  <c r="AD46" i="16"/>
  <c r="Z46" i="16"/>
  <c r="AE46" i="16"/>
  <c r="AA46" i="16"/>
  <c r="Y46" i="16"/>
  <c r="AC42" i="16"/>
  <c r="AD42" i="16"/>
  <c r="AE42" i="16"/>
  <c r="Z42" i="16"/>
  <c r="Y42" i="16"/>
  <c r="AA42" i="16"/>
  <c r="AC38" i="16"/>
  <c r="AD38" i="16"/>
  <c r="AE38" i="16"/>
  <c r="Z38" i="16"/>
  <c r="AA38" i="16"/>
  <c r="Y38" i="16"/>
  <c r="AD36" i="16"/>
  <c r="AE36" i="16"/>
  <c r="AA36" i="16"/>
  <c r="Z36" i="16"/>
  <c r="Y36" i="16"/>
  <c r="AC36" i="16"/>
  <c r="AB24" i="17"/>
  <c r="AH24" i="17"/>
  <c r="AE24" i="17"/>
  <c r="AB29" i="17"/>
  <c r="AH29" i="17"/>
  <c r="AE29" i="17"/>
  <c r="AI43" i="17"/>
  <c r="AF43" i="17"/>
  <c r="AC43" i="17"/>
  <c r="AC14" i="18"/>
  <c r="AF14" i="18"/>
  <c r="AC25" i="18"/>
  <c r="AF25" i="18"/>
  <c r="AF38" i="18"/>
  <c r="AC38" i="18"/>
  <c r="AC35" i="18"/>
  <c r="AF35" i="18"/>
  <c r="AC29" i="18"/>
  <c r="AF29" i="18"/>
  <c r="AF27" i="19"/>
  <c r="AI27" i="19"/>
  <c r="AC27" i="19"/>
  <c r="AI37" i="19"/>
  <c r="AC37" i="19"/>
  <c r="AI33" i="19"/>
  <c r="AC33" i="19"/>
  <c r="AF33" i="19"/>
  <c r="AD18" i="79"/>
  <c r="AA18" i="79"/>
  <c r="AB18" i="79"/>
  <c r="AC18" i="79"/>
  <c r="AA16" i="79"/>
  <c r="AB16" i="79"/>
  <c r="AC16" i="79"/>
  <c r="Z23" i="25"/>
  <c r="AA23" i="25"/>
  <c r="AB23" i="25"/>
  <c r="AA48" i="25"/>
  <c r="Z48" i="25"/>
  <c r="AC48" i="25"/>
  <c r="AB48" i="25"/>
  <c r="AA44" i="25"/>
  <c r="Z44" i="25"/>
  <c r="AC44" i="25"/>
  <c r="AB44" i="25"/>
  <c r="AA35" i="26"/>
  <c r="AB35" i="26"/>
  <c r="AC35" i="26"/>
  <c r="Z35" i="26"/>
  <c r="AE23" i="16"/>
  <c r="AD23" i="16"/>
  <c r="AC23" i="16"/>
  <c r="Y23" i="16"/>
  <c r="AA23" i="16"/>
  <c r="Z23" i="16"/>
  <c r="AL34" i="16"/>
  <c r="AI34" i="16"/>
  <c r="AM34" i="16"/>
  <c r="AH34" i="16"/>
  <c r="AK34" i="16"/>
  <c r="AG34" i="16"/>
  <c r="AK32" i="16"/>
  <c r="AG32" i="16"/>
  <c r="AL32" i="16"/>
  <c r="AM32" i="16"/>
  <c r="AI30" i="16"/>
  <c r="AK30" i="16"/>
  <c r="AL30" i="16"/>
  <c r="AG30" i="16"/>
  <c r="AM30" i="16"/>
  <c r="AH30" i="16"/>
  <c r="AL28" i="16"/>
  <c r="AG28" i="16"/>
  <c r="AK28" i="16"/>
  <c r="AH28" i="16"/>
  <c r="AI28" i="16"/>
  <c r="AM28" i="16"/>
  <c r="AM47" i="16"/>
  <c r="AI47" i="16"/>
  <c r="AG47" i="16"/>
  <c r="AK47" i="16"/>
  <c r="AL47" i="16"/>
  <c r="AH47" i="16"/>
  <c r="AK45" i="16"/>
  <c r="AG45" i="16"/>
  <c r="AL45" i="16"/>
  <c r="AH45" i="16"/>
  <c r="AI45" i="16"/>
  <c r="AM45" i="16"/>
  <c r="AK43" i="16"/>
  <c r="AG43" i="16"/>
  <c r="AK41" i="16"/>
  <c r="AH41" i="16"/>
  <c r="AL41" i="16"/>
  <c r="AI41" i="16"/>
  <c r="AM41" i="16"/>
  <c r="AG41" i="16"/>
  <c r="AL39" i="16"/>
  <c r="AM39" i="16"/>
  <c r="AG39" i="16"/>
  <c r="AI39" i="16"/>
  <c r="AK39" i="16"/>
  <c r="AH39" i="16"/>
  <c r="AH37" i="16"/>
  <c r="AK37" i="16"/>
  <c r="AI37" i="16"/>
  <c r="AL37" i="16"/>
  <c r="AG37" i="16"/>
  <c r="AM37" i="16"/>
  <c r="AC73" i="16"/>
  <c r="AD73" i="16"/>
  <c r="AA73" i="16"/>
  <c r="Y73" i="16"/>
  <c r="AE73" i="16"/>
  <c r="Z73" i="16"/>
  <c r="AC69" i="16"/>
  <c r="AD69" i="16"/>
  <c r="AA69" i="16"/>
  <c r="Y69" i="16"/>
  <c r="AE69" i="16"/>
  <c r="Z69" i="16"/>
  <c r="AC23" i="17"/>
  <c r="AI23" i="17"/>
  <c r="AF23" i="17"/>
  <c r="AI21" i="17"/>
  <c r="AC21" i="17"/>
  <c r="AF19" i="17"/>
  <c r="AC19" i="17"/>
  <c r="AI19" i="17"/>
  <c r="AC28" i="17"/>
  <c r="AI28" i="17"/>
  <c r="AF28" i="17"/>
  <c r="AI45" i="17"/>
  <c r="AF45" i="17"/>
  <c r="AC45" i="17"/>
  <c r="AF42" i="17"/>
  <c r="AC42" i="17"/>
  <c r="AI42" i="17"/>
  <c r="AE17" i="18"/>
  <c r="AB17" i="18"/>
  <c r="AB14" i="18"/>
  <c r="AE14" i="18"/>
  <c r="AB25" i="18"/>
  <c r="AE25" i="18"/>
  <c r="AB38" i="18"/>
  <c r="AE38" i="18"/>
  <c r="AE35" i="18"/>
  <c r="AB35" i="18"/>
  <c r="AE31" i="18"/>
  <c r="AB31" i="18"/>
  <c r="AB29" i="18"/>
  <c r="AE29" i="18"/>
  <c r="AE43" i="18"/>
  <c r="AB43" i="18"/>
  <c r="AE11" i="19"/>
  <c r="AB11" i="19"/>
  <c r="AH11" i="19"/>
  <c r="AB29" i="19"/>
  <c r="AH29" i="19"/>
  <c r="AB27" i="19"/>
  <c r="AH27" i="19"/>
  <c r="AE27" i="19"/>
  <c r="AB39" i="19"/>
  <c r="AE39" i="19"/>
  <c r="AH39" i="19"/>
  <c r="AB35" i="19"/>
  <c r="AH35" i="19"/>
  <c r="AE35" i="19"/>
  <c r="AH33" i="19"/>
  <c r="AE33" i="19"/>
  <c r="AB33" i="19"/>
  <c r="AH45" i="19"/>
  <c r="AB45" i="19"/>
  <c r="V10" i="79"/>
  <c r="Y10" i="79"/>
  <c r="W10" i="79"/>
  <c r="X10" i="79"/>
  <c r="W18" i="79"/>
  <c r="V18" i="79"/>
  <c r="X18" i="79"/>
  <c r="Y18" i="79"/>
  <c r="X16" i="79"/>
  <c r="W16" i="79"/>
  <c r="V16" i="79"/>
  <c r="X23" i="79"/>
  <c r="V23" i="79"/>
  <c r="Y23" i="79"/>
  <c r="W23" i="79"/>
  <c r="U25" i="25"/>
  <c r="V25" i="25"/>
  <c r="U23" i="25"/>
  <c r="W23" i="25"/>
  <c r="V23" i="25"/>
  <c r="U29" i="25"/>
  <c r="X29" i="25"/>
  <c r="V29" i="25"/>
  <c r="W29" i="25"/>
  <c r="U27" i="25"/>
  <c r="W27" i="25"/>
  <c r="X27" i="25"/>
  <c r="V27" i="25"/>
  <c r="W12" i="25"/>
  <c r="V12" i="25"/>
  <c r="U12" i="25"/>
  <c r="X12" i="25"/>
  <c r="U10" i="25"/>
  <c r="V10" i="25"/>
  <c r="X10" i="25"/>
  <c r="W10" i="25"/>
  <c r="U48" i="25"/>
  <c r="X48" i="25"/>
  <c r="V48" i="25"/>
  <c r="W48" i="25"/>
  <c r="U44" i="25"/>
  <c r="V44" i="25"/>
  <c r="X44" i="25"/>
  <c r="W44" i="25"/>
  <c r="U42" i="25"/>
  <c r="W42" i="25"/>
  <c r="V42" i="25"/>
  <c r="X42" i="25"/>
  <c r="W19" i="26"/>
  <c r="V19" i="26"/>
  <c r="U19" i="26"/>
  <c r="V30" i="26"/>
  <c r="W30" i="26"/>
  <c r="X30" i="26"/>
  <c r="U30" i="26"/>
  <c r="W10" i="26"/>
  <c r="V10" i="26"/>
  <c r="U10" i="26"/>
  <c r="X10" i="26"/>
  <c r="V35" i="26"/>
  <c r="W35" i="26"/>
  <c r="X35" i="26"/>
  <c r="U35" i="26"/>
  <c r="V42" i="29"/>
  <c r="AF42" i="29" s="1"/>
  <c r="W42" i="29"/>
  <c r="N38" i="8"/>
  <c r="O38" i="8"/>
  <c r="N20" i="8"/>
  <c r="O20" i="8"/>
  <c r="N107" i="5"/>
  <c r="O107" i="5"/>
  <c r="N55" i="5"/>
  <c r="O55" i="5"/>
  <c r="N36" i="5"/>
  <c r="O36" i="5"/>
  <c r="N37" i="5"/>
  <c r="O37" i="5"/>
  <c r="N38" i="5"/>
  <c r="O38" i="5"/>
  <c r="N39" i="5"/>
  <c r="O39" i="5"/>
  <c r="N40" i="5"/>
  <c r="O40" i="5"/>
  <c r="N41" i="5"/>
  <c r="O41" i="5"/>
  <c r="N42" i="5"/>
  <c r="O42" i="5"/>
  <c r="N43" i="5"/>
  <c r="O43" i="5"/>
  <c r="N44" i="5"/>
  <c r="O44" i="5"/>
  <c r="N45" i="5"/>
  <c r="O45" i="5"/>
  <c r="N46" i="5"/>
  <c r="O46" i="5"/>
  <c r="N47" i="5"/>
  <c r="O47" i="5"/>
  <c r="N48" i="5"/>
  <c r="O48" i="5"/>
  <c r="N49" i="5"/>
  <c r="O49" i="5"/>
  <c r="N50" i="5"/>
  <c r="O50" i="5"/>
  <c r="N51" i="5"/>
  <c r="O51" i="5"/>
  <c r="N30" i="5"/>
  <c r="O30" i="5"/>
  <c r="N32" i="5"/>
  <c r="O32" i="5"/>
  <c r="N33" i="5"/>
  <c r="O33" i="5"/>
  <c r="N34" i="5"/>
  <c r="O34" i="5"/>
  <c r="N14" i="5"/>
  <c r="O14" i="5"/>
  <c r="N15" i="5"/>
  <c r="O15" i="5"/>
  <c r="N16" i="5"/>
  <c r="O16" i="5"/>
  <c r="O18" i="5"/>
  <c r="N19" i="5"/>
  <c r="O19" i="5"/>
  <c r="N23" i="5"/>
  <c r="O23" i="5"/>
  <c r="N24" i="5"/>
  <c r="O24" i="5"/>
  <c r="N25" i="5"/>
  <c r="O25" i="5"/>
  <c r="N26" i="5"/>
  <c r="O26" i="5"/>
  <c r="N10" i="5"/>
  <c r="O10" i="5"/>
  <c r="N11" i="5"/>
  <c r="O11" i="5"/>
  <c r="N12" i="5"/>
  <c r="O12" i="5"/>
  <c r="N72" i="7"/>
  <c r="O72" i="7"/>
  <c r="N12" i="7"/>
  <c r="O12" i="7"/>
  <c r="N14" i="7"/>
  <c r="O14" i="7"/>
  <c r="N15" i="7"/>
  <c r="O15" i="7"/>
  <c r="N20" i="7"/>
  <c r="O20" i="7"/>
  <c r="N21" i="7"/>
  <c r="O21" i="7"/>
  <c r="N22" i="7"/>
  <c r="O22" i="7"/>
  <c r="N23" i="7"/>
  <c r="O23" i="7"/>
  <c r="W23" i="7" s="1"/>
  <c r="N24" i="7"/>
  <c r="O24" i="7"/>
  <c r="N25" i="7"/>
  <c r="O25" i="7"/>
  <c r="N26" i="7"/>
  <c r="O26" i="7"/>
  <c r="N27" i="7"/>
  <c r="O27" i="7"/>
  <c r="N28" i="7"/>
  <c r="O28" i="7"/>
  <c r="N30" i="7"/>
  <c r="O30" i="7"/>
  <c r="N31" i="7"/>
  <c r="O31" i="7"/>
  <c r="N32" i="7"/>
  <c r="O32" i="7"/>
  <c r="N33" i="7"/>
  <c r="O33" i="7"/>
  <c r="N34" i="7"/>
  <c r="O34" i="7"/>
  <c r="N35" i="7"/>
  <c r="O35" i="7"/>
  <c r="N36" i="7"/>
  <c r="O36" i="7"/>
  <c r="N40" i="7"/>
  <c r="O40" i="7"/>
  <c r="N42" i="7"/>
  <c r="O42" i="7"/>
  <c r="N43" i="7"/>
  <c r="O43" i="7"/>
  <c r="N52" i="7"/>
  <c r="N53" i="7"/>
  <c r="O53" i="7"/>
  <c r="N54" i="7"/>
  <c r="O54" i="7"/>
  <c r="N55" i="7"/>
  <c r="O55" i="7"/>
  <c r="N56" i="7"/>
  <c r="O56" i="7"/>
  <c r="N57" i="7"/>
  <c r="O57" i="7"/>
  <c r="N60" i="7"/>
  <c r="O60" i="7"/>
  <c r="N61" i="7"/>
  <c r="O61" i="7"/>
  <c r="N62" i="7"/>
  <c r="O62" i="7"/>
  <c r="N63" i="7"/>
  <c r="O63" i="7"/>
  <c r="N64" i="7"/>
  <c r="O64" i="7"/>
  <c r="N65" i="7"/>
  <c r="O65" i="7"/>
  <c r="N66" i="7"/>
  <c r="O66" i="7"/>
  <c r="N67" i="7"/>
  <c r="O67" i="7"/>
  <c r="N68" i="7"/>
  <c r="O68" i="7"/>
  <c r="N69" i="7"/>
  <c r="O69" i="7"/>
  <c r="N70" i="7"/>
  <c r="O70" i="7"/>
  <c r="N71" i="7"/>
  <c r="O71" i="7"/>
  <c r="N10" i="7"/>
  <c r="O10" i="7"/>
  <c r="N10" i="8"/>
  <c r="O10" i="8"/>
  <c r="AD15" i="38" l="1"/>
  <c r="AD31" i="38"/>
  <c r="AD19" i="39"/>
  <c r="AD14" i="39"/>
  <c r="AD17" i="39"/>
  <c r="AD34" i="39"/>
  <c r="AD37" i="38"/>
  <c r="AD22" i="38"/>
  <c r="AD45" i="38"/>
  <c r="AG24" i="79"/>
  <c r="AH27" i="18"/>
  <c r="AD32" i="38"/>
  <c r="AD27" i="38"/>
  <c r="AE14" i="26"/>
  <c r="AE11" i="26"/>
  <c r="AI32" i="18"/>
  <c r="AD46" i="38"/>
  <c r="AI43" i="18"/>
  <c r="AI17" i="18"/>
  <c r="AF41" i="29"/>
  <c r="AH32" i="18"/>
  <c r="AH39" i="18"/>
  <c r="AI24" i="18"/>
  <c r="AD26" i="38"/>
  <c r="AH29" i="18"/>
  <c r="AH25" i="18"/>
  <c r="AI38" i="18"/>
  <c r="AD18" i="38"/>
  <c r="AE14" i="24"/>
  <c r="AE15" i="24"/>
  <c r="AE30" i="26"/>
  <c r="AE19" i="26"/>
  <c r="AH38" i="18"/>
  <c r="AH14" i="18"/>
  <c r="AE35" i="26"/>
  <c r="AG18" i="79"/>
  <c r="AD11" i="38"/>
  <c r="AD44" i="38"/>
  <c r="AE12" i="24"/>
  <c r="AD28" i="38"/>
  <c r="AE11" i="24"/>
  <c r="AE10" i="24"/>
  <c r="T71" i="7"/>
  <c r="S71" i="7"/>
  <c r="T65" i="7"/>
  <c r="S65" i="7"/>
  <c r="T57" i="7"/>
  <c r="S57" i="7"/>
  <c r="W42" i="7"/>
  <c r="X42" i="7"/>
  <c r="W32" i="7"/>
  <c r="X32" i="7"/>
  <c r="W25" i="7"/>
  <c r="X25" i="7"/>
  <c r="X15" i="7"/>
  <c r="W15" i="7"/>
  <c r="X10" i="7"/>
  <c r="W10" i="7"/>
  <c r="W70" i="7"/>
  <c r="X70" i="7"/>
  <c r="W68" i="7"/>
  <c r="X68" i="7"/>
  <c r="W66" i="7"/>
  <c r="X66" i="7"/>
  <c r="W64" i="7"/>
  <c r="X64" i="7"/>
  <c r="W62" i="7"/>
  <c r="X62" i="7"/>
  <c r="W60" i="7"/>
  <c r="X60" i="7"/>
  <c r="W56" i="7"/>
  <c r="X56" i="7"/>
  <c r="W54" i="7"/>
  <c r="X54" i="7"/>
  <c r="T52" i="7"/>
  <c r="S52" i="7"/>
  <c r="T42" i="7"/>
  <c r="S42" i="7"/>
  <c r="T36" i="7"/>
  <c r="S36" i="7"/>
  <c r="T34" i="7"/>
  <c r="S34" i="7"/>
  <c r="T32" i="7"/>
  <c r="S32" i="7"/>
  <c r="T30" i="7"/>
  <c r="S30" i="7"/>
  <c r="T27" i="7"/>
  <c r="S27" i="7"/>
  <c r="T25" i="7"/>
  <c r="S25" i="7"/>
  <c r="T21" i="7"/>
  <c r="S21" i="7"/>
  <c r="T15" i="7"/>
  <c r="S15" i="7"/>
  <c r="T12" i="7"/>
  <c r="S12" i="7"/>
  <c r="AH35" i="18"/>
  <c r="AH17" i="18"/>
  <c r="AG16" i="79"/>
  <c r="AI35" i="18"/>
  <c r="AI25" i="18"/>
  <c r="AI44" i="18"/>
  <c r="AI12" i="18"/>
  <c r="AE10" i="26"/>
  <c r="AI39" i="18"/>
  <c r="AH18" i="18"/>
  <c r="T67" i="7"/>
  <c r="S67" i="7"/>
  <c r="T61" i="7"/>
  <c r="S61" i="7"/>
  <c r="T53" i="7"/>
  <c r="S53" i="7"/>
  <c r="W34" i="7"/>
  <c r="X34" i="7"/>
  <c r="W27" i="7"/>
  <c r="X27" i="7"/>
  <c r="X21" i="7"/>
  <c r="W21" i="7"/>
  <c r="T70" i="7"/>
  <c r="S70" i="7"/>
  <c r="T64" i="7"/>
  <c r="S64" i="7"/>
  <c r="T60" i="7"/>
  <c r="S60" i="7"/>
  <c r="T54" i="7"/>
  <c r="S54" i="7"/>
  <c r="W40" i="7"/>
  <c r="X40" i="7"/>
  <c r="W33" i="7"/>
  <c r="X33" i="7"/>
  <c r="W28" i="7"/>
  <c r="X28" i="7"/>
  <c r="W24" i="7"/>
  <c r="X24" i="7"/>
  <c r="X22" i="7"/>
  <c r="W22" i="7"/>
  <c r="X20" i="7"/>
  <c r="W20" i="7"/>
  <c r="X14" i="7"/>
  <c r="W14" i="7"/>
  <c r="AG23" i="79"/>
  <c r="AE18" i="26"/>
  <c r="AG17" i="79"/>
  <c r="T69" i="7"/>
  <c r="S69" i="7"/>
  <c r="T63" i="7"/>
  <c r="S63" i="7"/>
  <c r="T55" i="7"/>
  <c r="S55" i="7"/>
  <c r="W36" i="7"/>
  <c r="X36" i="7"/>
  <c r="W30" i="7"/>
  <c r="X30" i="7"/>
  <c r="X12" i="7"/>
  <c r="W12" i="7"/>
  <c r="S10" i="7"/>
  <c r="T10" i="7"/>
  <c r="T68" i="7"/>
  <c r="S68" i="7"/>
  <c r="T66" i="7"/>
  <c r="S66" i="7"/>
  <c r="T62" i="7"/>
  <c r="S62" i="7"/>
  <c r="T56" i="7"/>
  <c r="S56" i="7"/>
  <c r="W43" i="7"/>
  <c r="X43" i="7"/>
  <c r="W35" i="7"/>
  <c r="X35" i="7"/>
  <c r="W31" i="7"/>
  <c r="X31" i="7"/>
  <c r="W26" i="7"/>
  <c r="X26" i="7"/>
  <c r="W72" i="7"/>
  <c r="X72" i="7"/>
  <c r="W10" i="8"/>
  <c r="X10" i="8"/>
  <c r="W71" i="7"/>
  <c r="X71" i="7"/>
  <c r="W69" i="7"/>
  <c r="X69" i="7"/>
  <c r="W67" i="7"/>
  <c r="X67" i="7"/>
  <c r="W65" i="7"/>
  <c r="X65" i="7"/>
  <c r="W63" i="7"/>
  <c r="X63" i="7"/>
  <c r="W61" i="7"/>
  <c r="X61" i="7"/>
  <c r="W57" i="7"/>
  <c r="X57" i="7"/>
  <c r="W55" i="7"/>
  <c r="X55" i="7"/>
  <c r="W53" i="7"/>
  <c r="X53" i="7"/>
  <c r="T43" i="7"/>
  <c r="S43" i="7"/>
  <c r="T40" i="7"/>
  <c r="S40" i="7"/>
  <c r="T35" i="7"/>
  <c r="S35" i="7"/>
  <c r="T33" i="7"/>
  <c r="S33" i="7"/>
  <c r="T31" i="7"/>
  <c r="S31" i="7"/>
  <c r="T28" i="7"/>
  <c r="S28" i="7"/>
  <c r="T26" i="7"/>
  <c r="S26" i="7"/>
  <c r="T24" i="7"/>
  <c r="S24" i="7"/>
  <c r="T22" i="7"/>
  <c r="S22" i="7"/>
  <c r="T20" i="7"/>
  <c r="S20" i="7"/>
  <c r="T14" i="7"/>
  <c r="S14" i="7"/>
  <c r="T72" i="7"/>
  <c r="S72" i="7"/>
  <c r="AH43" i="18"/>
  <c r="AH31" i="18"/>
  <c r="AI29" i="18"/>
  <c r="AI14" i="18"/>
  <c r="AI27" i="18"/>
  <c r="AG10" i="79"/>
  <c r="AI33" i="18"/>
  <c r="AI11" i="18"/>
  <c r="AH44" i="18"/>
  <c r="AH34" i="18"/>
  <c r="AF13" i="29"/>
  <c r="AI34" i="18"/>
  <c r="AI18" i="18"/>
  <c r="T11" i="5"/>
  <c r="S11" i="5"/>
  <c r="X34" i="5"/>
  <c r="W34" i="5"/>
  <c r="X32" i="5"/>
  <c r="W32" i="5"/>
  <c r="W51" i="5"/>
  <c r="X51" i="5"/>
  <c r="W49" i="5"/>
  <c r="X49" i="5"/>
  <c r="W47" i="5"/>
  <c r="X47" i="5"/>
  <c r="W45" i="5"/>
  <c r="X45" i="5"/>
  <c r="W43" i="5"/>
  <c r="X43" i="5"/>
  <c r="W41" i="5"/>
  <c r="X41" i="5"/>
  <c r="W39" i="5"/>
  <c r="X39" i="5"/>
  <c r="W37" i="5"/>
  <c r="X37" i="5"/>
  <c r="X55" i="5"/>
  <c r="W55" i="5"/>
  <c r="W11" i="5"/>
  <c r="X11" i="5"/>
  <c r="T24" i="5"/>
  <c r="S24" i="5"/>
  <c r="W15" i="5"/>
  <c r="X15" i="5"/>
  <c r="X12" i="5"/>
  <c r="W12" i="5"/>
  <c r="W10" i="5"/>
  <c r="X10" i="5"/>
  <c r="X25" i="5"/>
  <c r="W25" i="5"/>
  <c r="W23" i="5"/>
  <c r="X23" i="5"/>
  <c r="W18" i="5"/>
  <c r="X18" i="5"/>
  <c r="T15" i="5"/>
  <c r="S15" i="5"/>
  <c r="T34" i="5"/>
  <c r="S34" i="5"/>
  <c r="S32" i="5"/>
  <c r="T32" i="5"/>
  <c r="T51" i="5"/>
  <c r="S51" i="5"/>
  <c r="S49" i="5"/>
  <c r="T49" i="5"/>
  <c r="T47" i="5"/>
  <c r="S47" i="5"/>
  <c r="S45" i="5"/>
  <c r="T45" i="5"/>
  <c r="T43" i="5"/>
  <c r="S43" i="5"/>
  <c r="S41" i="5"/>
  <c r="T41" i="5"/>
  <c r="T39" i="5"/>
  <c r="S39" i="5"/>
  <c r="S37" i="5"/>
  <c r="T37" i="5"/>
  <c r="S55" i="5"/>
  <c r="T55" i="5"/>
  <c r="S26" i="5"/>
  <c r="T26" i="5"/>
  <c r="T19" i="5"/>
  <c r="S19" i="5"/>
  <c r="T12" i="5"/>
  <c r="S12" i="5"/>
  <c r="S25" i="5"/>
  <c r="T25" i="5"/>
  <c r="T23" i="5"/>
  <c r="S23" i="5"/>
  <c r="X16" i="5"/>
  <c r="W16" i="5"/>
  <c r="W14" i="5"/>
  <c r="X14" i="5"/>
  <c r="W33" i="5"/>
  <c r="X33" i="5"/>
  <c r="X30" i="5"/>
  <c r="W30" i="5"/>
  <c r="W50" i="5"/>
  <c r="X50" i="5"/>
  <c r="X48" i="5"/>
  <c r="W48" i="5"/>
  <c r="W46" i="5"/>
  <c r="X46" i="5"/>
  <c r="X44" i="5"/>
  <c r="W44" i="5"/>
  <c r="W42" i="5"/>
  <c r="X42" i="5"/>
  <c r="X40" i="5"/>
  <c r="W40" i="5"/>
  <c r="W38" i="5"/>
  <c r="X38" i="5"/>
  <c r="X36" i="5"/>
  <c r="W36" i="5"/>
  <c r="X107" i="5"/>
  <c r="W107" i="5"/>
  <c r="W26" i="5"/>
  <c r="X26" i="5"/>
  <c r="X24" i="5"/>
  <c r="W24" i="5"/>
  <c r="W19" i="5"/>
  <c r="X19" i="5"/>
  <c r="T16" i="5"/>
  <c r="S16" i="5"/>
  <c r="S14" i="5"/>
  <c r="T14" i="5"/>
  <c r="S33" i="5"/>
  <c r="T33" i="5"/>
  <c r="T30" i="5"/>
  <c r="S30" i="5"/>
  <c r="T50" i="5"/>
  <c r="S50" i="5"/>
  <c r="S48" i="5"/>
  <c r="T48" i="5"/>
  <c r="T46" i="5"/>
  <c r="S46" i="5"/>
  <c r="S44" i="5"/>
  <c r="T44" i="5"/>
  <c r="T42" i="5"/>
  <c r="S42" i="5"/>
  <c r="S40" i="5"/>
  <c r="T40" i="5"/>
  <c r="T38" i="5"/>
  <c r="S38" i="5"/>
  <c r="S36" i="5"/>
  <c r="T36" i="5"/>
  <c r="S107" i="5"/>
  <c r="T107" i="5"/>
  <c r="S10" i="8"/>
  <c r="T10" i="8"/>
  <c r="S20" i="8"/>
  <c r="T20" i="8"/>
  <c r="X38" i="8"/>
  <c r="W38" i="8"/>
  <c r="S38" i="8"/>
  <c r="T38" i="8"/>
  <c r="L17" i="2"/>
  <c r="M17" i="2"/>
  <c r="T17" i="2" l="1"/>
  <c r="Q17" i="2"/>
  <c r="S17" i="2"/>
  <c r="P17" i="2"/>
  <c r="R10" i="8"/>
  <c r="R36" i="5"/>
  <c r="R40" i="5"/>
  <c r="R44" i="5"/>
  <c r="R48" i="5"/>
  <c r="R14" i="5"/>
  <c r="V19" i="5"/>
  <c r="V26" i="5"/>
  <c r="L24" i="9" s="1"/>
  <c r="G24" i="9" s="1"/>
  <c r="V14" i="5"/>
  <c r="L14" i="9" s="1"/>
  <c r="G14" i="9" s="1"/>
  <c r="R26" i="5"/>
  <c r="R37" i="5"/>
  <c r="R41" i="5"/>
  <c r="R45" i="5"/>
  <c r="R49" i="5"/>
  <c r="R32" i="5"/>
  <c r="V23" i="5"/>
  <c r="L21" i="9" s="1"/>
  <c r="J21" i="9" s="1"/>
  <c r="V10" i="5"/>
  <c r="L10" i="9" s="1"/>
  <c r="J10" i="9" s="1"/>
  <c r="V55" i="7"/>
  <c r="V61" i="7"/>
  <c r="V65" i="7"/>
  <c r="V69" i="7"/>
  <c r="V10" i="8"/>
  <c r="R15" i="7"/>
  <c r="R25" i="7"/>
  <c r="R30" i="7"/>
  <c r="R34" i="7"/>
  <c r="R42" i="7"/>
  <c r="V10" i="7"/>
  <c r="R65" i="7"/>
  <c r="V28" i="7"/>
  <c r="R38" i="8"/>
  <c r="V57" i="7"/>
  <c r="V67" i="7"/>
  <c r="V72" i="7"/>
  <c r="V43" i="7"/>
  <c r="V24" i="7"/>
  <c r="AA24" i="7" s="1"/>
  <c r="V34" i="7"/>
  <c r="R20" i="8"/>
  <c r="R12" i="7"/>
  <c r="R21" i="7"/>
  <c r="R27" i="7"/>
  <c r="R32" i="7"/>
  <c r="R36" i="7"/>
  <c r="R52" i="7"/>
  <c r="AA52" i="7" s="1"/>
  <c r="V15" i="7"/>
  <c r="R57" i="7"/>
  <c r="R71" i="7"/>
  <c r="V53" i="7"/>
  <c r="V63" i="7"/>
  <c r="V71" i="7"/>
  <c r="V31" i="7"/>
  <c r="V36" i="7"/>
  <c r="V33" i="7"/>
  <c r="V32" i="5"/>
  <c r="R11" i="5"/>
  <c r="R14" i="7"/>
  <c r="R22" i="7"/>
  <c r="R26" i="7"/>
  <c r="R31" i="7"/>
  <c r="R56" i="7"/>
  <c r="R66" i="7"/>
  <c r="R55" i="7"/>
  <c r="R69" i="7"/>
  <c r="V14" i="7"/>
  <c r="V22" i="7"/>
  <c r="R60" i="7"/>
  <c r="R70" i="7"/>
  <c r="R53" i="7"/>
  <c r="AA53" i="7" s="1"/>
  <c r="R67" i="7"/>
  <c r="AA67" i="7" s="1"/>
  <c r="V38" i="8"/>
  <c r="AA31" i="7"/>
  <c r="R35" i="7"/>
  <c r="R43" i="7"/>
  <c r="V54" i="7"/>
  <c r="V60" i="7"/>
  <c r="V64" i="7"/>
  <c r="V68" i="7"/>
  <c r="V25" i="7"/>
  <c r="V42" i="7"/>
  <c r="AA42" i="7" s="1"/>
  <c r="V15" i="5"/>
  <c r="L15" i="9" s="1"/>
  <c r="G15" i="9" s="1"/>
  <c r="V11" i="5"/>
  <c r="L11" i="9" s="1"/>
  <c r="J11" i="9" s="1"/>
  <c r="V26" i="7"/>
  <c r="V35" i="7"/>
  <c r="R10" i="7"/>
  <c r="V30" i="7"/>
  <c r="AA30" i="7" s="1"/>
  <c r="V40" i="7"/>
  <c r="V27" i="7"/>
  <c r="R38" i="5"/>
  <c r="R42" i="5"/>
  <c r="R46" i="5"/>
  <c r="R50" i="5"/>
  <c r="R16" i="5"/>
  <c r="V24" i="5"/>
  <c r="L22" i="9" s="1"/>
  <c r="G22" i="9" s="1"/>
  <c r="V107" i="5"/>
  <c r="L93" i="9" s="1"/>
  <c r="J93" i="9" s="1"/>
  <c r="V16" i="5"/>
  <c r="L16" i="9" s="1"/>
  <c r="G16" i="9" s="1"/>
  <c r="R19" i="5"/>
  <c r="R39" i="5"/>
  <c r="R43" i="5"/>
  <c r="R47" i="5"/>
  <c r="R51" i="5"/>
  <c r="R34" i="5"/>
  <c r="V25" i="5"/>
  <c r="L23" i="9" s="1"/>
  <c r="G23" i="9" s="1"/>
  <c r="V12" i="5"/>
  <c r="L12" i="9" s="1"/>
  <c r="J12" i="9" s="1"/>
  <c r="R24" i="5"/>
  <c r="V55" i="5"/>
  <c r="L50" i="9" s="1"/>
  <c r="J50" i="9" s="1"/>
  <c r="V34" i="5"/>
  <c r="L30" i="9" s="1"/>
  <c r="J30" i="9" s="1"/>
  <c r="R72" i="7"/>
  <c r="R20" i="7"/>
  <c r="R28" i="7"/>
  <c r="R33" i="7"/>
  <c r="R40" i="7"/>
  <c r="R62" i="7"/>
  <c r="R68" i="7"/>
  <c r="V12" i="7"/>
  <c r="R63" i="7"/>
  <c r="V20" i="7"/>
  <c r="R54" i="7"/>
  <c r="R64" i="7"/>
  <c r="V21" i="7"/>
  <c r="R61" i="7"/>
  <c r="V56" i="7"/>
  <c r="V62" i="7"/>
  <c r="V66" i="7"/>
  <c r="V70" i="7"/>
  <c r="V32" i="7"/>
  <c r="AA32" i="7" s="1"/>
  <c r="V37" i="5"/>
  <c r="R33" i="5"/>
  <c r="V38" i="5"/>
  <c r="L33" i="9" s="1"/>
  <c r="V42" i="5"/>
  <c r="L37" i="9" s="1"/>
  <c r="V46" i="5"/>
  <c r="L41" i="9" s="1"/>
  <c r="V50" i="5"/>
  <c r="L45" i="9" s="1"/>
  <c r="V33" i="5"/>
  <c r="L29" i="9" s="1"/>
  <c r="R25" i="5"/>
  <c r="R55" i="5"/>
  <c r="K50" i="9" s="1"/>
  <c r="V18" i="5"/>
  <c r="L18" i="9" s="1"/>
  <c r="V39" i="5"/>
  <c r="L34" i="9" s="1"/>
  <c r="V43" i="5"/>
  <c r="L38" i="9" s="1"/>
  <c r="V47" i="5"/>
  <c r="L42" i="9" s="1"/>
  <c r="V51" i="5"/>
  <c r="L46" i="9" s="1"/>
  <c r="J22" i="9"/>
  <c r="R107" i="5"/>
  <c r="R30" i="5"/>
  <c r="V36" i="5"/>
  <c r="L32" i="9" s="1"/>
  <c r="V40" i="5"/>
  <c r="L35" i="9" s="1"/>
  <c r="V44" i="5"/>
  <c r="L39" i="9" s="1"/>
  <c r="V48" i="5"/>
  <c r="L43" i="9" s="1"/>
  <c r="G43" i="9" s="1"/>
  <c r="V30" i="5"/>
  <c r="R23" i="5"/>
  <c r="R12" i="5"/>
  <c r="R15" i="5"/>
  <c r="G10" i="9"/>
  <c r="G11" i="9"/>
  <c r="V41" i="5"/>
  <c r="L36" i="9" s="1"/>
  <c r="V45" i="5"/>
  <c r="L40" i="9" s="1"/>
  <c r="V49" i="5"/>
  <c r="L44" i="9" s="1"/>
  <c r="G12" i="9" l="1"/>
  <c r="J14" i="9"/>
  <c r="AA57" i="7"/>
  <c r="AA66" i="7"/>
  <c r="AA63" i="7"/>
  <c r="G21" i="9"/>
  <c r="J15" i="9"/>
  <c r="J24" i="9"/>
  <c r="AA64" i="7"/>
  <c r="AA71" i="7"/>
  <c r="AA70" i="7"/>
  <c r="AA61" i="7"/>
  <c r="AA69" i="7"/>
  <c r="AA34" i="7"/>
  <c r="AA65" i="7"/>
  <c r="AA33" i="7"/>
  <c r="J23" i="9"/>
  <c r="AA56" i="7"/>
  <c r="AA68" i="7"/>
  <c r="AA43" i="7"/>
  <c r="AA55" i="7"/>
  <c r="G50" i="9"/>
  <c r="AA60" i="7"/>
  <c r="G30" i="9"/>
  <c r="G93" i="9"/>
  <c r="J16" i="9"/>
  <c r="AA54" i="7"/>
  <c r="AA35" i="7"/>
  <c r="AA62" i="7"/>
  <c r="G44" i="9"/>
  <c r="J44" i="9"/>
  <c r="G32" i="9"/>
  <c r="J32" i="9"/>
  <c r="G34" i="9"/>
  <c r="J34" i="9"/>
  <c r="G29" i="9"/>
  <c r="J29" i="9"/>
  <c r="G33" i="9"/>
  <c r="J33" i="9"/>
  <c r="G46" i="9"/>
  <c r="J46" i="9"/>
  <c r="G18" i="9"/>
  <c r="J18" i="9"/>
  <c r="G45" i="9"/>
  <c r="J45" i="9"/>
  <c r="G36" i="9"/>
  <c r="J36" i="9"/>
  <c r="G39" i="9"/>
  <c r="J39" i="9"/>
  <c r="G42" i="9"/>
  <c r="J42" i="9"/>
  <c r="F50" i="9"/>
  <c r="I50" i="9"/>
  <c r="G41" i="9"/>
  <c r="J41" i="9"/>
  <c r="G40" i="9"/>
  <c r="J40" i="9"/>
  <c r="G35" i="9"/>
  <c r="J35" i="9"/>
  <c r="G38" i="9"/>
  <c r="J38" i="9"/>
  <c r="G37" i="9"/>
  <c r="J37" i="9"/>
  <c r="AD8" i="32"/>
  <c r="AI11" i="16"/>
  <c r="AG19" i="32" l="1"/>
  <c r="AH19" i="32"/>
  <c r="AC19" i="32"/>
  <c r="AD19" i="32"/>
  <c r="AC25" i="32" l="1"/>
  <c r="AD25" i="32"/>
  <c r="AG25" i="32"/>
  <c r="AH25" i="32"/>
  <c r="AC40" i="41" l="1"/>
  <c r="AM40" i="41"/>
  <c r="AG40" i="41" l="1"/>
  <c r="AR40" i="41"/>
  <c r="AL40" i="41"/>
  <c r="AQ40" i="41"/>
  <c r="AK40" i="41"/>
  <c r="AE40" i="41"/>
  <c r="AP40" i="41"/>
  <c r="AI40" i="41"/>
  <c r="AD40" i="41"/>
  <c r="AD32" i="39"/>
  <c r="AH40" i="41"/>
  <c r="AP20" i="41"/>
  <c r="AQ20" i="41"/>
  <c r="AR20" i="41"/>
  <c r="AP21" i="41"/>
  <c r="AQ21" i="41"/>
  <c r="AR21" i="41"/>
  <c r="AP32" i="41"/>
  <c r="AQ32" i="41"/>
  <c r="AR32" i="41"/>
  <c r="AP36" i="41"/>
  <c r="AQ36" i="41"/>
  <c r="AR36" i="41"/>
  <c r="AL36" i="41" l="1"/>
  <c r="AM36" i="41"/>
  <c r="AL39" i="41"/>
  <c r="AM39" i="41"/>
  <c r="AK36" i="41"/>
  <c r="AG20" i="41"/>
  <c r="AH20" i="41"/>
  <c r="AI20" i="41"/>
  <c r="AG21" i="41"/>
  <c r="AH21" i="41"/>
  <c r="AI21" i="41"/>
  <c r="AG32" i="41"/>
  <c r="AH32" i="41"/>
  <c r="AI32" i="41"/>
  <c r="AC36" i="41"/>
  <c r="AD36" i="41"/>
  <c r="AE36" i="41"/>
  <c r="X17" i="41"/>
  <c r="AH17" i="41" s="1"/>
  <c r="Y17" i="41"/>
  <c r="AI18" i="41"/>
  <c r="P16" i="39"/>
  <c r="Q16" i="39"/>
  <c r="V16" i="39" l="1"/>
  <c r="W16" i="39"/>
  <c r="U16" i="39"/>
  <c r="AA16" i="39"/>
  <c r="Z16" i="39"/>
  <c r="Y16" i="39"/>
  <c r="AQ17" i="41"/>
  <c r="AR17" i="41"/>
  <c r="AP17" i="41"/>
  <c r="AM17" i="41"/>
  <c r="AK17" i="41"/>
  <c r="AL17" i="41"/>
  <c r="AE17" i="41"/>
  <c r="AK18" i="41"/>
  <c r="AQ18" i="41"/>
  <c r="AR18" i="41"/>
  <c r="AP18" i="41"/>
  <c r="AC18" i="41"/>
  <c r="AH18" i="41"/>
  <c r="AG17" i="41"/>
  <c r="AG18" i="41"/>
  <c r="AM18" i="41"/>
  <c r="AE18" i="41"/>
  <c r="AD17" i="41"/>
  <c r="AI17" i="41"/>
  <c r="AL18" i="41"/>
  <c r="AD18" i="41"/>
  <c r="AC17" i="41"/>
  <c r="AD16" i="39" l="1"/>
  <c r="X18" i="17"/>
  <c r="Y18" i="17"/>
  <c r="T35" i="16"/>
  <c r="U35" i="16"/>
  <c r="AC35" i="16" l="1"/>
  <c r="AD35" i="16"/>
  <c r="AA35" i="16"/>
  <c r="Z35" i="16"/>
  <c r="Y35" i="16"/>
  <c r="AE35" i="16"/>
  <c r="AI18" i="17"/>
  <c r="AF18" i="17"/>
  <c r="AC18" i="17"/>
  <c r="AM35" i="16"/>
  <c r="AG35" i="16"/>
  <c r="AK35" i="16"/>
  <c r="AI35" i="16"/>
  <c r="AL35" i="16"/>
  <c r="AH35" i="16"/>
  <c r="K37" i="35"/>
  <c r="P37" i="35" s="1"/>
  <c r="L37" i="35"/>
  <c r="Q37" i="35" s="1"/>
  <c r="T67" i="16"/>
  <c r="W34" i="38" l="1"/>
  <c r="V34" i="38"/>
  <c r="U34" i="38"/>
  <c r="T37" i="35"/>
  <c r="Z34" i="38"/>
  <c r="AA34" i="38"/>
  <c r="Y34" i="38"/>
  <c r="AE67" i="16"/>
  <c r="Z67" i="16"/>
  <c r="AC67" i="16"/>
  <c r="AA67" i="16"/>
  <c r="AD67" i="16"/>
  <c r="Y67" i="16"/>
  <c r="Z37" i="5"/>
  <c r="AQ34" i="41"/>
  <c r="AP34" i="41"/>
  <c r="AR34" i="41"/>
  <c r="AM34" i="41"/>
  <c r="AL34" i="41"/>
  <c r="AK34" i="41"/>
  <c r="AH34" i="41"/>
  <c r="AI34" i="41"/>
  <c r="AD34" i="41"/>
  <c r="AE34" i="41"/>
  <c r="AG34" i="41"/>
  <c r="M45" i="2"/>
  <c r="Q45" i="2" l="1"/>
  <c r="T45" i="2"/>
  <c r="AD34" i="38"/>
  <c r="K69" i="9"/>
  <c r="Z80" i="5"/>
  <c r="F69" i="9" l="1"/>
  <c r="I69" i="9"/>
  <c r="AG46" i="32"/>
  <c r="AH46" i="32"/>
  <c r="AC46" i="32"/>
  <c r="AD46" i="32"/>
  <c r="K78" i="9" l="1"/>
  <c r="Z91" i="5"/>
  <c r="F78" i="9" l="1"/>
  <c r="I78" i="9"/>
  <c r="X31" i="41" l="1"/>
  <c r="Y31" i="41"/>
  <c r="AC38" i="32"/>
  <c r="AD38" i="32"/>
  <c r="AC39" i="32"/>
  <c r="AD39" i="32"/>
  <c r="AG39" i="32"/>
  <c r="AH39" i="32"/>
  <c r="AG38" i="32"/>
  <c r="AH38" i="32"/>
  <c r="AP31" i="41" l="1"/>
  <c r="AR31" i="41"/>
  <c r="AQ31" i="41"/>
  <c r="AK31" i="41"/>
  <c r="AL31" i="41"/>
  <c r="AM31" i="41"/>
  <c r="AI31" i="41"/>
  <c r="AD31" i="41"/>
  <c r="AC31" i="41"/>
  <c r="AE31" i="41"/>
  <c r="AG31" i="41"/>
  <c r="AH31" i="41"/>
  <c r="AH23" i="32" l="1"/>
  <c r="AC22" i="32"/>
  <c r="AD22" i="32"/>
  <c r="AD23" i="32"/>
  <c r="AC29" i="32"/>
  <c r="AD29" i="32"/>
  <c r="AC27" i="32"/>
  <c r="AD29" i="39" l="1"/>
  <c r="X11" i="41" l="1"/>
  <c r="Y11" i="41"/>
  <c r="AM11" i="41" l="1"/>
  <c r="AK11" i="41"/>
  <c r="AR11" i="41"/>
  <c r="AL11" i="41"/>
  <c r="AQ11" i="41"/>
  <c r="AP11" i="41"/>
  <c r="AG11" i="41"/>
  <c r="AE11" i="41"/>
  <c r="AH11" i="41"/>
  <c r="AC11" i="41"/>
  <c r="AI11" i="41"/>
  <c r="AD11" i="41"/>
  <c r="AR30" i="41"/>
  <c r="AP30" i="41"/>
  <c r="AQ30" i="41"/>
  <c r="AR28" i="41"/>
  <c r="AP28" i="41"/>
  <c r="AQ28" i="41"/>
  <c r="AK39" i="41"/>
  <c r="AQ39" i="41"/>
  <c r="AP39" i="41"/>
  <c r="AR39" i="41"/>
  <c r="AQ35" i="41"/>
  <c r="AP35" i="41"/>
  <c r="AR35" i="41"/>
  <c r="AQ29" i="41"/>
  <c r="AR29" i="41"/>
  <c r="AP29" i="41"/>
  <c r="AP43" i="41"/>
  <c r="AR43" i="41"/>
  <c r="AQ43" i="41"/>
  <c r="AR41" i="41"/>
  <c r="AP41" i="41"/>
  <c r="AQ41" i="41"/>
  <c r="AP38" i="41"/>
  <c r="AQ38" i="41"/>
  <c r="AR38" i="41"/>
  <c r="AR42" i="41"/>
  <c r="AP42" i="41"/>
  <c r="AQ42" i="41"/>
  <c r="AR37" i="41"/>
  <c r="AP37" i="41"/>
  <c r="AQ37" i="41"/>
  <c r="AM32" i="41"/>
  <c r="AK32" i="41"/>
  <c r="AL32" i="41"/>
  <c r="AL30" i="41"/>
  <c r="AM30" i="41"/>
  <c r="AK30" i="41"/>
  <c r="AK28" i="41"/>
  <c r="AL28" i="41"/>
  <c r="AM28" i="41"/>
  <c r="AM42" i="41"/>
  <c r="AL42" i="41"/>
  <c r="AK42" i="41"/>
  <c r="AM37" i="41"/>
  <c r="AL37" i="41"/>
  <c r="AK37" i="41"/>
  <c r="AM35" i="41"/>
  <c r="AK35" i="41"/>
  <c r="AL35" i="41"/>
  <c r="AE32" i="41"/>
  <c r="AC32" i="41"/>
  <c r="AD32" i="41"/>
  <c r="AG30" i="41"/>
  <c r="AH30" i="41"/>
  <c r="AC30" i="41"/>
  <c r="AD30" i="41"/>
  <c r="AI30" i="41"/>
  <c r="AE30" i="41"/>
  <c r="AI28" i="41"/>
  <c r="AD28" i="41"/>
  <c r="AE28" i="41"/>
  <c r="AG28" i="41"/>
  <c r="AH28" i="41"/>
  <c r="AC28" i="41"/>
  <c r="AH42" i="41"/>
  <c r="AC42" i="41"/>
  <c r="AE42" i="41"/>
  <c r="AI42" i="41"/>
  <c r="AD42" i="41"/>
  <c r="AG42" i="41"/>
  <c r="AE39" i="41"/>
  <c r="AD39" i="41"/>
  <c r="AG39" i="41"/>
  <c r="AH39" i="41"/>
  <c r="AC39" i="41"/>
  <c r="AI39" i="41"/>
  <c r="AH37" i="41"/>
  <c r="AC37" i="41"/>
  <c r="AI37" i="41"/>
  <c r="AD37" i="41"/>
  <c r="AE37" i="41"/>
  <c r="AG37" i="41"/>
  <c r="AE35" i="41"/>
  <c r="AD35" i="41"/>
  <c r="AG35" i="41"/>
  <c r="AC35" i="41"/>
  <c r="AH35" i="41"/>
  <c r="AI35" i="41"/>
  <c r="AM29" i="41"/>
  <c r="AK29" i="41"/>
  <c r="AL29" i="41"/>
  <c r="AK43" i="41"/>
  <c r="AL43" i="41"/>
  <c r="AM43" i="41"/>
  <c r="AL41" i="41"/>
  <c r="AM41" i="41"/>
  <c r="AK41" i="41"/>
  <c r="AK38" i="41"/>
  <c r="AL38" i="41"/>
  <c r="AM38" i="41"/>
  <c r="AE29" i="41"/>
  <c r="AC29" i="41"/>
  <c r="AG29" i="41"/>
  <c r="AH29" i="41"/>
  <c r="AI29" i="41"/>
  <c r="AD29" i="41"/>
  <c r="AI43" i="41"/>
  <c r="AD43" i="41"/>
  <c r="AG43" i="41"/>
  <c r="AC43" i="41"/>
  <c r="AE43" i="41"/>
  <c r="AH43" i="41"/>
  <c r="AG41" i="41"/>
  <c r="AH41" i="41"/>
  <c r="AC41" i="41"/>
  <c r="AI41" i="41"/>
  <c r="AD41" i="41"/>
  <c r="AE41" i="41"/>
  <c r="AI38" i="41"/>
  <c r="AD38" i="41"/>
  <c r="AE38" i="41"/>
  <c r="AG38" i="41"/>
  <c r="AC38" i="41"/>
  <c r="AH38" i="41"/>
  <c r="AG36" i="41"/>
  <c r="AH36" i="41"/>
  <c r="AI36" i="41"/>
  <c r="AD27" i="39"/>
  <c r="P28" i="39" l="1"/>
  <c r="Q28" i="39"/>
  <c r="P10" i="39"/>
  <c r="Q10" i="39"/>
  <c r="W10" i="39" l="1"/>
  <c r="V10" i="39"/>
  <c r="U10" i="39"/>
  <c r="Z28" i="39"/>
  <c r="AA28" i="39"/>
  <c r="Y28" i="39"/>
  <c r="W28" i="39"/>
  <c r="V28" i="39"/>
  <c r="U28" i="39"/>
  <c r="AA10" i="39"/>
  <c r="Z10" i="39"/>
  <c r="Y10" i="39"/>
  <c r="AD10" i="39" s="1"/>
  <c r="AD26" i="39"/>
  <c r="AD33" i="39"/>
  <c r="AD30" i="39"/>
  <c r="AD24" i="39"/>
  <c r="AD31" i="39"/>
  <c r="AD28" i="39" l="1"/>
  <c r="Y17" i="38"/>
  <c r="Z17" i="38"/>
  <c r="AA17" i="38"/>
  <c r="U17" i="38"/>
  <c r="V17" i="38"/>
  <c r="W17" i="38"/>
  <c r="K13" i="35"/>
  <c r="P13" i="35" s="1"/>
  <c r="L13" i="35"/>
  <c r="Q13" i="35" s="1"/>
  <c r="K10" i="35"/>
  <c r="P10" i="35" s="1"/>
  <c r="L10" i="35"/>
  <c r="Q10" i="35" s="1"/>
  <c r="T13" i="35" l="1"/>
  <c r="AD17" i="38"/>
  <c r="T10" i="35"/>
  <c r="AG9" i="65"/>
  <c r="AG15" i="65"/>
  <c r="AF26" i="65"/>
  <c r="AG26" i="65"/>
  <c r="AF25" i="65"/>
  <c r="AG25" i="65"/>
  <c r="AG8" i="65"/>
  <c r="AF8" i="65"/>
  <c r="AB8" i="65"/>
  <c r="AC9" i="65"/>
  <c r="AC14" i="65"/>
  <c r="AC15" i="65"/>
  <c r="AC18" i="65"/>
  <c r="AB23" i="65"/>
  <c r="AC23" i="65"/>
  <c r="AB26" i="65"/>
  <c r="AC26" i="65"/>
  <c r="AB31" i="65"/>
  <c r="AC31" i="65"/>
  <c r="AB28" i="65"/>
  <c r="AC28" i="65"/>
  <c r="AC8" i="65"/>
  <c r="AC9" i="32"/>
  <c r="AF31" i="65"/>
  <c r="AG31" i="65"/>
  <c r="AF16" i="65"/>
  <c r="AG16" i="65"/>
  <c r="AG9" i="32"/>
  <c r="AH9" i="32"/>
  <c r="AG12" i="32"/>
  <c r="AH12" i="32"/>
  <c r="AG13" i="32"/>
  <c r="AH13" i="32"/>
  <c r="AG17" i="32"/>
  <c r="AH17" i="32"/>
  <c r="AG20" i="32"/>
  <c r="AH20" i="32"/>
  <c r="AG33" i="32"/>
  <c r="AH33" i="32"/>
  <c r="AG40" i="32"/>
  <c r="AH40" i="32"/>
  <c r="AG41" i="32"/>
  <c r="AH41" i="32"/>
  <c r="AG43" i="32"/>
  <c r="AG47" i="32"/>
  <c r="AD9" i="32"/>
  <c r="AD11" i="32"/>
  <c r="AC13" i="32"/>
  <c r="AD13" i="32"/>
  <c r="AC17" i="32"/>
  <c r="AD17" i="32"/>
  <c r="AC20" i="32"/>
  <c r="AD20" i="32"/>
  <c r="AC21" i="32"/>
  <c r="AD21" i="32"/>
  <c r="AC34" i="32"/>
  <c r="AD34" i="32"/>
  <c r="AD48" i="32"/>
  <c r="AC41" i="32"/>
  <c r="AD41" i="32"/>
  <c r="AC43" i="32"/>
  <c r="AC45" i="32"/>
  <c r="AD45" i="32"/>
  <c r="AC47" i="32"/>
  <c r="AD47" i="32"/>
  <c r="AC16" i="65" l="1"/>
  <c r="AB16" i="65"/>
  <c r="AH11" i="32"/>
  <c r="AC12" i="32"/>
  <c r="AD12" i="32"/>
  <c r="AG21" i="32"/>
  <c r="AH21" i="32"/>
  <c r="AG22" i="32"/>
  <c r="AH22" i="32"/>
  <c r="AG29" i="32"/>
  <c r="AH29" i="32"/>
  <c r="AG27" i="32"/>
  <c r="AC33" i="32"/>
  <c r="AD33" i="32"/>
  <c r="AG34" i="32"/>
  <c r="AH34" i="32"/>
  <c r="X48" i="32"/>
  <c r="Y48" i="32"/>
  <c r="AH48" i="32" s="1"/>
  <c r="AC40" i="32"/>
  <c r="AD40" i="32"/>
  <c r="AG45" i="32"/>
  <c r="AH45" i="32"/>
  <c r="AH47" i="32"/>
  <c r="AH8" i="32"/>
  <c r="AG48" i="32" l="1"/>
  <c r="AC48" i="32"/>
  <c r="AG11" i="32"/>
  <c r="AC11" i="32"/>
  <c r="AC23" i="32"/>
  <c r="AG23" i="32"/>
  <c r="AG8" i="32"/>
  <c r="AC8" i="32"/>
  <c r="AH50" i="32"/>
  <c r="AD50" i="32"/>
  <c r="AH43" i="32"/>
  <c r="AD43" i="32"/>
  <c r="AH35" i="32"/>
  <c r="AD35" i="32"/>
  <c r="AH27" i="32"/>
  <c r="AD27" i="32"/>
  <c r="AH24" i="32"/>
  <c r="AD24" i="32"/>
  <c r="AG50" i="32"/>
  <c r="AC50" i="32"/>
  <c r="AG35" i="32"/>
  <c r="AC35" i="32"/>
  <c r="AG24" i="32"/>
  <c r="AC24" i="32"/>
  <c r="AH44" i="32"/>
  <c r="AD44" i="32"/>
  <c r="AH42" i="32"/>
  <c r="AD42" i="32"/>
  <c r="AH37" i="32"/>
  <c r="AD37" i="32"/>
  <c r="AH32" i="32"/>
  <c r="AD32" i="32"/>
  <c r="AH18" i="32"/>
  <c r="AD18" i="32"/>
  <c r="AG44" i="32"/>
  <c r="AC44" i="32"/>
  <c r="AG42" i="32"/>
  <c r="AC42" i="32"/>
  <c r="AG37" i="32"/>
  <c r="AC37" i="32"/>
  <c r="AG32" i="32"/>
  <c r="AC32" i="32"/>
  <c r="AG18" i="32"/>
  <c r="AC18" i="32"/>
  <c r="Q12" i="29" l="1"/>
  <c r="R12" i="29"/>
  <c r="AD12" i="29" l="1"/>
  <c r="AA12" i="29"/>
  <c r="AC12" i="29"/>
  <c r="AB12" i="29"/>
  <c r="Y12" i="29"/>
  <c r="V12" i="29"/>
  <c r="W12" i="29"/>
  <c r="X12" i="29"/>
  <c r="P26" i="25"/>
  <c r="Q26" i="25"/>
  <c r="AA26" i="25" l="1"/>
  <c r="Z26" i="25"/>
  <c r="AF12" i="29"/>
  <c r="U26" i="25"/>
  <c r="V26" i="25"/>
  <c r="Q36" i="79" l="1"/>
  <c r="R36" i="79"/>
  <c r="Q11" i="79"/>
  <c r="R11" i="79"/>
  <c r="AD11" i="79" l="1"/>
  <c r="AA11" i="79"/>
  <c r="AB11" i="79"/>
  <c r="AC11" i="79"/>
  <c r="Y11" i="79"/>
  <c r="W11" i="79"/>
  <c r="V11" i="79"/>
  <c r="X11" i="79"/>
  <c r="AD36" i="79"/>
  <c r="AA36" i="79"/>
  <c r="AB36" i="79"/>
  <c r="AC36" i="79"/>
  <c r="Y36" i="79"/>
  <c r="V36" i="79"/>
  <c r="X36" i="79"/>
  <c r="W36" i="79"/>
  <c r="X31" i="19"/>
  <c r="Y31" i="19"/>
  <c r="AE28" i="16"/>
  <c r="AA28" i="16"/>
  <c r="AF31" i="19" l="1"/>
  <c r="AI31" i="19"/>
  <c r="AC31" i="19"/>
  <c r="AG36" i="79"/>
  <c r="AG11" i="79"/>
  <c r="AB31" i="19"/>
  <c r="AE31" i="19"/>
  <c r="AH31" i="19"/>
  <c r="T10" i="5"/>
  <c r="S10" i="5"/>
  <c r="K22" i="9" l="1"/>
  <c r="R10" i="5"/>
  <c r="K10" i="9" s="1"/>
  <c r="F22" i="9" l="1"/>
  <c r="I22" i="9"/>
  <c r="F10" i="9"/>
  <c r="I10" i="9"/>
  <c r="L36" i="2" l="1"/>
  <c r="S36" i="2" s="1"/>
  <c r="M36" i="2"/>
  <c r="L38" i="8"/>
  <c r="L65" i="2"/>
  <c r="M65" i="2"/>
  <c r="L25" i="8"/>
  <c r="L72" i="7"/>
  <c r="L10" i="7"/>
  <c r="K30" i="9"/>
  <c r="M41" i="2"/>
  <c r="M39" i="2"/>
  <c r="J35" i="1"/>
  <c r="N35" i="1" s="1"/>
  <c r="I35" i="1"/>
  <c r="M35" i="1" s="1"/>
  <c r="J32" i="1"/>
  <c r="N32" i="1" s="1"/>
  <c r="I32" i="1"/>
  <c r="M32" i="1" s="1"/>
  <c r="H19" i="43"/>
  <c r="H21" i="43"/>
  <c r="X13" i="18"/>
  <c r="AB13" i="18" s="1"/>
  <c r="Y13" i="18"/>
  <c r="AC13" i="18" s="1"/>
  <c r="I34" i="1"/>
  <c r="M34" i="1" s="1"/>
  <c r="J34" i="1"/>
  <c r="N34" i="1" s="1"/>
  <c r="I36" i="1"/>
  <c r="M36" i="1" s="1"/>
  <c r="J36" i="1"/>
  <c r="N36" i="1" s="1"/>
  <c r="L22" i="8"/>
  <c r="N11" i="7"/>
  <c r="N35" i="5"/>
  <c r="O35" i="5"/>
  <c r="N13" i="5"/>
  <c r="O13" i="5"/>
  <c r="J10" i="1"/>
  <c r="N10" i="1" s="1"/>
  <c r="H9" i="43"/>
  <c r="H10" i="43"/>
  <c r="H22" i="43"/>
  <c r="H11" i="43"/>
  <c r="H12" i="43"/>
  <c r="H13" i="43"/>
  <c r="H14" i="43"/>
  <c r="H15" i="43"/>
  <c r="H16" i="43"/>
  <c r="H17" i="43"/>
  <c r="H18" i="43"/>
  <c r="H20" i="43"/>
  <c r="H23" i="43"/>
  <c r="H24" i="43"/>
  <c r="H25" i="43"/>
  <c r="H26" i="43"/>
  <c r="H29" i="43"/>
  <c r="H59" i="43"/>
  <c r="H60" i="43"/>
  <c r="H124" i="43"/>
  <c r="M10" i="43"/>
  <c r="M9" i="43"/>
  <c r="Y12" i="41"/>
  <c r="X12" i="41"/>
  <c r="AG14" i="65"/>
  <c r="AG18" i="65"/>
  <c r="AG23" i="65"/>
  <c r="AC25" i="65"/>
  <c r="AG28" i="65"/>
  <c r="AF23" i="65"/>
  <c r="AB25" i="65"/>
  <c r="AF28" i="65"/>
  <c r="Q13" i="24"/>
  <c r="P13" i="24"/>
  <c r="Y28" i="18"/>
  <c r="X28" i="18"/>
  <c r="Y12" i="17"/>
  <c r="AI12" i="17" s="1"/>
  <c r="Y11" i="17"/>
  <c r="X11" i="17"/>
  <c r="X12" i="17"/>
  <c r="O12" i="8"/>
  <c r="N12" i="8"/>
  <c r="O11" i="7"/>
  <c r="L30" i="5"/>
  <c r="M37" i="2"/>
  <c r="M38" i="2"/>
  <c r="M40" i="2"/>
  <c r="M42" i="2"/>
  <c r="M43" i="2"/>
  <c r="M44" i="2"/>
  <c r="M35" i="2"/>
  <c r="L35" i="2"/>
  <c r="J54" i="1"/>
  <c r="N54" i="1" s="1"/>
  <c r="I54" i="1"/>
  <c r="M54" i="1" s="1"/>
  <c r="J31" i="1"/>
  <c r="N31" i="1" s="1"/>
  <c r="J33" i="1"/>
  <c r="N33" i="1" s="1"/>
  <c r="J37" i="1"/>
  <c r="N37" i="1" s="1"/>
  <c r="J38" i="1"/>
  <c r="N38" i="1" s="1"/>
  <c r="J39" i="1"/>
  <c r="N39" i="1" s="1"/>
  <c r="J40" i="1"/>
  <c r="N40" i="1" s="1"/>
  <c r="J41" i="1"/>
  <c r="N41" i="1" s="1"/>
  <c r="J42" i="1"/>
  <c r="N42" i="1" s="1"/>
  <c r="J43" i="1"/>
  <c r="N43" i="1" s="1"/>
  <c r="J44" i="1"/>
  <c r="N44" i="1" s="1"/>
  <c r="J45" i="1"/>
  <c r="N45" i="1" s="1"/>
  <c r="J46" i="1"/>
  <c r="N46" i="1" s="1"/>
  <c r="J47" i="1"/>
  <c r="N47" i="1" s="1"/>
  <c r="I47" i="1"/>
  <c r="M47" i="1" s="1"/>
  <c r="I31" i="1"/>
  <c r="M31" i="1" s="1"/>
  <c r="I33" i="1"/>
  <c r="M33" i="1" s="1"/>
  <c r="I37" i="1"/>
  <c r="M37" i="1" s="1"/>
  <c r="I38" i="1"/>
  <c r="M38" i="1" s="1"/>
  <c r="I39" i="1"/>
  <c r="M39" i="1" s="1"/>
  <c r="I40" i="1"/>
  <c r="M40" i="1" s="1"/>
  <c r="I41" i="1"/>
  <c r="M41" i="1" s="1"/>
  <c r="I42" i="1"/>
  <c r="M42" i="1" s="1"/>
  <c r="I43" i="1"/>
  <c r="M43" i="1" s="1"/>
  <c r="I44" i="1"/>
  <c r="M44" i="1" s="1"/>
  <c r="I45" i="1"/>
  <c r="M45" i="1" s="1"/>
  <c r="I46" i="1"/>
  <c r="M46" i="1" s="1"/>
  <c r="M60" i="43"/>
  <c r="M59" i="43"/>
  <c r="M30" i="43"/>
  <c r="M56" i="43"/>
  <c r="M29" i="43"/>
  <c r="L40" i="7"/>
  <c r="L20" i="7"/>
  <c r="L14" i="7"/>
  <c r="L15" i="7"/>
  <c r="L12" i="7"/>
  <c r="L32" i="5"/>
  <c r="L51" i="5"/>
  <c r="L11" i="7"/>
  <c r="L36" i="7"/>
  <c r="G54" i="1"/>
  <c r="G10" i="1"/>
  <c r="T38" i="2" l="1"/>
  <c r="Q38" i="2"/>
  <c r="T43" i="2"/>
  <c r="Q43" i="2"/>
  <c r="Q37" i="2"/>
  <c r="T37" i="2"/>
  <c r="T39" i="2"/>
  <c r="Q39" i="2"/>
  <c r="Q44" i="2"/>
  <c r="T44" i="2"/>
  <c r="S35" i="2"/>
  <c r="P35" i="2"/>
  <c r="T42" i="2"/>
  <c r="Q42" i="2"/>
  <c r="Q41" i="2"/>
  <c r="T41" i="2"/>
  <c r="Q36" i="2"/>
  <c r="T36" i="2"/>
  <c r="S65" i="2"/>
  <c r="P65" i="2"/>
  <c r="T35" i="2"/>
  <c r="Q35" i="2"/>
  <c r="T40" i="2"/>
  <c r="Q40" i="2"/>
  <c r="Q65" i="2"/>
  <c r="T65" i="2"/>
  <c r="P40" i="1"/>
  <c r="P33" i="1"/>
  <c r="P44" i="1"/>
  <c r="P36" i="1"/>
  <c r="P45" i="1"/>
  <c r="P41" i="1"/>
  <c r="P37" i="1"/>
  <c r="X13" i="24"/>
  <c r="V13" i="24"/>
  <c r="U13" i="24"/>
  <c r="W13" i="24"/>
  <c r="AB13" i="24"/>
  <c r="Z13" i="24"/>
  <c r="AA13" i="24"/>
  <c r="W10" i="38"/>
  <c r="V10" i="38"/>
  <c r="U10" i="38"/>
  <c r="P32" i="1"/>
  <c r="Z10" i="38"/>
  <c r="AA10" i="38"/>
  <c r="Y10" i="38"/>
  <c r="AH11" i="17"/>
  <c r="AB11" i="17"/>
  <c r="AC11" i="17"/>
  <c r="AI11" i="17"/>
  <c r="T11" i="7"/>
  <c r="S11" i="7"/>
  <c r="AF28" i="18"/>
  <c r="AC28" i="18"/>
  <c r="P43" i="1"/>
  <c r="P39" i="1"/>
  <c r="P31" i="1"/>
  <c r="X12" i="8"/>
  <c r="W12" i="8"/>
  <c r="P34" i="1"/>
  <c r="X11" i="7"/>
  <c r="W11" i="7"/>
  <c r="P46" i="1"/>
  <c r="P42" i="1"/>
  <c r="P38" i="1"/>
  <c r="P47" i="1"/>
  <c r="AH12" i="17"/>
  <c r="AB12" i="17"/>
  <c r="AE28" i="18"/>
  <c r="AB28" i="18"/>
  <c r="P35" i="1"/>
  <c r="AF15" i="65"/>
  <c r="AB15" i="65"/>
  <c r="AF14" i="65"/>
  <c r="AB14" i="65"/>
  <c r="AF18" i="65"/>
  <c r="AB18" i="65"/>
  <c r="AF9" i="65"/>
  <c r="AB9" i="65"/>
  <c r="X35" i="5"/>
  <c r="W35" i="5"/>
  <c r="T35" i="5"/>
  <c r="S35" i="5"/>
  <c r="X13" i="5"/>
  <c r="W13" i="5"/>
  <c r="S13" i="5"/>
  <c r="T13" i="5"/>
  <c r="F30" i="9"/>
  <c r="I30" i="9"/>
  <c r="T12" i="8"/>
  <c r="S12" i="8"/>
  <c r="K60" i="9"/>
  <c r="Z67" i="5"/>
  <c r="K62" i="9"/>
  <c r="Z69" i="5"/>
  <c r="AH11" i="16"/>
  <c r="AD11" i="16"/>
  <c r="Y11" i="16"/>
  <c r="Z11" i="16"/>
  <c r="AC11" i="16"/>
  <c r="AA11" i="16"/>
  <c r="AE11" i="16"/>
  <c r="AR33" i="41"/>
  <c r="AP33" i="41"/>
  <c r="AQ33" i="41"/>
  <c r="AP19" i="41"/>
  <c r="AR19" i="41"/>
  <c r="AQ19" i="41"/>
  <c r="AR12" i="41"/>
  <c r="AQ12" i="41"/>
  <c r="AP12" i="41"/>
  <c r="AR24" i="41"/>
  <c r="AP24" i="41"/>
  <c r="AQ24" i="41"/>
  <c r="AP16" i="41"/>
  <c r="AR16" i="41"/>
  <c r="AQ16" i="41"/>
  <c r="AG33" i="41"/>
  <c r="AD33" i="41"/>
  <c r="AH33" i="41"/>
  <c r="AC33" i="41"/>
  <c r="AI33" i="41"/>
  <c r="AE33" i="41"/>
  <c r="AE19" i="41"/>
  <c r="AG19" i="41"/>
  <c r="AH19" i="41"/>
  <c r="AC19" i="41"/>
  <c r="AI19" i="41"/>
  <c r="AD19" i="41"/>
  <c r="AL33" i="41"/>
  <c r="AM33" i="41"/>
  <c r="AK33" i="41"/>
  <c r="AM20" i="41"/>
  <c r="AL20" i="41"/>
  <c r="AK20" i="41"/>
  <c r="AM16" i="41"/>
  <c r="AK16" i="41"/>
  <c r="AL16" i="41"/>
  <c r="AH24" i="41"/>
  <c r="AC24" i="41"/>
  <c r="AI24" i="41"/>
  <c r="AD24" i="41"/>
  <c r="AE24" i="41"/>
  <c r="AG24" i="41"/>
  <c r="AE16" i="41"/>
  <c r="AG16" i="41"/>
  <c r="AH16" i="41"/>
  <c r="AC16" i="41"/>
  <c r="AI16" i="41"/>
  <c r="AD16" i="41"/>
  <c r="AK21" i="41"/>
  <c r="AL21" i="41"/>
  <c r="AM21" i="41"/>
  <c r="AC20" i="41"/>
  <c r="AD20" i="41"/>
  <c r="AE20" i="41"/>
  <c r="AM19" i="41"/>
  <c r="AK19" i="41"/>
  <c r="AL19" i="41"/>
  <c r="AM12" i="41"/>
  <c r="AL12" i="41"/>
  <c r="AK12" i="41"/>
  <c r="AD21" i="41"/>
  <c r="AE21" i="41"/>
  <c r="AC21" i="41"/>
  <c r="AH12" i="41"/>
  <c r="AC12" i="41"/>
  <c r="AI12" i="41"/>
  <c r="AD12" i="41"/>
  <c r="AE12" i="41"/>
  <c r="AG12" i="41"/>
  <c r="AM24" i="41"/>
  <c r="AL24" i="41"/>
  <c r="AK24" i="41"/>
  <c r="AF27" i="65"/>
  <c r="AB27" i="65"/>
  <c r="AF22" i="65"/>
  <c r="AB22" i="65"/>
  <c r="AF13" i="65"/>
  <c r="AB13" i="65"/>
  <c r="AG22" i="65"/>
  <c r="AC22" i="65"/>
  <c r="AC13" i="65"/>
  <c r="AG13" i="65"/>
  <c r="AC27" i="65"/>
  <c r="AG27" i="65"/>
  <c r="AF24" i="65"/>
  <c r="AB24" i="65"/>
  <c r="AG24" i="65"/>
  <c r="AC24" i="65"/>
  <c r="AG10" i="32"/>
  <c r="AC10" i="32"/>
  <c r="AH10" i="32"/>
  <c r="AD10" i="32"/>
  <c r="AC52" i="16"/>
  <c r="AD52" i="16"/>
  <c r="AA52" i="16"/>
  <c r="AE52" i="16"/>
  <c r="Y52" i="16"/>
  <c r="Z52" i="16"/>
  <c r="AC28" i="16"/>
  <c r="AD28" i="16"/>
  <c r="Z28" i="16"/>
  <c r="Z25" i="8"/>
  <c r="P55" i="1"/>
  <c r="K35" i="9"/>
  <c r="K66" i="9"/>
  <c r="AA72" i="7"/>
  <c r="K67" i="9"/>
  <c r="K29" i="9"/>
  <c r="K36" i="9"/>
  <c r="K90" i="9"/>
  <c r="P54" i="1"/>
  <c r="K39" i="9"/>
  <c r="K89" i="9"/>
  <c r="K32" i="9"/>
  <c r="K45" i="9"/>
  <c r="K92" i="9"/>
  <c r="K38" i="9"/>
  <c r="K44" i="9"/>
  <c r="K33" i="9"/>
  <c r="K11" i="9"/>
  <c r="Z83" i="5"/>
  <c r="K46" i="9"/>
  <c r="K40" i="9"/>
  <c r="K42" i="9"/>
  <c r="AA10" i="7"/>
  <c r="Z34" i="5"/>
  <c r="AH28" i="18" l="1"/>
  <c r="AE13" i="24"/>
  <c r="V11" i="7"/>
  <c r="AI28" i="18"/>
  <c r="R11" i="7"/>
  <c r="R12" i="8"/>
  <c r="R35" i="5"/>
  <c r="K31" i="9" s="1"/>
  <c r="F31" i="9" s="1"/>
  <c r="AD10" i="38"/>
  <c r="V12" i="8"/>
  <c r="V13" i="5"/>
  <c r="L13" i="9" s="1"/>
  <c r="G13" i="9" s="1"/>
  <c r="V35" i="5"/>
  <c r="L31" i="9" s="1"/>
  <c r="J31" i="9" s="1"/>
  <c r="R13" i="5"/>
  <c r="K13" i="9" s="1"/>
  <c r="Z61" i="5"/>
  <c r="K56" i="9"/>
  <c r="F46" i="9"/>
  <c r="I46" i="9"/>
  <c r="F45" i="9"/>
  <c r="I45" i="9"/>
  <c r="F62" i="9"/>
  <c r="I62" i="9"/>
  <c r="F89" i="9"/>
  <c r="I89" i="9"/>
  <c r="F90" i="9"/>
  <c r="I90" i="9"/>
  <c r="F66" i="9"/>
  <c r="I66" i="9"/>
  <c r="F11" i="9"/>
  <c r="I11" i="9"/>
  <c r="F67" i="9"/>
  <c r="I67" i="9"/>
  <c r="F92" i="9"/>
  <c r="I92" i="9"/>
  <c r="F42" i="9"/>
  <c r="I42" i="9"/>
  <c r="F44" i="9"/>
  <c r="I44" i="9"/>
  <c r="F32" i="9"/>
  <c r="I32" i="9"/>
  <c r="F36" i="9"/>
  <c r="I36" i="9"/>
  <c r="F35" i="9"/>
  <c r="I35" i="9"/>
  <c r="F60" i="9"/>
  <c r="I60" i="9"/>
  <c r="F38" i="9"/>
  <c r="I38" i="9"/>
  <c r="F39" i="9"/>
  <c r="I39" i="9"/>
  <c r="F40" i="9"/>
  <c r="I40" i="9"/>
  <c r="F33" i="9"/>
  <c r="I33" i="9"/>
  <c r="F29" i="9"/>
  <c r="I29" i="9"/>
  <c r="K41" i="9"/>
  <c r="K71" i="9"/>
  <c r="Z82" i="5"/>
  <c r="K74" i="9"/>
  <c r="Z86" i="5"/>
  <c r="K79" i="9"/>
  <c r="Z92" i="5"/>
  <c r="K70" i="9"/>
  <c r="Z81" i="5"/>
  <c r="K85" i="9"/>
  <c r="Z98" i="5"/>
  <c r="K53" i="9"/>
  <c r="Z58" i="5"/>
  <c r="K59" i="9"/>
  <c r="Z66" i="5"/>
  <c r="K86" i="9"/>
  <c r="Z99" i="5"/>
  <c r="K54" i="9"/>
  <c r="Z59" i="5"/>
  <c r="K52" i="9"/>
  <c r="Z57" i="5"/>
  <c r="K82" i="9"/>
  <c r="Z95" i="5"/>
  <c r="K76" i="9"/>
  <c r="Z88" i="5"/>
  <c r="K73" i="9"/>
  <c r="Z85" i="5"/>
  <c r="K64" i="9"/>
  <c r="Z74" i="5"/>
  <c r="K65" i="9"/>
  <c r="Z76" i="5"/>
  <c r="K72" i="9"/>
  <c r="Z84" i="5"/>
  <c r="K58" i="9"/>
  <c r="Z64" i="5"/>
  <c r="K87" i="9"/>
  <c r="Z100" i="5"/>
  <c r="K80" i="9"/>
  <c r="Z93" i="5"/>
  <c r="K61" i="9"/>
  <c r="Z68" i="5"/>
  <c r="K83" i="9"/>
  <c r="Z96" i="5"/>
  <c r="K77" i="9"/>
  <c r="Z89" i="5"/>
  <c r="K81" i="9"/>
  <c r="Z94" i="5"/>
  <c r="Z46" i="5"/>
  <c r="P10" i="1"/>
  <c r="K37" i="9"/>
  <c r="AA12" i="7"/>
  <c r="AA36" i="7"/>
  <c r="K18" i="9"/>
  <c r="K14" i="9"/>
  <c r="K12" i="9"/>
  <c r="K23" i="9"/>
  <c r="I23" i="9" s="1"/>
  <c r="Z10" i="5"/>
  <c r="K15" i="9"/>
  <c r="K93" i="9"/>
  <c r="Z24" i="5"/>
  <c r="AD23" i="39"/>
  <c r="AA26" i="7"/>
  <c r="AA20" i="7"/>
  <c r="Z22" i="8"/>
  <c r="Z50" i="5"/>
  <c r="AA28" i="7"/>
  <c r="Z102" i="5"/>
  <c r="Z105" i="5"/>
  <c r="Z45" i="5"/>
  <c r="Z44" i="5"/>
  <c r="AA25" i="7"/>
  <c r="AA40" i="7"/>
  <c r="AA22" i="7"/>
  <c r="Z32" i="5"/>
  <c r="Z47" i="5"/>
  <c r="AA27" i="7"/>
  <c r="Z30" i="5"/>
  <c r="Z49" i="5"/>
  <c r="Z11" i="5"/>
  <c r="Z33" i="5"/>
  <c r="Z41" i="5"/>
  <c r="Z77" i="5"/>
  <c r="Z101" i="5"/>
  <c r="Z51" i="5"/>
  <c r="AA14" i="7"/>
  <c r="AA15" i="7"/>
  <c r="Z43" i="5"/>
  <c r="Z55" i="5"/>
  <c r="Z36" i="5"/>
  <c r="Z78" i="5"/>
  <c r="Z40" i="5"/>
  <c r="Z106" i="5"/>
  <c r="Z103" i="5"/>
  <c r="Z38" i="5"/>
  <c r="AA21" i="7"/>
  <c r="AA11" i="7" l="1"/>
  <c r="Z35" i="5"/>
  <c r="I31" i="9"/>
  <c r="G31" i="9"/>
  <c r="J13" i="9"/>
  <c r="F56" i="9"/>
  <c r="I56" i="9"/>
  <c r="F83" i="9"/>
  <c r="I83" i="9"/>
  <c r="F73" i="9"/>
  <c r="I73" i="9"/>
  <c r="F59" i="9"/>
  <c r="I59" i="9"/>
  <c r="F85" i="9"/>
  <c r="I85" i="9"/>
  <c r="F79" i="9"/>
  <c r="I79" i="9"/>
  <c r="F71" i="9"/>
  <c r="I71" i="9"/>
  <c r="F14" i="9"/>
  <c r="I14" i="9"/>
  <c r="F41" i="9"/>
  <c r="I41" i="9"/>
  <c r="F37" i="9"/>
  <c r="I37" i="9"/>
  <c r="F80" i="9"/>
  <c r="I80" i="9"/>
  <c r="F65" i="9"/>
  <c r="I65" i="9"/>
  <c r="F54" i="9"/>
  <c r="I54" i="9"/>
  <c r="F77" i="9"/>
  <c r="I77" i="9"/>
  <c r="F61" i="9"/>
  <c r="I61" i="9"/>
  <c r="F72" i="9"/>
  <c r="I72" i="9"/>
  <c r="F76" i="9"/>
  <c r="I76" i="9"/>
  <c r="F52" i="9"/>
  <c r="I52" i="9"/>
  <c r="F53" i="9"/>
  <c r="I53" i="9"/>
  <c r="F70" i="9"/>
  <c r="I70" i="9"/>
  <c r="F74" i="9"/>
  <c r="I74" i="9"/>
  <c r="F81" i="9"/>
  <c r="I81" i="9"/>
  <c r="F58" i="9"/>
  <c r="I58" i="9"/>
  <c r="F82" i="9"/>
  <c r="I82" i="9"/>
  <c r="F93" i="9"/>
  <c r="I93" i="9"/>
  <c r="F13" i="9"/>
  <c r="I13" i="9"/>
  <c r="F87" i="9"/>
  <c r="I87" i="9"/>
  <c r="F64" i="9"/>
  <c r="I64" i="9"/>
  <c r="F86" i="9"/>
  <c r="I86" i="9"/>
  <c r="F15" i="9"/>
  <c r="I15" i="9"/>
  <c r="F12" i="9"/>
  <c r="I12" i="9"/>
  <c r="F18" i="9"/>
  <c r="I18" i="9"/>
  <c r="K24" i="9"/>
  <c r="K21" i="9"/>
  <c r="K57" i="9"/>
  <c r="Z63" i="5"/>
  <c r="Z48" i="5"/>
  <c r="K43" i="9"/>
  <c r="Z16" i="5"/>
  <c r="K16" i="9"/>
  <c r="Z25" i="5"/>
  <c r="F23" i="9"/>
  <c r="Z104" i="5"/>
  <c r="K91" i="9"/>
  <c r="Z39" i="5"/>
  <c r="K34" i="9"/>
  <c r="Z23" i="5"/>
  <c r="Z42" i="5"/>
  <c r="Z19" i="5"/>
  <c r="Z12" i="5"/>
  <c r="Z13" i="5"/>
  <c r="Z38" i="8"/>
  <c r="Z14" i="5"/>
  <c r="Z18" i="5"/>
  <c r="Z26" i="5"/>
  <c r="Z107" i="5"/>
  <c r="Z15" i="5"/>
  <c r="F24" i="9" l="1"/>
  <c r="I24" i="9"/>
  <c r="F34" i="9"/>
  <c r="I34" i="9"/>
  <c r="F91" i="9"/>
  <c r="I91" i="9"/>
  <c r="F16" i="9"/>
  <c r="I16" i="9"/>
  <c r="F43" i="9"/>
  <c r="F57" i="9"/>
  <c r="I57" i="9"/>
  <c r="F21" i="9"/>
  <c r="I21" i="9"/>
</calcChain>
</file>

<file path=xl/sharedStrings.xml><?xml version="1.0" encoding="utf-8"?>
<sst xmlns="http://schemas.openxmlformats.org/spreadsheetml/2006/main" count="12812" uniqueCount="783">
  <si>
    <t>Equity - 1.1</t>
  </si>
  <si>
    <t xml:space="preserve">Domestic Market Capitalisation </t>
  </si>
  <si>
    <t>(in millions of local currencies)</t>
  </si>
  <si>
    <t>(USD millions)</t>
  </si>
  <si>
    <t>Exchange</t>
  </si>
  <si>
    <t>Curr.</t>
  </si>
  <si>
    <t>Americas</t>
  </si>
  <si>
    <t>Bermuda Stock Exchange</t>
  </si>
  <si>
    <t>BED</t>
  </si>
  <si>
    <t>BRL</t>
  </si>
  <si>
    <t>ARA</t>
  </si>
  <si>
    <t>Bolsa de Comercio de Santiago</t>
  </si>
  <si>
    <t>CLP</t>
  </si>
  <si>
    <t>Bolsa de Valores de Colombia</t>
  </si>
  <si>
    <t>COP</t>
  </si>
  <si>
    <t>Bolsa de Valores de Lima</t>
  </si>
  <si>
    <t>PEI</t>
  </si>
  <si>
    <t>Bolsa Mexicana de Valores</t>
  </si>
  <si>
    <t>MXP</t>
  </si>
  <si>
    <t>USD</t>
  </si>
  <si>
    <t>Nasdaq - US</t>
  </si>
  <si>
    <t>TMX Group</t>
  </si>
  <si>
    <t>CAD</t>
  </si>
  <si>
    <t>Asia - Pacific</t>
  </si>
  <si>
    <t>AUD</t>
  </si>
  <si>
    <t>INR</t>
  </si>
  <si>
    <t>Bursa Malaysia</t>
  </si>
  <si>
    <t>MYR</t>
  </si>
  <si>
    <t>Colombo Stock Exchange</t>
  </si>
  <si>
    <t>LKR</t>
  </si>
  <si>
    <t>Hochiminh Stock Exchange</t>
  </si>
  <si>
    <t>VND</t>
  </si>
  <si>
    <t>Hong Kong Exchanges and Clearing</t>
  </si>
  <si>
    <t>HKD</t>
  </si>
  <si>
    <t>Indonesia Stock Exchange</t>
  </si>
  <si>
    <t>IDR</t>
  </si>
  <si>
    <t>Japan Exchange Group</t>
  </si>
  <si>
    <t>JPY</t>
  </si>
  <si>
    <t>Korea Exchange</t>
  </si>
  <si>
    <t>KRW</t>
  </si>
  <si>
    <t>NZX Limited</t>
  </si>
  <si>
    <t>NZD</t>
  </si>
  <si>
    <t>PHP</t>
  </si>
  <si>
    <t>Shanghai Stock Exchange</t>
  </si>
  <si>
    <t>CNY</t>
  </si>
  <si>
    <t>Shenzhen Stock Exchange</t>
  </si>
  <si>
    <t>Singapore Exchange</t>
  </si>
  <si>
    <t>SGD</t>
  </si>
  <si>
    <t>THB</t>
  </si>
  <si>
    <t>Taipei Exchange</t>
  </si>
  <si>
    <t>TWD</t>
  </si>
  <si>
    <t>Taiwan Stock Exchange</t>
  </si>
  <si>
    <t>Europe - Middle East - Africa</t>
  </si>
  <si>
    <t>Abu Dhabi Securities Exchange</t>
  </si>
  <si>
    <t>AED</t>
  </si>
  <si>
    <t>Amman Stock Exchange</t>
  </si>
  <si>
    <t>JOD</t>
  </si>
  <si>
    <t>EUR</t>
  </si>
  <si>
    <t>Bahrain Bourse</t>
  </si>
  <si>
    <t>BHD</t>
  </si>
  <si>
    <t>Borsa Istanbul</t>
  </si>
  <si>
    <t>TRY</t>
  </si>
  <si>
    <t>Bourse de Casablanca</t>
  </si>
  <si>
    <t>MAD</t>
  </si>
  <si>
    <t>Cyprus Stock Exchange</t>
  </si>
  <si>
    <t>Dubai Financial Market</t>
  </si>
  <si>
    <t>EGP</t>
  </si>
  <si>
    <t>Euronext</t>
  </si>
  <si>
    <t>Johannesburg Stock Exchange</t>
  </si>
  <si>
    <t>ZAR</t>
  </si>
  <si>
    <t>Kazakhstan Stock Exchange</t>
  </si>
  <si>
    <t>KZT</t>
  </si>
  <si>
    <t>Luxembourg Stock Exchange</t>
  </si>
  <si>
    <t>Malta Stock Exchange</t>
  </si>
  <si>
    <t>Moscow Exchange</t>
  </si>
  <si>
    <t>RUR</t>
  </si>
  <si>
    <t>Muscat Securities Market</t>
  </si>
  <si>
    <t>OMR</t>
  </si>
  <si>
    <t>Nigerian Stock Exchange</t>
  </si>
  <si>
    <t>NGN</t>
  </si>
  <si>
    <t>NOK</t>
  </si>
  <si>
    <t>Qatar Stock Exchange</t>
  </si>
  <si>
    <t>QAR</t>
  </si>
  <si>
    <t>SAR</t>
  </si>
  <si>
    <t>SIX Swiss Exchange</t>
  </si>
  <si>
    <t>CHF</t>
  </si>
  <si>
    <t>Stock Exchange of Mauritius</t>
  </si>
  <si>
    <t>MUR</t>
  </si>
  <si>
    <t>Tel-Aviv Stock Exchange</t>
  </si>
  <si>
    <t>ILS</t>
  </si>
  <si>
    <r>
      <rPr>
        <b/>
        <sz val="11"/>
        <color indexed="8"/>
        <rFont val="Calibri"/>
        <family val="2"/>
      </rPr>
      <t>Source:</t>
    </r>
    <r>
      <rPr>
        <sz val="11"/>
        <color indexed="8"/>
        <rFont val="Calibri"/>
        <family val="2"/>
      </rPr>
      <t xml:space="preserve"> World Federation of Exchanges members</t>
    </r>
  </si>
  <si>
    <t>NA: Not Available</t>
  </si>
  <si>
    <t xml:space="preserve">Notes: </t>
  </si>
  <si>
    <t>2. Excluding investment funds</t>
  </si>
  <si>
    <t>3. Including Alternative and SME Markets</t>
  </si>
  <si>
    <r>
      <rPr>
        <b/>
        <sz val="11"/>
        <color indexed="8"/>
        <rFont val="Calibri"/>
        <family val="2"/>
      </rPr>
      <t>Australian Stock Exchange:</t>
    </r>
    <r>
      <rPr>
        <sz val="11"/>
        <color indexed="8"/>
        <rFont val="Calibri"/>
        <family val="2"/>
      </rPr>
      <t xml:space="preserve"> including investment funds</t>
    </r>
  </si>
  <si>
    <r>
      <rPr>
        <b/>
        <sz val="11"/>
        <color indexed="8"/>
        <rFont val="Calibri"/>
        <family val="2"/>
      </rPr>
      <t>TMX Group:</t>
    </r>
    <r>
      <rPr>
        <sz val="11"/>
        <color indexed="8"/>
        <rFont val="Calibri"/>
        <family val="2"/>
      </rPr>
      <t xml:space="preserve"> includes companies listed on TSX Venture</t>
    </r>
  </si>
  <si>
    <t>Equity - 1.2</t>
  </si>
  <si>
    <t xml:space="preserve">Market capitalisation of new listings </t>
  </si>
  <si>
    <t>Market capitalisation of delistings</t>
  </si>
  <si>
    <t>R</t>
  </si>
  <si>
    <t>NA</t>
  </si>
  <si>
    <t>1. Excluding investment funds</t>
  </si>
  <si>
    <t>2. Including Alternative and SME Markets</t>
  </si>
  <si>
    <t>Barbados Stock Exchange</t>
  </si>
  <si>
    <t>Bolsa de Valores de Panama</t>
  </si>
  <si>
    <t>Bolsa Nacional de Valores</t>
  </si>
  <si>
    <t>CME Group</t>
  </si>
  <si>
    <t>ICE Futures Canada</t>
  </si>
  <si>
    <t>ICE Futures US</t>
  </si>
  <si>
    <t>International Securities Exchange</t>
  </si>
  <si>
    <t>Jamaica Stock Exchange</t>
  </si>
  <si>
    <t>NYSE</t>
  </si>
  <si>
    <t>China Financial Futures Exchange</t>
  </si>
  <si>
    <t>Chittagong Stock Exchange</t>
  </si>
  <si>
    <t>BDT</t>
  </si>
  <si>
    <t>Dalian Commodity Exchange</t>
  </si>
  <si>
    <t>Dhaka Stock Exchange</t>
  </si>
  <si>
    <t>Shanghai Futures Exchange</t>
  </si>
  <si>
    <t>Zhengzhou Commodity Exchange</t>
  </si>
  <si>
    <t>Athens Stock Exchange</t>
  </si>
  <si>
    <t>Beirut Stock Exchange</t>
  </si>
  <si>
    <t>LBP</t>
  </si>
  <si>
    <t>BME Spanish Exchanges</t>
  </si>
  <si>
    <t>TND</t>
  </si>
  <si>
    <t>BRVM</t>
  </si>
  <si>
    <t>XOF</t>
  </si>
  <si>
    <t>Bucharest Stock Exchange</t>
  </si>
  <si>
    <t>RON</t>
  </si>
  <si>
    <t>Budapest Stock Exchange</t>
  </si>
  <si>
    <t>HUF</t>
  </si>
  <si>
    <t>ICE Futures Europe</t>
  </si>
  <si>
    <t>Ljubljana Stock Exchange</t>
  </si>
  <si>
    <t>London Metal Exchange</t>
  </si>
  <si>
    <t>LSE Group</t>
  </si>
  <si>
    <t>Namibian Stock Exchange</t>
  </si>
  <si>
    <t>NAD</t>
  </si>
  <si>
    <t>Palestine Exchange</t>
  </si>
  <si>
    <t>Saudi Stock Exchange (Tadawul)</t>
  </si>
  <si>
    <t>Tehran Stock Exchange</t>
  </si>
  <si>
    <t>IRR</t>
  </si>
  <si>
    <t>Ukrainian Exchange</t>
  </si>
  <si>
    <t>UAH</t>
  </si>
  <si>
    <t>Warsaw Stock Exchange</t>
  </si>
  <si>
    <t>PLN</t>
  </si>
  <si>
    <t>Zagreb Stock Exchange</t>
  </si>
  <si>
    <t>HRK</t>
  </si>
  <si>
    <t>Number of listed companies</t>
  </si>
  <si>
    <t>Total</t>
  </si>
  <si>
    <t xml:space="preserve">Domestic </t>
  </si>
  <si>
    <t>Foreign</t>
  </si>
  <si>
    <t>companies</t>
  </si>
  <si>
    <t xml:space="preserve">Equity - 1.5.1  </t>
  </si>
  <si>
    <t xml:space="preserve">Value of share trading. Electronic order book </t>
  </si>
  <si>
    <t>Equity - 1.5.2</t>
  </si>
  <si>
    <t>Value of share trading. Negotiated Deals</t>
  </si>
  <si>
    <t>Equity - 1.5.3</t>
  </si>
  <si>
    <t>Value of share trading. Reported Trades</t>
  </si>
  <si>
    <t>Number of trading days</t>
  </si>
  <si>
    <t>Average daily turnover value EOB</t>
  </si>
  <si>
    <t>Average value of trades EOB</t>
  </si>
  <si>
    <t>Number of trades in equity shares (EOB)</t>
  </si>
  <si>
    <t>Number of shares traded (EOB)</t>
  </si>
  <si>
    <t>In thousands</t>
  </si>
  <si>
    <t>In millions</t>
  </si>
  <si>
    <t>Equity - 1.7.2</t>
  </si>
  <si>
    <t>Number of trades in equity shares (Negotiated Deals)</t>
  </si>
  <si>
    <t>Number of shares traded (Negotiated Deals)</t>
  </si>
  <si>
    <t>Equity - 1.7.3</t>
  </si>
  <si>
    <t>Number of trades in equity shares (Reported Trades)</t>
  </si>
  <si>
    <t>Number of shares traded (Reported Trades)</t>
  </si>
  <si>
    <t>Equity - 1.8</t>
  </si>
  <si>
    <t>Number of trading participants</t>
  </si>
  <si>
    <t>Equity Market</t>
  </si>
  <si>
    <t>Bond Market</t>
  </si>
  <si>
    <t>Derivatives Market</t>
  </si>
  <si>
    <t>Equity - 1.9</t>
  </si>
  <si>
    <t xml:space="preserve">Turnover velocity of domestic shares </t>
  </si>
  <si>
    <t>Investment flows - Number of new companies listed</t>
  </si>
  <si>
    <t>Number of new companies listed through IPOs</t>
  </si>
  <si>
    <t>Number of other new companies listed</t>
  </si>
  <si>
    <t>Investment flows channneled though exchange</t>
  </si>
  <si>
    <t>(in millions of local currency)</t>
  </si>
  <si>
    <t>(in USD millions)</t>
  </si>
  <si>
    <t>IPOs</t>
  </si>
  <si>
    <t>Already listed companies</t>
  </si>
  <si>
    <t>Newly Issued Shares</t>
  </si>
  <si>
    <t>Already Issued Shares</t>
  </si>
  <si>
    <t>Equity - 1.12</t>
  </si>
  <si>
    <t>Number  of securitised derivatives listed at year-end, trading value and number of trades</t>
  </si>
  <si>
    <t>Number of securities listed at year-end</t>
  </si>
  <si>
    <t>Trading values (Electronic Order Book)</t>
  </si>
  <si>
    <t>Trading values (Negotiated Deals)</t>
  </si>
  <si>
    <t>Total trading value</t>
  </si>
  <si>
    <t>Number of trades (Electronic Order Book)</t>
  </si>
  <si>
    <t>Number of trades (Negotiated Deals)</t>
  </si>
  <si>
    <t>Total number of trades</t>
  </si>
  <si>
    <t>('000)</t>
  </si>
  <si>
    <t>Equity - 1.13</t>
  </si>
  <si>
    <t>Number of ETFs listed at year-end, trading value and number of trades</t>
  </si>
  <si>
    <t>Number of ETFs listed at year-end</t>
  </si>
  <si>
    <t>Equity - 1.14</t>
  </si>
  <si>
    <t xml:space="preserve">Number of investment funds listed at year-end, trading value and number of trades </t>
  </si>
  <si>
    <t>Number of investment funds listed at year-end</t>
  </si>
  <si>
    <t xml:space="preserve">Value of bonds listed </t>
  </si>
  <si>
    <t>Domestic,</t>
  </si>
  <si>
    <t>private sector</t>
  </si>
  <si>
    <t>public sector</t>
  </si>
  <si>
    <t>Sector</t>
  </si>
  <si>
    <r>
      <rPr>
        <b/>
        <sz val="11"/>
        <rFont val="Calibri"/>
        <family val="2"/>
      </rPr>
      <t>Source:</t>
    </r>
    <r>
      <rPr>
        <i/>
        <sz val="11"/>
        <rFont val="Calibri"/>
        <family val="2"/>
      </rPr>
      <t xml:space="preserve"> </t>
    </r>
    <r>
      <rPr>
        <sz val="11"/>
        <rFont val="Calibri"/>
        <family val="2"/>
      </rPr>
      <t>World Federation of Exchanges members</t>
    </r>
  </si>
  <si>
    <t>Notes:</t>
  </si>
  <si>
    <t>1. Due to different reporting rules and calculation methods, turnover figures are not entirely comparable.</t>
  </si>
  <si>
    <t>3. The rest exchanges reported market value.</t>
  </si>
  <si>
    <r>
      <rPr>
        <b/>
        <sz val="11"/>
        <rFont val="Calibri"/>
        <family val="2"/>
      </rPr>
      <t>Japan Exchange Group:</t>
    </r>
    <r>
      <rPr>
        <sz val="11"/>
        <rFont val="Calibri"/>
        <family val="2"/>
      </rPr>
      <t xml:space="preserve"> Not included TOKYO PRO-BOND</t>
    </r>
  </si>
  <si>
    <r>
      <rPr>
        <b/>
        <sz val="11"/>
        <rFont val="Calibri"/>
        <family val="2"/>
      </rPr>
      <t>NA:</t>
    </r>
    <r>
      <rPr>
        <sz val="11"/>
        <rFont val="Calibri"/>
        <family val="2"/>
      </rPr>
      <t xml:space="preserve"> Not Available</t>
    </r>
  </si>
  <si>
    <r>
      <rPr>
        <b/>
        <sz val="11"/>
        <rFont val="Calibri"/>
        <family val="2"/>
      </rPr>
      <t>R:</t>
    </r>
    <r>
      <rPr>
        <sz val="11"/>
        <rFont val="Calibri"/>
        <family val="2"/>
      </rPr>
      <t xml:space="preserve"> Revised</t>
    </r>
  </si>
  <si>
    <t>Number of bond issuers</t>
  </si>
  <si>
    <t>sector</t>
  </si>
  <si>
    <r>
      <rPr>
        <b/>
        <sz val="11"/>
        <rFont val="Calibri"/>
        <family val="2"/>
      </rPr>
      <t xml:space="preserve">Source: </t>
    </r>
    <r>
      <rPr>
        <sz val="11"/>
        <rFont val="Calibri"/>
        <family val="2"/>
      </rPr>
      <t>World Federation of Exchanges members</t>
    </r>
  </si>
  <si>
    <r>
      <rPr>
        <b/>
        <sz val="11"/>
        <rFont val="Calibri"/>
        <family val="2"/>
      </rPr>
      <t xml:space="preserve">NA: </t>
    </r>
    <r>
      <rPr>
        <sz val="11"/>
        <rFont val="Calibri"/>
        <family val="2"/>
      </rPr>
      <t>Not available</t>
    </r>
  </si>
  <si>
    <t xml:space="preserve">Number of bonds listed </t>
  </si>
  <si>
    <t xml:space="preserve">Number of new bonds listed </t>
  </si>
  <si>
    <t>Fixed-income - 2.5.1</t>
  </si>
  <si>
    <t>Total value of bond trading</t>
  </si>
  <si>
    <r>
      <rPr>
        <b/>
        <sz val="11"/>
        <rFont val="Calibri"/>
        <family val="2"/>
      </rPr>
      <t>Source:</t>
    </r>
    <r>
      <rPr>
        <sz val="11"/>
        <rFont val="Calibri"/>
        <family val="2"/>
      </rPr>
      <t xml:space="preserve"> World Federation of Exchange members</t>
    </r>
  </si>
  <si>
    <r>
      <rPr>
        <b/>
        <sz val="11"/>
        <rFont val="Calibri"/>
        <family val="2"/>
      </rPr>
      <t xml:space="preserve">Notes: </t>
    </r>
    <r>
      <rPr>
        <sz val="11"/>
        <rFont val="Calibri"/>
        <family val="2"/>
      </rPr>
      <t>Due to different reporting rules and calculation methods, turnover figures are not entirely comparable</t>
    </r>
  </si>
  <si>
    <t>The sale and purchase of a security are counted as a one transaction</t>
  </si>
  <si>
    <t>Fixed-income - 2.5.2</t>
  </si>
  <si>
    <t>Value of bond trading. Electronic Order Book</t>
  </si>
  <si>
    <t>Fixed-income - 2.5.3</t>
  </si>
  <si>
    <t>Value of bond trading. Negotiated Deals</t>
  </si>
  <si>
    <t>Number of trades in bonds</t>
  </si>
  <si>
    <t>Electronic Order Book trades</t>
  </si>
  <si>
    <t>Negotiated Deals trades</t>
  </si>
  <si>
    <t xml:space="preserve">Investment flows - New capital raised by bonds </t>
  </si>
  <si>
    <t>Broad stock market indexes</t>
  </si>
  <si>
    <t>Name of Index</t>
  </si>
  <si>
    <t>Date</t>
  </si>
  <si>
    <t>Ibovespa</t>
  </si>
  <si>
    <t>COLEQTY</t>
  </si>
  <si>
    <t>KOSPI</t>
  </si>
  <si>
    <t>SET Index</t>
  </si>
  <si>
    <t>IGBM Index</t>
  </si>
  <si>
    <t>BIST 100</t>
  </si>
  <si>
    <t>NSE All Share Index</t>
  </si>
  <si>
    <t>TADAWUL ALL SHARE INDEX (TASI)</t>
  </si>
  <si>
    <t>SEMDEX</t>
  </si>
  <si>
    <t>General Share Index</t>
  </si>
  <si>
    <r>
      <rPr>
        <b/>
        <sz val="11"/>
        <rFont val="Calibri"/>
        <family val="2"/>
      </rPr>
      <t>NA:</t>
    </r>
    <r>
      <rPr>
        <sz val="11"/>
        <rFont val="Calibri"/>
        <family val="2"/>
      </rPr>
      <t xml:space="preserve"> Not Available     </t>
    </r>
  </si>
  <si>
    <r>
      <rPr>
        <b/>
        <sz val="11"/>
        <rFont val="Calibri"/>
        <family val="2"/>
      </rPr>
      <t>P&amp;R:</t>
    </r>
    <r>
      <rPr>
        <sz val="11"/>
        <rFont val="Calibri"/>
        <family val="2"/>
      </rPr>
      <t xml:space="preserve"> Index is a combination of priced and return</t>
    </r>
  </si>
  <si>
    <t>Blue Chip indexes</t>
  </si>
  <si>
    <t>IBrX-50</t>
  </si>
  <si>
    <t>COLCAP</t>
  </si>
  <si>
    <t>FBMKLCI</t>
  </si>
  <si>
    <t>Hang Seng Index</t>
  </si>
  <si>
    <t>TOPIX Core30</t>
  </si>
  <si>
    <t>S&amp;P NZX 50</t>
  </si>
  <si>
    <t>SET 50 Index</t>
  </si>
  <si>
    <t>FTSE/ATHEX Large Cap</t>
  </si>
  <si>
    <t>IBEX 35</t>
  </si>
  <si>
    <t>BIST 30</t>
  </si>
  <si>
    <t>Index KASE</t>
  </si>
  <si>
    <t>SMI PR</t>
  </si>
  <si>
    <t>SEM-10</t>
  </si>
  <si>
    <r>
      <t>P:</t>
    </r>
    <r>
      <rPr>
        <sz val="11"/>
        <rFont val="Calibri"/>
        <family val="2"/>
      </rPr>
      <t xml:space="preserve"> Price Index</t>
    </r>
  </si>
  <si>
    <r>
      <rPr>
        <b/>
        <sz val="11"/>
        <rFont val="Calibri"/>
        <family val="2"/>
      </rPr>
      <t xml:space="preserve">R: </t>
    </r>
    <r>
      <rPr>
        <sz val="11"/>
        <rFont val="Calibri"/>
        <family val="2"/>
      </rPr>
      <t>Return Index</t>
    </r>
  </si>
  <si>
    <t xml:space="preserve">Number of companies distributing dividends, amounts of dividends paid and yields for the Official / main market </t>
  </si>
  <si>
    <t>Number of listed companies distributing dividends</t>
  </si>
  <si>
    <t>Total amount of net dividend paid</t>
  </si>
  <si>
    <t>Total amount of gross dividend paid</t>
  </si>
  <si>
    <t>Gross dividend yield (%)</t>
  </si>
  <si>
    <t>Net dividend yield (%)</t>
  </si>
  <si>
    <t xml:space="preserve">Average of price earning ratios, inflation rates   </t>
  </si>
  <si>
    <t>Price earning ratio</t>
  </si>
  <si>
    <t>Inflation rate, %</t>
  </si>
  <si>
    <t>Alternative &amp; SME - 5.1</t>
  </si>
  <si>
    <t>Domestic Market Capitalisation</t>
  </si>
  <si>
    <t>ACE Market</t>
  </si>
  <si>
    <t>Kosdaq</t>
  </si>
  <si>
    <t>SME Emerge</t>
  </si>
  <si>
    <t>Market for Alternative Investment (mai)</t>
  </si>
  <si>
    <t>ATHEX Alternative Market (EN.A)</t>
  </si>
  <si>
    <t>MAB Expansion</t>
  </si>
  <si>
    <t>NILEX</t>
  </si>
  <si>
    <t>Enterprise Securities Market</t>
  </si>
  <si>
    <t>Oslo Axess</t>
  </si>
  <si>
    <t>Development &amp; Enterprise Market</t>
  </si>
  <si>
    <t>Alternative &amp; SME - 5.2</t>
  </si>
  <si>
    <t>Number of companies with shares traded</t>
  </si>
  <si>
    <t>Alternative &amp; SME - 5.3</t>
  </si>
  <si>
    <t>Number of newly listed companies and delistings</t>
  </si>
  <si>
    <t>Newly listed companies</t>
  </si>
  <si>
    <t>Delisted companies</t>
  </si>
  <si>
    <t>Number of movements to another market</t>
  </si>
  <si>
    <t>Alternative &amp; SME - 5.4.1</t>
  </si>
  <si>
    <t>Value of share trading. Electronic Order Book</t>
  </si>
  <si>
    <t>Alternative &amp; SME - 5.4.2</t>
  </si>
  <si>
    <t>Alternative &amp; SME - 5.5</t>
  </si>
  <si>
    <t>Investment flows - new capital raised by shares</t>
  </si>
  <si>
    <t>Alternative &amp; SME - 5.6</t>
  </si>
  <si>
    <t>Name of the Index</t>
  </si>
  <si>
    <t>S&amp;P/TSX Venture Composite Index</t>
  </si>
  <si>
    <t>S&amp;P/HKEX GEM Index</t>
  </si>
  <si>
    <t>JASDAQ Index</t>
  </si>
  <si>
    <t>Mothers Index</t>
  </si>
  <si>
    <t>S&amp;P/NZAX ALL INDEX</t>
  </si>
  <si>
    <t>ECM CSE Index</t>
  </si>
  <si>
    <t>Alternext ALL-Share Index</t>
  </si>
  <si>
    <t>FTSE/JSE Alternative Exchange Index</t>
  </si>
  <si>
    <t>USD against other currencies</t>
  </si>
  <si>
    <t>Exchange Name</t>
  </si>
  <si>
    <t>Currency code</t>
  </si>
  <si>
    <t>BBD</t>
  </si>
  <si>
    <t>ARS</t>
  </si>
  <si>
    <t>CRC</t>
  </si>
  <si>
    <t>JMD</t>
  </si>
  <si>
    <t>Derivatives 3.1</t>
  </si>
  <si>
    <t>Stock Options</t>
  </si>
  <si>
    <t>Volume</t>
  </si>
  <si>
    <t>Notional Value</t>
  </si>
  <si>
    <t>Open interest</t>
  </si>
  <si>
    <t>(full number)</t>
  </si>
  <si>
    <t>Derivatives 3.2</t>
  </si>
  <si>
    <t>Single Stock Futures</t>
  </si>
  <si>
    <t>Derivatives 3.7</t>
  </si>
  <si>
    <t>Short Term Interest Rate Options</t>
  </si>
  <si>
    <t>Derivatives 3.8</t>
  </si>
  <si>
    <t>Short Term Interest Rate Futures</t>
  </si>
  <si>
    <t>Derivatives 3.9</t>
  </si>
  <si>
    <t>Long Term Interest Rate Options</t>
  </si>
  <si>
    <t>Derivatives 3.10</t>
  </si>
  <si>
    <t>Long Term Interest Rate Futures</t>
  </si>
  <si>
    <t>Derivatives 3.15</t>
  </si>
  <si>
    <t>The Egyptian Exchange</t>
  </si>
  <si>
    <t>Derivatives 3.3</t>
  </si>
  <si>
    <t>Stock Index Options</t>
  </si>
  <si>
    <t>Derivatives 3.4</t>
  </si>
  <si>
    <t>Stock Index Futures</t>
  </si>
  <si>
    <t>Derivatives 3.5</t>
  </si>
  <si>
    <t>ETF Options</t>
  </si>
  <si>
    <t>Derivatives 3.6</t>
  </si>
  <si>
    <t>ETF Futures</t>
  </si>
  <si>
    <t>Derivatives 3.11</t>
  </si>
  <si>
    <t>Currency Options</t>
  </si>
  <si>
    <t>Derivatives 3.12</t>
  </si>
  <si>
    <t>Currency Futures</t>
  </si>
  <si>
    <t>Derivatives 3.13</t>
  </si>
  <si>
    <t>Commodity Options</t>
  </si>
  <si>
    <t>Derivatives 3.14</t>
  </si>
  <si>
    <t>Commodity Futures</t>
  </si>
  <si>
    <t>Indonesia Commodity and Derivatives Exchange</t>
  </si>
  <si>
    <t>The Stock Exchange of Thailand</t>
  </si>
  <si>
    <t>EQUITY MARKETS</t>
  </si>
  <si>
    <t>1.1 Domestic Market Capitalisation</t>
  </si>
  <si>
    <t>1.2 Market capitalisation of domestic shares newly listed and delisted</t>
  </si>
  <si>
    <t>1.3 Number of listed companies</t>
  </si>
  <si>
    <t>1.4 Number of newly listed and delisted companies</t>
  </si>
  <si>
    <t>1.5.1 Value of share trading - Electronic Order Book</t>
  </si>
  <si>
    <t>1.5.2 Value of share trading - Negotiated deals</t>
  </si>
  <si>
    <t>1.5.3 Value of share trading - Reported trades</t>
  </si>
  <si>
    <t>1.6 Number of trading days, average daily turnover value, and average value of trades</t>
  </si>
  <si>
    <t>1.7.1 Number of trades in equity shares and number of shares traded - Electronic Order Book</t>
  </si>
  <si>
    <t>1.7.2 Number of trades in equity shares and number of shares traded - Negotiated deals</t>
  </si>
  <si>
    <t>1.7.3 Number of trades in equity shares and number of shares traded - Reported trades</t>
  </si>
  <si>
    <t>1.8 Number of trading participants</t>
  </si>
  <si>
    <t>1.9 Turnover velocity of domestic shares</t>
  </si>
  <si>
    <t xml:space="preserve">1.10 Market concentration </t>
  </si>
  <si>
    <t>1.11.2 Investment flows - Capital raised</t>
  </si>
  <si>
    <t>1.12 Number of securitised derivatives listed at year-end, trading value and number of trades</t>
  </si>
  <si>
    <t>1.13 Number of ETFs listed at year-end, trading value and number of trades</t>
  </si>
  <si>
    <t>1.14 Number of investment funds listed at year-end, trading value and number of trades</t>
  </si>
  <si>
    <t>FIXED INCOME</t>
  </si>
  <si>
    <t>2.1 Value of bonds listed</t>
  </si>
  <si>
    <t>2.2 Number of bond issuers</t>
  </si>
  <si>
    <t>2.3 Number of bonds listed</t>
  </si>
  <si>
    <t>2.4 Number of new bonds listed</t>
  </si>
  <si>
    <t>2.5.1 Value of bond trading - Electronic Order Book</t>
  </si>
  <si>
    <t>2.5.2 Value of bond trading - Negotiated deals</t>
  </si>
  <si>
    <t>2.5.3 Value of bond trading - Reported trades</t>
  </si>
  <si>
    <t>2.6 Number of trades in bonds</t>
  </si>
  <si>
    <t>2.7 Investment flows - New capital raised by bonds</t>
  </si>
  <si>
    <t>DERIVATIVES</t>
  </si>
  <si>
    <t>3.1 Stock Options</t>
  </si>
  <si>
    <t>3.2 Single Stock Futures</t>
  </si>
  <si>
    <t>3.3 Stock Index Options</t>
  </si>
  <si>
    <t>3.4 Stock Index Futures</t>
  </si>
  <si>
    <t>3.5 ETF Options</t>
  </si>
  <si>
    <t>3.6 ETF Futures</t>
  </si>
  <si>
    <t>3.7 Short Term Interest Rate Options</t>
  </si>
  <si>
    <t>3.8 Short Term Interest Rate Futures</t>
  </si>
  <si>
    <t>3.9 Long Term Interest Rate Options</t>
  </si>
  <si>
    <t>3.10 Long Term Interest Rate Futures</t>
  </si>
  <si>
    <t>3.11 Currency Options</t>
  </si>
  <si>
    <t>3.12 Currency Futures</t>
  </si>
  <si>
    <t>3.13 Commodity Options</t>
  </si>
  <si>
    <t>3.14 Commodity Futures</t>
  </si>
  <si>
    <t>INDICATORS</t>
  </si>
  <si>
    <t>4.1 Broad Stock market indexes</t>
  </si>
  <si>
    <t>4.2 Blue Chip Indexes</t>
  </si>
  <si>
    <t xml:space="preserve">4.3.1 Number of companies distributing dividends, amounts of dividends paid and yields </t>
  </si>
  <si>
    <t xml:space="preserve">4.3.2 Number of companies distributing dividends, amounts of dividends paid and yields </t>
  </si>
  <si>
    <t>4.4 Average of the price/earnings ratios, inflation rates</t>
  </si>
  <si>
    <t>5.1 Domestic Market Capitalisation</t>
  </si>
  <si>
    <t>5.2 Number of companies with shares traded</t>
  </si>
  <si>
    <t>5.3 Number of newly listed and delisted companies</t>
  </si>
  <si>
    <t>5.4.1 Value of share trading - Electronic Order Book</t>
  </si>
  <si>
    <t>5.4.2 Value of share trading - Negotiated deals</t>
  </si>
  <si>
    <t>5.5 Investment flows - New capital raised</t>
  </si>
  <si>
    <t>FOREIGN EXCHANGE RATES</t>
  </si>
  <si>
    <t>1.11.1 Investment flows - Number of new companies listed</t>
  </si>
  <si>
    <t>Number of companies distributing dividends, amounts of dividends paid and yields for Alternative / SME markets</t>
  </si>
  <si>
    <t>Indicators - 4.3.1</t>
  </si>
  <si>
    <t>Equity - 1.10</t>
  </si>
  <si>
    <t xml:space="preserve">Market concentration. The top 5% most heavily capitalised domestic companies and most traded domestic shares </t>
  </si>
  <si>
    <t>Market concentration. Top 10 most capitalised and most traded domestic companies</t>
  </si>
  <si>
    <t>Concentration of market cap. in top 5% of domestic companies</t>
  </si>
  <si>
    <t>Concentration of turnover val. in top 5% domestic companies</t>
  </si>
  <si>
    <t>Number of companies</t>
  </si>
  <si>
    <t>Concentration of market cap. in top 10 most capitalized and traded of domestic companies</t>
  </si>
  <si>
    <t>Concentration of turnover val. in top 10 most capitalized and traded of domestic companies</t>
  </si>
  <si>
    <t>Botswana Stock Exchange</t>
  </si>
  <si>
    <t>BWP</t>
  </si>
  <si>
    <t>SCR</t>
  </si>
  <si>
    <t>CFA</t>
  </si>
  <si>
    <t>Tunis Stock Exchange</t>
  </si>
  <si>
    <t>Al-Quds Index</t>
  </si>
  <si>
    <t>ALTERNATIVE &amp; SME MARKETS</t>
  </si>
  <si>
    <t>Cboe Futures Exchange</t>
  </si>
  <si>
    <t/>
  </si>
  <si>
    <t>Derivatives 3.16</t>
  </si>
  <si>
    <t>Other Futures</t>
  </si>
  <si>
    <t>TA-35 Index</t>
  </si>
  <si>
    <t>SSE 50 Index</t>
  </si>
  <si>
    <t>National Stock Exchange of India</t>
  </si>
  <si>
    <t>1. Asia-Pacific total region excludes National Stock Exchange of India to avoid double counting with BSE Limited</t>
  </si>
  <si>
    <t>National Stock Exchange of India: Includes "Emerge" market data</t>
  </si>
  <si>
    <t>KRX100</t>
  </si>
  <si>
    <t>Cboe Global Markets</t>
  </si>
  <si>
    <t>FTSE/CySE 20</t>
  </si>
  <si>
    <t>LuxX Price Index</t>
  </si>
  <si>
    <t>S&amp;P Sri Lanka 20 Index(S&amp;P SL20) </t>
  </si>
  <si>
    <t>DAX</t>
  </si>
  <si>
    <t>S&amp;P/BMV IPC</t>
  </si>
  <si>
    <t>SP/BVL Peru Select</t>
  </si>
  <si>
    <t>Hanoi Stock Exchange</t>
  </si>
  <si>
    <t>MADEX Flottant</t>
  </si>
  <si>
    <r>
      <rPr>
        <b/>
        <sz val="11"/>
        <rFont val="Calibri"/>
        <family val="2"/>
      </rPr>
      <t>Source:</t>
    </r>
    <r>
      <rPr>
        <sz val="11"/>
        <rFont val="Calibri"/>
        <family val="2"/>
      </rPr>
      <t xml:space="preserve"> World Federation of Exchanges members</t>
    </r>
  </si>
  <si>
    <t>FTSE AIM ITALIA</t>
  </si>
  <si>
    <t>AIM ALL SHARE</t>
  </si>
  <si>
    <t>NCIndex</t>
  </si>
  <si>
    <t>B3 SA Brasil Bolsa Balcao: Since January 2007, FIDC issues (Receivable Investment Funds) are included</t>
  </si>
  <si>
    <t>B3 SA Brasil Bolsa Balcao Small Cap Index - SMLL</t>
  </si>
  <si>
    <t>End 2018</t>
  </si>
  <si>
    <t>End of year FX rate 2018</t>
  </si>
  <si>
    <t>2018 Average</t>
  </si>
  <si>
    <t>2018 Total</t>
  </si>
  <si>
    <t>2018 Year-end</t>
  </si>
  <si>
    <t>Year-end 2018 exchange rate</t>
  </si>
  <si>
    <t>2018 Average exchange rate</t>
  </si>
  <si>
    <t>FX rate 2018 (average)</t>
  </si>
  <si>
    <t>CROBEX</t>
  </si>
  <si>
    <t>CROBEX10</t>
  </si>
  <si>
    <t xml:space="preserve">Tel-Aviv Stock Exchange: In 2018, the exchange implemented a reform to convert ETNs to ETFs. ETNs were previously captured under securitized derivatives but have been reclassfied as ETFs (Sheet Equity Equity 13). </t>
  </si>
  <si>
    <t>Scale</t>
  </si>
  <si>
    <t>BSE Local Index</t>
  </si>
  <si>
    <t>TPEx 50</t>
  </si>
  <si>
    <t>S&amp;P/ASX 50</t>
  </si>
  <si>
    <t>EGX100</t>
  </si>
  <si>
    <t>NSE 30</t>
  </si>
  <si>
    <t>S&amp;P TSX Composite</t>
  </si>
  <si>
    <t>OMXN40</t>
  </si>
  <si>
    <t>FTSE/JSE Top 40 Index</t>
  </si>
  <si>
    <t>SP/BVL Juniors</t>
  </si>
  <si>
    <t>DSE Broad Index (DSEX)</t>
  </si>
  <si>
    <t>Eurex</t>
  </si>
  <si>
    <t>MEFF</t>
  </si>
  <si>
    <t>ISEQ Overall</t>
  </si>
  <si>
    <t>Philippine Stock Exchange</t>
  </si>
  <si>
    <t>Nifty 50</t>
  </si>
  <si>
    <t>Iran Fara Bourse Securities Exchange</t>
  </si>
  <si>
    <t>FTSE ITALIA MIB STORICO</t>
  </si>
  <si>
    <t>FTSE All Share</t>
  </si>
  <si>
    <t>FTSE 100</t>
  </si>
  <si>
    <t>TAIEX</t>
  </si>
  <si>
    <t>FTSE TWSE Taiwan 50 Index</t>
  </si>
  <si>
    <t>NSE ASEM</t>
  </si>
  <si>
    <t>BUMIX</t>
  </si>
  <si>
    <t>BUX</t>
  </si>
  <si>
    <t>HUR</t>
  </si>
  <si>
    <t>TEDPIX</t>
  </si>
  <si>
    <t>TSE30</t>
  </si>
  <si>
    <t>IFX</t>
  </si>
  <si>
    <t>(USD thousands)</t>
  </si>
  <si>
    <t>HNX Index</t>
  </si>
  <si>
    <t>HNX30</t>
  </si>
  <si>
    <t>Unlisted Public Company market</t>
  </si>
  <si>
    <t>NOMU</t>
  </si>
  <si>
    <t>CASPI</t>
  </si>
  <si>
    <t>CSE30</t>
  </si>
  <si>
    <t>Moscow Exchange Broad Market Index</t>
  </si>
  <si>
    <t>Blue Chip Index of the Moscow Exchange</t>
  </si>
  <si>
    <t>Cboe Europe</t>
  </si>
  <si>
    <t>Other Options</t>
  </si>
  <si>
    <t>3.15 Other Options</t>
  </si>
  <si>
    <t>3.16 Other Futures</t>
  </si>
  <si>
    <t>Foreign Exchange rates</t>
  </si>
  <si>
    <t>for the Alternative / SME markets</t>
  </si>
  <si>
    <t>SGX Catalist</t>
  </si>
  <si>
    <t>B3 - Brasil Bolsa Balcão</t>
  </si>
  <si>
    <t>Bolsa Electronica de Chile</t>
  </si>
  <si>
    <t>Bolsa y Mercados Argentinos</t>
  </si>
  <si>
    <t>Cayman Island Stock Exchange</t>
  </si>
  <si>
    <t>BMD</t>
  </si>
  <si>
    <t>MXN</t>
  </si>
  <si>
    <t>End 2019</t>
  </si>
  <si>
    <t>% change  2019/2018</t>
  </si>
  <si>
    <t>Year-end 2019 exchange rate</t>
  </si>
  <si>
    <t>% change 2019/2018</t>
  </si>
  <si>
    <t>2019 Average exchange rate</t>
  </si>
  <si>
    <t>BATS Global Markets</t>
  </si>
  <si>
    <t>National Stock Exchange of Australia</t>
  </si>
  <si>
    <t>CurrencyName</t>
  </si>
  <si>
    <t>Region</t>
  </si>
  <si>
    <t>Brazilian Real</t>
  </si>
  <si>
    <t>Barbadian Dollar</t>
  </si>
  <si>
    <t>US dollar</t>
  </si>
  <si>
    <t>Bermudian Dollar</t>
  </si>
  <si>
    <t>Chilean Peso</t>
  </si>
  <si>
    <t>Colombian Peso</t>
  </si>
  <si>
    <t>Peruvian Nuevo Sol</t>
  </si>
  <si>
    <t>Mexican Peso</t>
  </si>
  <si>
    <t>Costa Rican Colon</t>
  </si>
  <si>
    <t>Argentine Peso</t>
  </si>
  <si>
    <t>Canadian dollar</t>
  </si>
  <si>
    <t>Bourse de Montreal</t>
  </si>
  <si>
    <t>Jamaican Dollar</t>
  </si>
  <si>
    <t>Matba Rofex</t>
  </si>
  <si>
    <t>MIAX Exchange Group</t>
  </si>
  <si>
    <t>Armenian Dram</t>
  </si>
  <si>
    <t>Armenia Securities Exchange</t>
  </si>
  <si>
    <t>APAC</t>
  </si>
  <si>
    <t>AMD</t>
  </si>
  <si>
    <t>Australian dollar</t>
  </si>
  <si>
    <t>ASX Australian Securities Exchange</t>
  </si>
  <si>
    <t>Indian Rupee</t>
  </si>
  <si>
    <t>BSE India Limited</t>
  </si>
  <si>
    <t>Malaysian ringgit</t>
  </si>
  <si>
    <t>Bursa Malaysia Derivatives</t>
  </si>
  <si>
    <t>Chinese yuan renminbi</t>
  </si>
  <si>
    <t>Bangladeshi Taka</t>
  </si>
  <si>
    <t>Sri Lanka Rupee</t>
  </si>
  <si>
    <t>Colombo Stock Exchange (Non-voting shares)</t>
  </si>
  <si>
    <t>Colombo Stock Exchange (Voting shares)</t>
  </si>
  <si>
    <t>Vietnamese Dong</t>
  </si>
  <si>
    <t>Hong Kong dollar</t>
  </si>
  <si>
    <t>Indian Commodity Exchange</t>
  </si>
  <si>
    <t>Indonesian rupiah</t>
  </si>
  <si>
    <t>Japanese yen</t>
  </si>
  <si>
    <t>South Korean won</t>
  </si>
  <si>
    <t>Multi Commodity Exchange of India</t>
  </si>
  <si>
    <t>New Zealand dollar</t>
  </si>
  <si>
    <t>Philippine peso</t>
  </si>
  <si>
    <t>Papua New Guinean Kina</t>
  </si>
  <si>
    <t>Port Moresby Stock Exchange</t>
  </si>
  <si>
    <t>PGK</t>
  </si>
  <si>
    <t>Singapore dollar</t>
  </si>
  <si>
    <t>Sydney Stock Exchange</t>
  </si>
  <si>
    <t>Taiwan Dollar</t>
  </si>
  <si>
    <t>Taiwan Futures Exchange</t>
  </si>
  <si>
    <t>Thai baht</t>
  </si>
  <si>
    <t>Thailand Futures Exchange</t>
  </si>
  <si>
    <t>United Arab Emirates Dirham</t>
  </si>
  <si>
    <t>EMEA</t>
  </si>
  <si>
    <t>Jordanian Dollar</t>
  </si>
  <si>
    <t>Kazakhstani Tenge</t>
  </si>
  <si>
    <t>Astana International Exchange</t>
  </si>
  <si>
    <t>Euro</t>
  </si>
  <si>
    <t>Bahraini Dinar</t>
  </si>
  <si>
    <t>Lebanese Pound</t>
  </si>
  <si>
    <t>Belarusian Currency and Stock Exchange</t>
  </si>
  <si>
    <t>BME Spanish Exchanges Barcelona</t>
  </si>
  <si>
    <t>BME Spanish Exchanges Bilbao</t>
  </si>
  <si>
    <t>BME Spanish Exchanges Valencia</t>
  </si>
  <si>
    <t>Boerse Stuttgart</t>
  </si>
  <si>
    <t>New Turkish lira</t>
  </si>
  <si>
    <t>Botswana pula</t>
  </si>
  <si>
    <t>Kuwaiti dinar</t>
  </si>
  <si>
    <t>Boursa Kuwait</t>
  </si>
  <si>
    <t>KWD</t>
  </si>
  <si>
    <t>Morocco Dirham</t>
  </si>
  <si>
    <t>CFA franc</t>
  </si>
  <si>
    <t>Romanian Leu</t>
  </si>
  <si>
    <t>Hungarian forint</t>
  </si>
  <si>
    <t>Bulgarian lev</t>
  </si>
  <si>
    <t>Bulgarian SE</t>
  </si>
  <si>
    <t>BGN</t>
  </si>
  <si>
    <t>Czech koruna</t>
  </si>
  <si>
    <t>CEESG - Prague</t>
  </si>
  <si>
    <t>CZK</t>
  </si>
  <si>
    <t>CEESG - Vienna</t>
  </si>
  <si>
    <t>Tanzanian shilling</t>
  </si>
  <si>
    <t>Dar Es Salaam Stock Exchange</t>
  </si>
  <si>
    <t>TZS</t>
  </si>
  <si>
    <t>Deutsche Boerse AG</t>
  </si>
  <si>
    <t>Dubai Gold and Commodities Exchange</t>
  </si>
  <si>
    <t>Euronext Amsterdam</t>
  </si>
  <si>
    <t>Euronext Brussels</t>
  </si>
  <si>
    <t>Euronext Dublin</t>
  </si>
  <si>
    <t>Euronext Lisbon</t>
  </si>
  <si>
    <t>Euronext Paris</t>
  </si>
  <si>
    <t>Iranian Rial</t>
  </si>
  <si>
    <t>South African Rand</t>
  </si>
  <si>
    <t>Pound sterling</t>
  </si>
  <si>
    <t>GBP</t>
  </si>
  <si>
    <t>LSE Group Borsa Italiana</t>
  </si>
  <si>
    <t>LSE Group London Stock Exchange</t>
  </si>
  <si>
    <t>Seychelles Rupee</t>
  </si>
  <si>
    <t>MERJ Exchange Limited</t>
  </si>
  <si>
    <t>Russian Ruble</t>
  </si>
  <si>
    <t>RUB</t>
  </si>
  <si>
    <t>Omani Rial</t>
  </si>
  <si>
    <t>Kenyan Shilling</t>
  </si>
  <si>
    <t>Nairobi Securities Exchange</t>
  </si>
  <si>
    <t>KES</t>
  </si>
  <si>
    <t>Namibian Dollar</t>
  </si>
  <si>
    <t>Nasdaq Nordic and Baltics</t>
  </si>
  <si>
    <t>Danish Krone</t>
  </si>
  <si>
    <t>NASDAQ OMX Nordic Copenhagen</t>
  </si>
  <si>
    <t>DKK</t>
  </si>
  <si>
    <t>NASDAQ OMX Nordic Helsinki</t>
  </si>
  <si>
    <t>Icelandic Krona</t>
  </si>
  <si>
    <t>NASDAQ OMX Nordic Iceland</t>
  </si>
  <si>
    <t>ISK</t>
  </si>
  <si>
    <t>NASDAQ OMX Nordic Stockholm</t>
  </si>
  <si>
    <t>Nigerian Naira</t>
  </si>
  <si>
    <t>Norwegian krone</t>
  </si>
  <si>
    <t>Oslo Bors</t>
  </si>
  <si>
    <t>Qatari Rial</t>
  </si>
  <si>
    <t>Rwanda Franc</t>
  </si>
  <si>
    <t>Rwanda Stock Exchange</t>
  </si>
  <si>
    <t>RWF</t>
  </si>
  <si>
    <t>Saudi Arabian Riyal</t>
  </si>
  <si>
    <t>Swiss franc</t>
  </si>
  <si>
    <t>Mauritius Rupee</t>
  </si>
  <si>
    <t>Israeli Shekel</t>
  </si>
  <si>
    <t>Egyptian Pound</t>
  </si>
  <si>
    <t>The Saint-Petersburg International Mercantile Exchange</t>
  </si>
  <si>
    <t>Tunisian Dinar</t>
  </si>
  <si>
    <t>Ukrainian Hryvnia</t>
  </si>
  <si>
    <t>Polish zloty</t>
  </si>
  <si>
    <t>Croatian Kuna</t>
  </si>
  <si>
    <t>Average Exchange rate 2018</t>
  </si>
  <si>
    <t>Average Exchange rate 2019</t>
  </si>
  <si>
    <t>end of year 2019</t>
  </si>
  <si>
    <t>end of year 2018</t>
  </si>
  <si>
    <r>
      <t>CurrencyCode (</t>
    </r>
    <r>
      <rPr>
        <b/>
        <sz val="11"/>
        <color rgb="FFFF0000"/>
        <rFont val="Calibri"/>
        <family val="2"/>
      </rPr>
      <t>Unit per USD</t>
    </r>
    <r>
      <rPr>
        <b/>
        <sz val="11"/>
        <rFont val="Calibri"/>
        <family val="2"/>
      </rPr>
      <t>)</t>
    </r>
  </si>
  <si>
    <t>Japan Exchange Group Osaka</t>
  </si>
  <si>
    <t>Japan Exchange Group Tokyo</t>
  </si>
  <si>
    <t>End of year FX rate 2019</t>
  </si>
  <si>
    <t>FX rate 2019 (average)</t>
  </si>
  <si>
    <t>% change 2019/2018 USD</t>
  </si>
  <si>
    <t>nr of trades EOB 2019</t>
  </si>
  <si>
    <t>Value traded EOB 2019</t>
  </si>
  <si>
    <t>Value traded EOB 2018</t>
  </si>
  <si>
    <t>(millions)</t>
  </si>
  <si>
    <t>(thousands)</t>
  </si>
  <si>
    <t>nr of trades EOB 2018</t>
  </si>
  <si>
    <t>2019 Average</t>
  </si>
  <si>
    <t>2019 Total</t>
  </si>
  <si>
    <t>Europe - Africa - Middle East</t>
  </si>
  <si>
    <t>2019 Year-end</t>
  </si>
  <si>
    <t>2019 High</t>
  </si>
  <si>
    <t>2019 Low</t>
  </si>
  <si>
    <t>% change end 2019/2018</t>
  </si>
  <si>
    <t>BSX Index</t>
  </si>
  <si>
    <t>IGPA</t>
  </si>
  <si>
    <t>Indice General BVL (IGBVL)</t>
  </si>
  <si>
    <t>IPC CompMx</t>
  </si>
  <si>
    <t>Composite</t>
  </si>
  <si>
    <t>S&amp;P/TSX Composite</t>
  </si>
  <si>
    <t>All Ordinary Price</t>
  </si>
  <si>
    <t>FBM Emas Index</t>
  </si>
  <si>
    <t>CSE All Share</t>
  </si>
  <si>
    <t>VN Index</t>
  </si>
  <si>
    <t>S&amp;P/HKEX LargeCap Index</t>
  </si>
  <si>
    <t>JSX Composite Index</t>
  </si>
  <si>
    <t>Topix</t>
  </si>
  <si>
    <t>S&amp;P CNX 500</t>
  </si>
  <si>
    <t>Gross Index</t>
  </si>
  <si>
    <t>PSE Index (PSEi)</t>
  </si>
  <si>
    <t>SSE Composite Index</t>
  </si>
  <si>
    <t>SZSE Component Index</t>
  </si>
  <si>
    <t>Straits Times Index</t>
  </si>
  <si>
    <t>ADI</t>
  </si>
  <si>
    <t>ASE Index</t>
  </si>
  <si>
    <t>General Price</t>
  </si>
  <si>
    <t>BCN Global - 100 Index</t>
  </si>
  <si>
    <t>Indice Bolsa Bilbao 2000</t>
  </si>
  <si>
    <t>IGBV Index</t>
  </si>
  <si>
    <t>Botswana Stock Exchange: Domestic Companies Index</t>
  </si>
  <si>
    <t>MASI Float</t>
  </si>
  <si>
    <t>BRVM-10</t>
  </si>
  <si>
    <t>BET-C Index (Bucharest Exchange Trading)</t>
  </si>
  <si>
    <t>SE Price Index</t>
  </si>
  <si>
    <t>CSE General Index</t>
  </si>
  <si>
    <t>CDAX Price</t>
  </si>
  <si>
    <t>DFMGI</t>
  </si>
  <si>
    <t>AAX</t>
  </si>
  <si>
    <t>BVL General</t>
  </si>
  <si>
    <t>SBF 250</t>
  </si>
  <si>
    <t>Actuaries Index</t>
  </si>
  <si>
    <t>Lux General Price</t>
  </si>
  <si>
    <t>msm30</t>
  </si>
  <si>
    <t>NSX Overall Index</t>
  </si>
  <si>
    <t>OMXC</t>
  </si>
  <si>
    <t>OMXH</t>
  </si>
  <si>
    <t>OMXIPI</t>
  </si>
  <si>
    <t>OMXS</t>
  </si>
  <si>
    <t>OSEBXPR</t>
  </si>
  <si>
    <t>QE All Share Index</t>
  </si>
  <si>
    <t>SMI</t>
  </si>
  <si>
    <t>EGX 30 Index</t>
  </si>
  <si>
    <t>TUNINDEX</t>
  </si>
  <si>
    <t>WIG Total Return</t>
  </si>
  <si>
    <t>Euronext Oslo</t>
  </si>
  <si>
    <t>BVPSI</t>
  </si>
  <si>
    <t>ALSI</t>
  </si>
  <si>
    <t>Bahrain All Share Index</t>
  </si>
  <si>
    <t>Stock Index BNV</t>
  </si>
  <si>
    <t xml:space="preserve">SBI Top - Slovene Blue Chip Index </t>
  </si>
  <si>
    <t>Shenzhen 100Index</t>
  </si>
  <si>
    <t>NASDAQ 100</t>
  </si>
  <si>
    <t>CHILE65</t>
  </si>
  <si>
    <t>Nasdaq Nordic and Baltics: includes Copenhagen, Helsinki, Iceland, Stockholm, Tallinn, Riga and Vilnius Stock Exchanges</t>
  </si>
  <si>
    <t xml:space="preserve">MICEX Innovation Index </t>
  </si>
  <si>
    <t>ChiNext Index</t>
  </si>
  <si>
    <t>20/02/2019</t>
  </si>
  <si>
    <t>03/01/2019</t>
  </si>
  <si>
    <t>24/1/2019</t>
  </si>
  <si>
    <t>24/12/2019</t>
  </si>
  <si>
    <t>28/1/2019</t>
  </si>
  <si>
    <t>23/12/2019</t>
  </si>
  <si>
    <t>WIG20</t>
  </si>
  <si>
    <t>Euronext: includes Netherlands, France, England, Belgium, Portugal and Ireland</t>
  </si>
  <si>
    <t>Euronext: includes Netherlands, France, England, Belgium, Portugal and Ireland. From 2019 it includes Euronext Dublin too.</t>
  </si>
  <si>
    <t>Deutsche Boerse AG: excluding the market segment "Freiverkehr" (unofficial regulated market)</t>
  </si>
  <si>
    <t>2. Notional value was reported for Bermuda Stock Exchange, BSE Limited, Bursa Malaysia, Colombo Stock Exchange, Hochiminh Stock Exchange, Hong Kong Exchange and Clearing, Japan Exchange Group, Korea Exchange, NZX Limited, Taipei Exchange, Taiwan Stock Exchange, Amman Stock Exchange, Athens Stock Exchange, Borsa Istanbul, Deutsche Boerse AG AG, Dubai Finanical Market, The Egyptian Exchange, Kazakhstan Stock Exchange, Luxembourg Stock Exchange, Moscow Exchange, Oslo Bors, Saudi Stock Exchange (Tadawul)</t>
  </si>
  <si>
    <t>Australian Stock Exchange: including investment funds</t>
  </si>
  <si>
    <t>BME Spanish Exchanges: including investment companies listed (open-end investment companies) that differ from investment funds included in table 1.3 because of their legal status and that cannot be distinguished from other listed companies</t>
  </si>
  <si>
    <t>Bolsa de Valores de Lima: includes 26 foreign companies with shares negotiated under a special modality</t>
  </si>
  <si>
    <t>Borsa Istanbul: market capitalization/listed companies figures include investment companies and holdings</t>
  </si>
  <si>
    <t>Bucharest Stock Exchange: EOB data as reported includes both EOB values and ND values</t>
  </si>
  <si>
    <t>Johannesburg Stock Exchange: figures include the market capitalisation of all listed companies, but exclude listed warrants, convertibles and investment funds</t>
  </si>
  <si>
    <t>Korea Exchange: including Kosdaq market data</t>
  </si>
  <si>
    <t>LSE Group: includes London Stock Exchange and Borsa Italiana</t>
  </si>
  <si>
    <t xml:space="preserve">Singapore Exchange: market capitalisation includes domestic listings and a substantial number of foreign listings, defined as companies whose principal place of business is outside of Singapore. </t>
  </si>
  <si>
    <t>Stock Exchange of Mauritius: from Aug. 2006, data includes Development &amp; Enterprise Market</t>
  </si>
  <si>
    <t>TMX Group: includes companies listed on TSX Venture</t>
  </si>
  <si>
    <r>
      <rPr>
        <sz val="11"/>
        <color rgb="FF000000"/>
        <rFont val="Calibri"/>
        <family val="2"/>
      </rPr>
      <t>Deutsche Boerse AG</t>
    </r>
    <r>
      <rPr>
        <sz val="11"/>
        <color indexed="8"/>
        <rFont val="Calibri"/>
        <family val="2"/>
      </rPr>
      <t>: excluding the market segment "Freiverkehr" (unofficial regulated market)</t>
    </r>
  </si>
  <si>
    <r>
      <rPr>
        <sz val="11"/>
        <color rgb="FF000000"/>
        <rFont val="Calibri"/>
        <family val="2"/>
      </rPr>
      <t>Euronext</t>
    </r>
    <r>
      <rPr>
        <sz val="11"/>
        <color indexed="8"/>
        <rFont val="Calibri"/>
        <family val="2"/>
      </rPr>
      <t>: includes Netherlands, France, England, Belgium, Portugal and Ireland</t>
    </r>
  </si>
  <si>
    <r>
      <rPr>
        <sz val="11"/>
        <color rgb="FF000000"/>
        <rFont val="Calibri"/>
        <family val="2"/>
      </rPr>
      <t>National Stock Exchange of India</t>
    </r>
    <r>
      <rPr>
        <sz val="11"/>
        <color indexed="8"/>
        <rFont val="Calibri"/>
        <family val="2"/>
      </rPr>
      <t>: Includes "Emerge" market data</t>
    </r>
  </si>
  <si>
    <r>
      <rPr>
        <sz val="11"/>
        <color rgb="FF000000"/>
        <rFont val="Calibri"/>
        <family val="2"/>
      </rPr>
      <t>Nasdaq Nordic and Baltics</t>
    </r>
    <r>
      <rPr>
        <sz val="11"/>
        <color indexed="8"/>
        <rFont val="Calibri"/>
        <family val="2"/>
      </rPr>
      <t>: includes Copenhagen, Helsinki, Iceland, Stockholm, Tallinn, Riga and Vilnius Stock Exchanges</t>
    </r>
  </si>
  <si>
    <t>Singapore Exchange: market capitalisation includes domestic listings and a substantial number of foreign listings, defined as companies whose principal place of business is outside of Singapore.</t>
  </si>
  <si>
    <t>Singapore Exchange: market capitalisation includes domestic listings and a substantial number of foreign listings, defined as companies whose principal place of business is outside of Singapore. Inactive secondary foreign listings are excluded</t>
  </si>
  <si>
    <t>Fixed-income - 2.7</t>
  </si>
  <si>
    <t>Indicators - 4.1</t>
  </si>
  <si>
    <t>5.6 Market indices</t>
  </si>
  <si>
    <t>SME Market indices</t>
  </si>
  <si>
    <t>Equity - 1.3</t>
  </si>
  <si>
    <t>Equity - 1.4</t>
  </si>
  <si>
    <t>Equity - 1.5.1</t>
  </si>
  <si>
    <t>Equity - 1.6</t>
  </si>
  <si>
    <t>Equity - 1.7.1</t>
  </si>
  <si>
    <t>Equity - 1.11.1</t>
  </si>
  <si>
    <t>Equity - 1.11.2</t>
  </si>
  <si>
    <t>Fixed-income - 2.1</t>
  </si>
  <si>
    <t>Fixed-income - 2.2</t>
  </si>
  <si>
    <t>Fixed-income - 2.3</t>
  </si>
  <si>
    <t>Fixed-income - 2.4</t>
  </si>
  <si>
    <t xml:space="preserve"> Fixed-income - 2.6</t>
  </si>
  <si>
    <t>Indicators - 4.2</t>
  </si>
  <si>
    <t>Indicators - 4.3</t>
  </si>
  <si>
    <t>Indicators - 4.4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</si>
</sst>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quot;* #,##0.00_);_(&quot;$&quot;* \(#,##0.00\);_(&quot;$&quot;* &quot;-&quot;??_);_(@_)"/>
    <numFmt numFmtId="165" formatCode="_(* #,##0.00_);_(* \(#,##0.00\);_(* &quot;-&quot;??_);_(@_)"/>
    <numFmt numFmtId="166" formatCode="_ * #,##0_ ;_ * \-#,##0_ ;_ * &quot;-&quot;_ ;_ @_ "/>
    <numFmt numFmtId="167" formatCode="_ * #,##0.00_ ;_ * \-#,##0.00_ ;_ * &quot;-&quot;??_ ;_ @_ "/>
    <numFmt numFmtId="168" formatCode="#,##0.0"/>
    <numFmt numFmtId="169" formatCode="0.0%"/>
    <numFmt numFmtId="170" formatCode="#,##0.0000"/>
    <numFmt numFmtId="171" formatCode="[&lt;1000]#0.0;[&lt;1000000]#\ ##0.0;#\ ###\ ##0.0"/>
    <numFmt numFmtId="172" formatCode="_ * #,##0.0_ ;_ * \-#,##0.0_ ;_ * &quot;-&quot;??_ ;_ @_ "/>
    <numFmt numFmtId="173" formatCode="_ * #,##0_ ;_ * \-#,##0_ ;_ * &quot;-&quot;??_ ;_ @_ "/>
    <numFmt numFmtId="174" formatCode="0.0000"/>
    <numFmt numFmtId="175" formatCode="0.0"/>
    <numFmt numFmtId="176" formatCode="[&lt;1000]0;[&lt;1000000]#\ ##0;#\ ###\ ##0"/>
    <numFmt numFmtId="177" formatCode="[&lt;1000]#0.00;[&lt;1000000]#\ ##0.00;#\ ###\ ##0.00"/>
    <numFmt numFmtId="178" formatCode="#,##0.000"/>
    <numFmt numFmtId="179" formatCode="#,##0.0_ ;\-#,##0.0\ "/>
    <numFmt numFmtId="180" formatCode="_ * #,##0.0000_ ;_ * \-#,##0.0000_ ;_ * &quot;-&quot;??_ ;_ @_ "/>
    <numFmt numFmtId="181" formatCode="_-* #,##0.0_-;\-* #,##0.0_-;_-* &quot;-&quot;??_-;_-@_-"/>
    <numFmt numFmtId="182" formatCode="_ * #,##0.000_ ;_ * \-#,##0.000_ ;_ * &quot;-&quot;??_ ;_ @_ "/>
  </numFmts>
  <fonts count="71" x14ac:knownFonts="1">
    <font>
      <sz val="11"/>
      <color theme="1"/>
      <name val="Calibri"/>
      <family val="2"/>
      <scheme val="minor"/>
    </font>
    <font>
      <sz val="11"/>
      <color theme="1"/>
      <name val="Calibri"/>
      <family val="2"/>
      <scheme val="minor"/>
    </font>
    <font>
      <sz val="11"/>
      <name val="Calibri"/>
      <family val="2"/>
    </font>
    <font>
      <b/>
      <sz val="11"/>
      <name val="Calibri"/>
      <family val="2"/>
    </font>
    <font>
      <i/>
      <sz val="11"/>
      <name val="Calibri"/>
      <family val="2"/>
    </font>
    <font>
      <b/>
      <i/>
      <sz val="11"/>
      <name val="Calibri"/>
      <family val="2"/>
    </font>
    <font>
      <b/>
      <sz val="11"/>
      <color indexed="9"/>
      <name val="Calibri"/>
      <family val="2"/>
    </font>
    <font>
      <b/>
      <sz val="11"/>
      <color indexed="49"/>
      <name val="Calibri"/>
      <family val="2"/>
    </font>
    <font>
      <b/>
      <sz val="11"/>
      <color indexed="8"/>
      <name val="Calibri"/>
      <family val="2"/>
    </font>
    <font>
      <sz val="11"/>
      <color indexed="8"/>
      <name val="Calibri"/>
      <family val="2"/>
    </font>
    <font>
      <sz val="11"/>
      <color theme="1"/>
      <name val="Calibri"/>
      <family val="2"/>
    </font>
    <font>
      <sz val="11"/>
      <color indexed="23"/>
      <name val="Calibri"/>
      <family val="2"/>
    </font>
    <font>
      <sz val="11"/>
      <color indexed="20"/>
      <name val="Calibri"/>
      <family val="2"/>
    </font>
    <font>
      <b/>
      <sz val="11"/>
      <color indexed="30"/>
      <name val="Calibri"/>
      <family val="2"/>
    </font>
    <font>
      <b/>
      <i/>
      <sz val="11"/>
      <color indexed="30"/>
      <name val="Calibri"/>
      <family val="2"/>
    </font>
    <font>
      <sz val="11"/>
      <color indexed="62"/>
      <name val="Calibri"/>
      <family val="2"/>
    </font>
    <font>
      <i/>
      <sz val="11"/>
      <color indexed="8"/>
      <name val="Calibri"/>
      <family val="2"/>
    </font>
    <font>
      <sz val="11"/>
      <color indexed="10"/>
      <name val="Calibri"/>
      <family val="2"/>
    </font>
    <font>
      <sz val="11"/>
      <color indexed="63"/>
      <name val="Calibri"/>
      <family val="2"/>
    </font>
    <font>
      <b/>
      <sz val="9"/>
      <color indexed="20"/>
      <name val="Calibri"/>
      <family val="2"/>
      <scheme val="minor"/>
    </font>
    <font>
      <b/>
      <sz val="11"/>
      <color indexed="20"/>
      <name val="Calibri"/>
      <family val="2"/>
    </font>
    <font>
      <b/>
      <sz val="11"/>
      <color theme="1"/>
      <name val="Calibri"/>
      <family val="2"/>
    </font>
    <font>
      <sz val="10"/>
      <name val="Times New Roman"/>
      <family val="1"/>
    </font>
    <font>
      <sz val="10"/>
      <name val="Arial"/>
      <family val="2"/>
    </font>
    <font>
      <sz val="11"/>
      <name val="Calibri"/>
      <family val="2"/>
      <scheme val="minor"/>
    </font>
    <font>
      <b/>
      <sz val="11"/>
      <name val="Calibri"/>
      <family val="2"/>
      <scheme val="minor"/>
    </font>
    <font>
      <b/>
      <sz val="11"/>
      <color indexed="30"/>
      <name val="Calibri"/>
      <family val="2"/>
      <scheme val="minor"/>
    </font>
    <font>
      <sz val="10"/>
      <name val="Arial"/>
      <family val="2"/>
      <charset val="204"/>
    </font>
    <font>
      <sz val="10"/>
      <color theme="1"/>
      <name val="Arial"/>
      <family val="2"/>
    </font>
    <font>
      <sz val="11"/>
      <color theme="1" tint="0.499984740745262"/>
      <name val="Calibri"/>
      <family val="2"/>
    </font>
    <font>
      <b/>
      <sz val="9"/>
      <color indexed="9"/>
      <name val="Calibri"/>
      <family val="2"/>
    </font>
    <font>
      <i/>
      <sz val="11"/>
      <color indexed="9"/>
      <name val="Calibri"/>
      <family val="2"/>
    </font>
    <font>
      <sz val="11"/>
      <color indexed="8"/>
      <name val="Calibri"/>
      <family val="2"/>
      <scheme val="minor"/>
    </font>
    <font>
      <sz val="11"/>
      <color theme="0"/>
      <name val="Calibri"/>
      <family val="2"/>
      <scheme val="minor"/>
    </font>
    <font>
      <b/>
      <sz val="10"/>
      <color theme="0"/>
      <name val="Calibri"/>
      <family val="2"/>
      <scheme val="minor"/>
    </font>
    <font>
      <u/>
      <sz val="10"/>
      <color indexed="12"/>
      <name val="MS Sans Serif"/>
      <family val="2"/>
    </font>
    <font>
      <u/>
      <sz val="10"/>
      <color theme="1" tint="0.249977111117893"/>
      <name val="Calibri"/>
      <family val="2"/>
      <scheme val="minor"/>
    </font>
    <font>
      <sz val="10"/>
      <color theme="1" tint="0.249977111117893"/>
      <name val="Calibri"/>
      <family val="2"/>
      <scheme val="minor"/>
    </font>
    <font>
      <b/>
      <sz val="10"/>
      <color indexed="9"/>
      <name val="Calibri"/>
      <family val="2"/>
    </font>
    <font>
      <i/>
      <sz val="11"/>
      <name val="Calibri"/>
      <family val="2"/>
      <scheme val="minor"/>
    </font>
    <font>
      <u/>
      <sz val="10"/>
      <color theme="2" tint="-0.749992370372631"/>
      <name val="Calibri"/>
      <family val="2"/>
      <scheme val="minor"/>
    </font>
    <font>
      <sz val="10"/>
      <name val="MS Sans Serif"/>
    </font>
    <font>
      <sz val="9"/>
      <color indexed="20"/>
      <name val="Calibri"/>
      <family val="2"/>
      <scheme val="minor"/>
    </font>
    <font>
      <sz val="11"/>
      <color rgb="FFFF0000"/>
      <name val="Calibri"/>
      <family val="2"/>
    </font>
    <font>
      <u/>
      <sz val="11"/>
      <color theme="10"/>
      <name val="Calibri"/>
      <family val="2"/>
      <scheme val="minor"/>
    </font>
    <font>
      <u/>
      <sz val="10"/>
      <color theme="10"/>
      <name val="Arial"/>
      <family val="2"/>
    </font>
    <font>
      <u/>
      <sz val="11"/>
      <color theme="10"/>
      <name val="Calibri"/>
      <family val="2"/>
    </font>
    <font>
      <sz val="8"/>
      <color theme="1"/>
      <name val="Arial"/>
      <family val="2"/>
    </font>
    <font>
      <sz val="10"/>
      <color rgb="FFFF0000"/>
      <name val="Calibri"/>
      <family val="2"/>
      <scheme val="minor"/>
    </font>
    <font>
      <b/>
      <sz val="11"/>
      <color rgb="FFFA7D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i/>
      <sz val="11"/>
      <color theme="1" tint="0.499984740745262"/>
      <name val="Calibri"/>
      <family val="2"/>
    </font>
    <font>
      <sz val="8"/>
      <name val="Calibri"/>
      <family val="2"/>
      <scheme val="minor"/>
    </font>
    <font>
      <b/>
      <sz val="11"/>
      <color rgb="FFFF0000"/>
      <name val="Calibri"/>
      <family val="2"/>
    </font>
    <font>
      <b/>
      <sz val="9"/>
      <color theme="1"/>
      <name val="Calibri"/>
      <family val="2"/>
    </font>
    <font>
      <b/>
      <sz val="11"/>
      <color theme="0" tint="-0.34998626667073579"/>
      <name val="Calibri"/>
      <family val="2"/>
    </font>
    <font>
      <sz val="11"/>
      <color theme="0" tint="-0.34998626667073579"/>
      <name val="Calibri"/>
      <family val="2"/>
    </font>
    <font>
      <sz val="11"/>
      <color rgb="FF000000"/>
      <name val="Calibri"/>
      <family val="2"/>
    </font>
  </fonts>
  <fills count="43">
    <fill>
      <patternFill patternType="none"/>
    </fill>
    <fill>
      <patternFill patternType="gray125"/>
    </fill>
    <fill>
      <patternFill patternType="solid">
        <fgColor rgb="FF0070C0"/>
        <bgColor indexed="64"/>
      </patternFill>
    </fill>
    <fill>
      <patternFill patternType="solid">
        <fgColor indexed="9"/>
        <bgColor indexed="64"/>
      </patternFill>
    </fill>
    <fill>
      <patternFill patternType="solid">
        <fgColor theme="0"/>
        <bgColor indexed="64"/>
      </patternFill>
    </fill>
    <fill>
      <patternFill patternType="solid">
        <fgColor rgb="FF0070C0"/>
        <bgColor indexed="49"/>
      </patternFill>
    </fill>
    <fill>
      <patternFill patternType="solid">
        <fgColor indexed="26"/>
        <bgColor indexed="64"/>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00B050"/>
        <bgColor indexed="64"/>
      </patternFill>
    </fill>
    <fill>
      <patternFill patternType="solid">
        <fgColor rgb="FFFFFF00"/>
        <bgColor indexed="64"/>
      </patternFill>
    </fill>
    <fill>
      <patternFill patternType="solid">
        <fgColor theme="7" tint="-0.249977111117893"/>
        <bgColor indexed="64"/>
      </patternFill>
    </fill>
    <fill>
      <patternFill patternType="solid">
        <fgColor theme="7" tint="0.39997558519241921"/>
        <bgColor indexed="64"/>
      </patternFill>
    </fill>
  </fills>
  <borders count="169">
    <border>
      <left/>
      <right/>
      <top/>
      <bottom/>
      <diagonal/>
    </border>
    <border>
      <left style="thin">
        <color indexed="63"/>
      </left>
      <right style="thin">
        <color indexed="63"/>
      </right>
      <top style="thin">
        <color indexed="63"/>
      </top>
      <bottom/>
      <diagonal/>
    </border>
    <border>
      <left style="thin">
        <color indexed="63"/>
      </left>
      <right style="thin">
        <color indexed="63"/>
      </right>
      <top/>
      <bottom/>
      <diagonal/>
    </border>
    <border>
      <left style="thin">
        <color indexed="64"/>
      </left>
      <right/>
      <top/>
      <bottom/>
      <diagonal/>
    </border>
    <border>
      <left style="thin">
        <color indexed="23"/>
      </left>
      <right style="thin">
        <color indexed="64"/>
      </right>
      <top style="thin">
        <color indexed="64"/>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top style="hair">
        <color indexed="23"/>
      </top>
      <bottom style="hair">
        <color indexed="23"/>
      </bottom>
      <diagonal/>
    </border>
    <border>
      <left style="thin">
        <color indexed="23"/>
      </left>
      <right style="thin">
        <color indexed="64"/>
      </right>
      <top style="hair">
        <color indexed="23"/>
      </top>
      <bottom style="hair">
        <color indexed="23"/>
      </bottom>
      <diagonal/>
    </border>
    <border>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style="thin">
        <color indexed="23"/>
      </left>
      <right/>
      <top style="hair">
        <color indexed="23"/>
      </top>
      <bottom style="thin">
        <color indexed="23"/>
      </bottom>
      <diagonal/>
    </border>
    <border>
      <left style="thin">
        <color indexed="64"/>
      </left>
      <right/>
      <top/>
      <bottom style="thin">
        <color indexed="64"/>
      </bottom>
      <diagonal/>
    </border>
    <border>
      <left style="thin">
        <color indexed="23"/>
      </left>
      <right style="thin">
        <color indexed="64"/>
      </right>
      <top style="hair">
        <color indexed="23"/>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hair">
        <color indexed="23"/>
      </top>
      <bottom/>
      <diagonal/>
    </border>
    <border>
      <left style="thin">
        <color indexed="23"/>
      </left>
      <right style="thin">
        <color indexed="23"/>
      </right>
      <top/>
      <bottom style="hair">
        <color indexed="23"/>
      </bottom>
      <diagonal/>
    </border>
    <border>
      <left/>
      <right style="thin">
        <color indexed="23"/>
      </right>
      <top/>
      <bottom style="hair">
        <color indexed="23"/>
      </bottom>
      <diagonal/>
    </border>
    <border>
      <left style="thin">
        <color indexed="63"/>
      </left>
      <right/>
      <top style="thin">
        <color indexed="63"/>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3"/>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3"/>
      </left>
      <right style="thin">
        <color indexed="63"/>
      </right>
      <top style="thin">
        <color indexed="63"/>
      </top>
      <bottom style="thin">
        <color indexed="63"/>
      </bottom>
      <diagonal/>
    </border>
    <border>
      <left style="thin">
        <color indexed="64"/>
      </left>
      <right style="thin">
        <color indexed="23"/>
      </right>
      <top style="hair">
        <color indexed="23"/>
      </top>
      <bottom style="hair">
        <color indexed="23"/>
      </bottom>
      <diagonal/>
    </border>
    <border>
      <left style="thin">
        <color indexed="23"/>
      </left>
      <right style="thin">
        <color indexed="23"/>
      </right>
      <top style="hair">
        <color indexed="23"/>
      </top>
      <bottom style="thin">
        <color indexed="64"/>
      </bottom>
      <diagonal/>
    </border>
    <border>
      <left style="thin">
        <color indexed="23"/>
      </left>
      <right/>
      <top/>
      <bottom/>
      <diagonal/>
    </border>
    <border>
      <left style="thin">
        <color indexed="64"/>
      </left>
      <right style="thin">
        <color indexed="23"/>
      </right>
      <top style="thin">
        <color indexed="64"/>
      </top>
      <bottom style="hair">
        <color indexed="23"/>
      </bottom>
      <diagonal/>
    </border>
    <border>
      <left style="thin">
        <color indexed="64"/>
      </left>
      <right style="thin">
        <color indexed="23"/>
      </right>
      <top style="hair">
        <color indexed="23"/>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3"/>
      </left>
      <right/>
      <top style="thin">
        <color indexed="63"/>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3"/>
      </left>
      <right style="thin">
        <color indexed="63"/>
      </right>
      <top style="thin">
        <color indexed="63"/>
      </top>
      <bottom/>
      <diagonal/>
    </border>
    <border>
      <left style="thin">
        <color indexed="64"/>
      </left>
      <right style="thin">
        <color theme="1" tint="0.499984740745262"/>
      </right>
      <top style="thin">
        <color theme="1" tint="0.499984740745262"/>
      </top>
      <bottom style="thin">
        <color indexed="64"/>
      </bottom>
      <diagonal/>
    </border>
    <border>
      <left style="thin">
        <color theme="1" tint="0.34998626667073579"/>
      </left>
      <right style="thin">
        <color theme="1" tint="0.34998626667073579"/>
      </right>
      <top style="thin">
        <color theme="1" tint="0.34998626667073579"/>
      </top>
      <bottom/>
      <diagonal/>
    </border>
    <border>
      <left/>
      <right/>
      <top/>
      <bottom style="thin">
        <color theme="1" tint="0.499984740745262"/>
      </bottom>
      <diagonal/>
    </border>
    <border>
      <left/>
      <right/>
      <top style="hair">
        <color indexed="23"/>
      </top>
      <bottom style="hair">
        <color indexed="23"/>
      </bottom>
      <diagonal/>
    </border>
    <border>
      <left style="thin">
        <color indexed="63"/>
      </left>
      <right style="thin">
        <color indexed="63"/>
      </right>
      <top style="thin">
        <color indexed="63"/>
      </top>
      <bottom style="hair">
        <color indexed="63"/>
      </bottom>
      <diagonal/>
    </border>
    <border>
      <left style="thin">
        <color indexed="63"/>
      </left>
      <right style="thin">
        <color indexed="63"/>
      </right>
      <top style="hair">
        <color indexed="63"/>
      </top>
      <bottom style="hair">
        <color indexed="63"/>
      </bottom>
      <diagonal/>
    </border>
    <border>
      <left style="thin">
        <color indexed="63"/>
      </left>
      <right style="thin">
        <color indexed="63"/>
      </right>
      <top style="hair">
        <color indexed="63"/>
      </top>
      <bottom style="thin">
        <color indexed="63"/>
      </bottom>
      <diagonal/>
    </border>
    <border>
      <left/>
      <right/>
      <top style="thin">
        <color indexed="63"/>
      </top>
      <bottom/>
      <diagonal/>
    </border>
    <border>
      <left/>
      <right/>
      <top/>
      <bottom style="thin">
        <color indexed="63"/>
      </bottom>
      <diagonal/>
    </border>
    <border>
      <left style="thin">
        <color indexed="63"/>
      </left>
      <right style="thin">
        <color indexed="64"/>
      </right>
      <top style="thin">
        <color indexed="64"/>
      </top>
      <bottom style="hair">
        <color indexed="63"/>
      </bottom>
      <diagonal/>
    </border>
    <border>
      <left style="thin">
        <color indexed="63"/>
      </left>
      <right style="thin">
        <color indexed="64"/>
      </right>
      <top style="hair">
        <color indexed="63"/>
      </top>
      <bottom style="hair">
        <color indexed="63"/>
      </bottom>
      <diagonal/>
    </border>
    <border>
      <left style="thin">
        <color indexed="64"/>
      </left>
      <right style="thin">
        <color indexed="63"/>
      </right>
      <top style="hair">
        <color indexed="63"/>
      </top>
      <bottom style="thin">
        <color indexed="64"/>
      </bottom>
      <diagonal/>
    </border>
    <border>
      <left style="thin">
        <color indexed="63"/>
      </left>
      <right style="thin">
        <color indexed="64"/>
      </right>
      <top style="hair">
        <color indexed="63"/>
      </top>
      <bottom style="thin">
        <color indexed="64"/>
      </bottom>
      <diagonal/>
    </border>
    <border>
      <left style="thin">
        <color indexed="64"/>
      </left>
      <right style="thin">
        <color indexed="63"/>
      </right>
      <top style="thin">
        <color indexed="64"/>
      </top>
      <bottom style="hair">
        <color indexed="63"/>
      </bottom>
      <diagonal/>
    </border>
    <border>
      <left style="thin">
        <color indexed="64"/>
      </left>
      <right style="thin">
        <color indexed="63"/>
      </right>
      <top style="hair">
        <color indexed="63"/>
      </top>
      <bottom style="hair">
        <color indexed="63"/>
      </bottom>
      <diagonal/>
    </border>
    <border>
      <left style="thin">
        <color indexed="63"/>
      </left>
      <right style="thin">
        <color indexed="63"/>
      </right>
      <top style="hair">
        <color indexed="63"/>
      </top>
      <bottom/>
      <diagonal/>
    </border>
    <border>
      <left style="thin">
        <color indexed="23"/>
      </left>
      <right style="thin">
        <color indexed="23"/>
      </right>
      <top style="thin">
        <color indexed="64"/>
      </top>
      <bottom style="hair">
        <color indexed="23"/>
      </bottom>
      <diagonal/>
    </border>
    <border>
      <left style="thin">
        <color indexed="64"/>
      </left>
      <right style="thin">
        <color indexed="64"/>
      </right>
      <top style="hair">
        <color indexed="23"/>
      </top>
      <bottom style="hair">
        <color indexed="23"/>
      </bottom>
      <diagonal/>
    </border>
    <border>
      <left style="thin">
        <color indexed="64"/>
      </left>
      <right/>
      <top style="thin">
        <color indexed="64"/>
      </top>
      <bottom/>
      <diagonal/>
    </border>
    <border>
      <left style="thin">
        <color indexed="64"/>
      </left>
      <right/>
      <top/>
      <bottom style="hair">
        <color indexed="23"/>
      </bottom>
      <diagonal/>
    </border>
    <border>
      <left style="thin">
        <color indexed="64"/>
      </left>
      <right/>
      <top style="hair">
        <color indexed="23"/>
      </top>
      <bottom style="hair">
        <color indexed="23"/>
      </bottom>
      <diagonal/>
    </border>
    <border>
      <left style="thin">
        <color indexed="64"/>
      </left>
      <right/>
      <top style="hair">
        <color indexed="23"/>
      </top>
      <bottom style="thin">
        <color indexed="64"/>
      </bottom>
      <diagonal/>
    </border>
    <border>
      <left style="thin">
        <color indexed="64"/>
      </left>
      <right style="thin">
        <color indexed="64"/>
      </right>
      <top/>
      <bottom style="hair">
        <color indexed="23"/>
      </bottom>
      <diagonal/>
    </border>
    <border>
      <left style="thin">
        <color indexed="64"/>
      </left>
      <right style="thin">
        <color indexed="64"/>
      </right>
      <top style="hair">
        <color indexed="23"/>
      </top>
      <bottom style="thin">
        <color indexed="64"/>
      </bottom>
      <diagonal/>
    </border>
    <border>
      <left/>
      <right style="thin">
        <color indexed="64"/>
      </right>
      <top style="hair">
        <color indexed="23"/>
      </top>
      <bottom style="hair">
        <color indexed="23"/>
      </bottom>
      <diagonal/>
    </border>
    <border>
      <left/>
      <right style="thin">
        <color indexed="64"/>
      </right>
      <top style="hair">
        <color indexed="23"/>
      </top>
      <bottom style="thin">
        <color indexed="64"/>
      </bottom>
      <diagonal/>
    </border>
    <border>
      <left/>
      <right style="thin">
        <color indexed="64"/>
      </right>
      <top style="hair">
        <color indexed="63"/>
      </top>
      <bottom style="thin">
        <color indexed="64"/>
      </bottom>
      <diagonal/>
    </border>
    <border>
      <left/>
      <right style="thin">
        <color indexed="64"/>
      </right>
      <top style="hair">
        <color indexed="63"/>
      </top>
      <bottom style="hair">
        <color indexed="63"/>
      </bottom>
      <diagonal/>
    </border>
    <border>
      <left/>
      <right style="thin">
        <color indexed="64"/>
      </right>
      <top style="thin">
        <color indexed="64"/>
      </top>
      <bottom style="hair">
        <color indexed="63"/>
      </bottom>
      <diagonal/>
    </border>
    <border>
      <left style="thin">
        <color indexed="64"/>
      </left>
      <right style="thin">
        <color indexed="64"/>
      </right>
      <top style="thin">
        <color indexed="64"/>
      </top>
      <bottom style="hair">
        <color indexed="63"/>
      </bottom>
      <diagonal/>
    </border>
    <border>
      <left style="thin">
        <color indexed="64"/>
      </left>
      <right style="thin">
        <color indexed="64"/>
      </right>
      <top style="hair">
        <color indexed="63"/>
      </top>
      <bottom style="hair">
        <color indexed="63"/>
      </bottom>
      <diagonal/>
    </border>
    <border>
      <left style="thin">
        <color indexed="64"/>
      </left>
      <right style="thin">
        <color indexed="64"/>
      </right>
      <top style="hair">
        <color indexed="63"/>
      </top>
      <bottom style="thin">
        <color indexed="64"/>
      </bottom>
      <diagonal/>
    </border>
    <border>
      <left/>
      <right style="thin">
        <color indexed="64"/>
      </right>
      <top style="thin">
        <color indexed="64"/>
      </top>
      <bottom style="hair">
        <color indexed="23"/>
      </bottom>
      <diagonal/>
    </border>
    <border>
      <left style="thin">
        <color indexed="64"/>
      </left>
      <right style="thin">
        <color indexed="23"/>
      </right>
      <top/>
      <bottom style="hair">
        <color indexed="23"/>
      </bottom>
      <diagonal/>
    </border>
    <border>
      <left style="thin">
        <color indexed="23"/>
      </left>
      <right style="thin">
        <color indexed="64"/>
      </right>
      <top style="hair">
        <color indexed="23"/>
      </top>
      <bottom/>
      <diagonal/>
    </border>
    <border>
      <left style="thin">
        <color indexed="64"/>
      </left>
      <right/>
      <top style="thin">
        <color indexed="64"/>
      </top>
      <bottom style="hair">
        <color indexed="23"/>
      </bottom>
      <diagonal/>
    </border>
    <border>
      <left style="thin">
        <color theme="1" tint="0.14999847407452621"/>
      </left>
      <right style="thin">
        <color theme="1" tint="0.14999847407452621"/>
      </right>
      <top style="hair">
        <color indexed="23"/>
      </top>
      <bottom style="hair">
        <color indexed="23"/>
      </bottom>
      <diagonal/>
    </border>
    <border>
      <left style="thin">
        <color theme="1" tint="0.499984740745262"/>
      </left>
      <right/>
      <top style="hair">
        <color theme="1" tint="0.499984740745262"/>
      </top>
      <bottom style="hair">
        <color theme="1" tint="0.499984740745262"/>
      </bottom>
      <diagonal/>
    </border>
    <border>
      <left style="thin">
        <color theme="1" tint="0.14999847407452621"/>
      </left>
      <right style="thin">
        <color indexed="64"/>
      </right>
      <top style="hair">
        <color indexed="23"/>
      </top>
      <bottom style="hair">
        <color indexed="23"/>
      </bottom>
      <diagonal/>
    </border>
    <border>
      <left style="thin">
        <color indexed="63"/>
      </left>
      <right style="thin">
        <color indexed="63"/>
      </right>
      <top style="hair">
        <color indexed="63"/>
      </top>
      <bottom style="thin">
        <color indexed="64"/>
      </bottom>
      <diagonal/>
    </border>
    <border>
      <left style="thin">
        <color indexed="64"/>
      </left>
      <right style="thin">
        <color indexed="64"/>
      </right>
      <top style="thin">
        <color indexed="64"/>
      </top>
      <bottom style="hair">
        <color indexed="23"/>
      </bottom>
      <diagonal/>
    </border>
    <border>
      <left/>
      <right style="thin">
        <color indexed="23"/>
      </right>
      <top style="thin">
        <color indexed="64"/>
      </top>
      <bottom style="hair">
        <color indexed="23"/>
      </bottom>
      <diagonal/>
    </border>
    <border>
      <left style="thin">
        <color indexed="63"/>
      </left>
      <right style="thin">
        <color indexed="63"/>
      </right>
      <top style="thin">
        <color indexed="63"/>
      </top>
      <bottom/>
      <diagonal/>
    </border>
    <border>
      <left style="thin">
        <color indexed="23"/>
      </left>
      <right/>
      <top style="thin">
        <color indexed="23"/>
      </top>
      <bottom style="hair">
        <color indexed="23"/>
      </bottom>
      <diagonal/>
    </border>
    <border>
      <left style="thin">
        <color indexed="64"/>
      </left>
      <right/>
      <top style="hair">
        <color theme="1" tint="0.499984740745262"/>
      </top>
      <bottom style="hair">
        <color theme="1" tint="0.499984740745262"/>
      </bottom>
      <diagonal/>
    </border>
    <border>
      <left style="thin">
        <color theme="1" tint="0.14999847407452621"/>
      </left>
      <right style="thin">
        <color indexed="64"/>
      </right>
      <top style="thin">
        <color indexed="64"/>
      </top>
      <bottom style="hair">
        <color indexed="23"/>
      </bottom>
      <diagonal/>
    </border>
    <border>
      <left style="thin">
        <color theme="1" tint="0.14999847407452621"/>
      </left>
      <right style="thin">
        <color indexed="64"/>
      </right>
      <top style="hair">
        <color indexed="23"/>
      </top>
      <bottom style="thin">
        <color indexed="64"/>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thin">
        <color indexed="64"/>
      </top>
      <bottom style="hair">
        <color theme="1" tint="0.499984740745262"/>
      </bottom>
      <diagonal/>
    </border>
    <border>
      <left style="thin">
        <color indexed="23"/>
      </left>
      <right style="thin">
        <color indexed="64"/>
      </right>
      <top/>
      <bottom style="hair">
        <color indexed="23"/>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right style="thin">
        <color indexed="23"/>
      </right>
      <top style="hair">
        <color indexed="23"/>
      </top>
      <bottom style="thin">
        <color indexed="64"/>
      </bottom>
      <diagonal/>
    </border>
    <border>
      <left style="thin">
        <color indexed="64"/>
      </left>
      <right style="thin">
        <color indexed="64"/>
      </right>
      <top style="hair">
        <color theme="1" tint="0.499984740745262"/>
      </top>
      <bottom style="thin">
        <color indexed="64"/>
      </bottom>
      <diagonal/>
    </border>
    <border>
      <left style="thin">
        <color indexed="64"/>
      </left>
      <right style="thin">
        <color theme="1" tint="0.14999847407452621"/>
      </right>
      <top style="thin">
        <color indexed="64"/>
      </top>
      <bottom style="hair">
        <color indexed="23"/>
      </bottom>
      <diagonal/>
    </border>
    <border>
      <left style="thin">
        <color indexed="64"/>
      </left>
      <right style="thin">
        <color theme="1" tint="0.14999847407452621"/>
      </right>
      <top style="hair">
        <color indexed="23"/>
      </top>
      <bottom style="hair">
        <color indexed="23"/>
      </bottom>
      <diagonal/>
    </border>
    <border>
      <left style="thin">
        <color indexed="64"/>
      </left>
      <right style="thin">
        <color theme="1" tint="0.14999847407452621"/>
      </right>
      <top style="hair">
        <color indexed="23"/>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23"/>
      </left>
      <right/>
      <top style="thin">
        <color indexed="64"/>
      </top>
      <bottom style="hair">
        <color indexed="23"/>
      </bottom>
      <diagonal/>
    </border>
    <border>
      <left style="thin">
        <color indexed="23"/>
      </left>
      <right/>
      <top style="hair">
        <color indexed="2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3"/>
      </right>
      <top style="thin">
        <color indexed="64"/>
      </top>
      <bottom style="thin">
        <color indexed="64"/>
      </bottom>
      <diagonal/>
    </border>
    <border>
      <left/>
      <right style="thin">
        <color indexed="23"/>
      </right>
      <top style="thin">
        <color indexed="64"/>
      </top>
      <bottom style="thin">
        <color indexed="64"/>
      </bottom>
      <diagonal/>
    </border>
    <border>
      <left style="thin">
        <color indexed="63"/>
      </left>
      <right style="thin">
        <color indexed="63"/>
      </right>
      <top/>
      <bottom style="hair">
        <color indexed="63"/>
      </bottom>
      <diagonal/>
    </border>
    <border>
      <left style="thin">
        <color indexed="64"/>
      </left>
      <right style="thin">
        <color theme="1" tint="0.499984740745262"/>
      </right>
      <top style="hair">
        <color theme="1" tint="0.499984740745262"/>
      </top>
      <bottom style="hair">
        <color theme="1" tint="0.499984740745262"/>
      </bottom>
      <diagonal/>
    </border>
    <border>
      <left style="thin">
        <color indexed="63"/>
      </left>
      <right/>
      <top style="hair">
        <color indexed="63"/>
      </top>
      <bottom style="hair">
        <color indexed="63"/>
      </bottom>
      <diagonal/>
    </border>
    <border>
      <left style="thin">
        <color indexed="63"/>
      </left>
      <right/>
      <top style="hair">
        <color indexed="63"/>
      </top>
      <bottom/>
      <diagonal/>
    </border>
    <border>
      <left style="thin">
        <color indexed="64"/>
      </left>
      <right style="thin">
        <color indexed="63"/>
      </right>
      <top/>
      <bottom style="hair">
        <color indexed="63"/>
      </bottom>
      <diagonal/>
    </border>
    <border>
      <left style="thin">
        <color indexed="64"/>
      </left>
      <right style="thin">
        <color theme="1" tint="0.14999847407452621"/>
      </right>
      <top style="thin">
        <color indexed="64"/>
      </top>
      <bottom style="hair">
        <color theme="1" tint="0.499984740745262"/>
      </bottom>
      <diagonal/>
    </border>
    <border>
      <left style="thin">
        <color theme="1" tint="0.14999847407452621"/>
      </left>
      <right style="thin">
        <color indexed="64"/>
      </right>
      <top style="thin">
        <color indexed="64"/>
      </top>
      <bottom style="hair">
        <color theme="1" tint="0.499984740745262"/>
      </bottom>
      <diagonal/>
    </border>
    <border>
      <left style="thin">
        <color indexed="64"/>
      </left>
      <right style="thin">
        <color theme="1" tint="0.14999847407452621"/>
      </right>
      <top style="hair">
        <color theme="1" tint="0.499984740745262"/>
      </top>
      <bottom style="hair">
        <color theme="1" tint="0.499984740745262"/>
      </bottom>
      <diagonal/>
    </border>
    <border>
      <left style="thin">
        <color theme="1" tint="0.14999847407452621"/>
      </left>
      <right style="thin">
        <color indexed="64"/>
      </right>
      <top style="hair">
        <color theme="1" tint="0.499984740745262"/>
      </top>
      <bottom style="hair">
        <color theme="1" tint="0.499984740745262"/>
      </bottom>
      <diagonal/>
    </border>
    <border>
      <left style="thin">
        <color indexed="64"/>
      </left>
      <right style="thin">
        <color theme="1" tint="0.14999847407452621"/>
      </right>
      <top style="hair">
        <color theme="1" tint="0.499984740745262"/>
      </top>
      <bottom style="thin">
        <color indexed="64"/>
      </bottom>
      <diagonal/>
    </border>
    <border>
      <left style="thin">
        <color theme="1" tint="0.14999847407452621"/>
      </left>
      <right style="thin">
        <color indexed="64"/>
      </right>
      <top style="hair">
        <color theme="1" tint="0.499984740745262"/>
      </top>
      <bottom style="thin">
        <color indexed="64"/>
      </bottom>
      <diagonal/>
    </border>
    <border>
      <left style="thin">
        <color indexed="63"/>
      </left>
      <right style="thin">
        <color indexed="64"/>
      </right>
      <top style="hair">
        <color indexed="63"/>
      </top>
      <bottom/>
      <diagonal/>
    </border>
    <border>
      <left style="thin">
        <color indexed="64"/>
      </left>
      <right style="thin">
        <color indexed="64"/>
      </right>
      <top style="hair">
        <color indexed="63"/>
      </top>
      <bottom/>
      <diagonal/>
    </border>
    <border>
      <left style="thin">
        <color indexed="64"/>
      </left>
      <right style="thin">
        <color indexed="64"/>
      </right>
      <top/>
      <bottom style="hair">
        <color indexed="63"/>
      </bottom>
      <diagonal/>
    </border>
    <border>
      <left/>
      <right style="thin">
        <color indexed="64"/>
      </right>
      <top/>
      <bottom style="hair">
        <color indexed="63"/>
      </bottom>
      <diagonal/>
    </border>
    <border>
      <left style="thin">
        <color indexed="64"/>
      </left>
      <right style="thin">
        <color indexed="64"/>
      </right>
      <top style="hair">
        <color indexed="23"/>
      </top>
      <bottom/>
      <diagonal/>
    </border>
    <border>
      <left/>
      <right style="thin">
        <color indexed="64"/>
      </right>
      <top style="hair">
        <color indexed="23"/>
      </top>
      <bottom/>
      <diagonal/>
    </border>
    <border>
      <left style="thin">
        <color indexed="64"/>
      </left>
      <right style="thin">
        <color indexed="23"/>
      </right>
      <top style="hair">
        <color indexed="23"/>
      </top>
      <bottom/>
      <diagonal/>
    </border>
    <border>
      <left/>
      <right style="thin">
        <color indexed="64"/>
      </right>
      <top/>
      <bottom style="hair">
        <color indexed="23"/>
      </bottom>
      <diagonal/>
    </border>
    <border>
      <left style="thin">
        <color indexed="63"/>
      </left>
      <right style="thin">
        <color indexed="64"/>
      </right>
      <top/>
      <bottom style="hair">
        <color indexed="63"/>
      </bottom>
      <diagonal/>
    </border>
    <border>
      <left style="thin">
        <color indexed="64"/>
      </left>
      <right/>
      <top style="hair">
        <color indexed="23"/>
      </top>
      <bottom/>
      <diagonal/>
    </border>
    <border>
      <left style="thin">
        <color indexed="64"/>
      </left>
      <right style="thin">
        <color theme="1" tint="0.14999847407452621"/>
      </right>
      <top/>
      <bottom style="hair">
        <color indexed="23"/>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23"/>
      </left>
      <right style="thin">
        <color indexed="23"/>
      </right>
      <top/>
      <bottom style="thin">
        <color indexed="64"/>
      </bottom>
      <diagonal/>
    </border>
    <border>
      <left/>
      <right style="thin">
        <color theme="1" tint="0.499984740745262"/>
      </right>
      <top style="hair">
        <color theme="1" tint="0.499984740745262"/>
      </top>
      <bottom style="hair">
        <color theme="1" tint="0.499984740745262"/>
      </bottom>
      <diagonal/>
    </border>
    <border>
      <left style="thin">
        <color indexed="64"/>
      </left>
      <right style="thin">
        <color indexed="23"/>
      </right>
      <top style="thin">
        <color indexed="64"/>
      </top>
      <bottom/>
      <diagonal/>
    </border>
    <border>
      <left style="thin">
        <color indexed="63"/>
      </left>
      <right style="thin">
        <color indexed="63"/>
      </right>
      <top style="thin">
        <color indexed="63"/>
      </top>
      <bottom style="hair">
        <color indexed="63"/>
      </bottom>
      <diagonal/>
    </border>
    <border>
      <left style="thin">
        <color indexed="64"/>
      </left>
      <right/>
      <top style="hair">
        <color theme="1" tint="0.499984740745262"/>
      </top>
      <bottom style="thin">
        <color indexed="64"/>
      </bottom>
      <diagonal/>
    </border>
    <border>
      <left style="thin">
        <color indexed="64"/>
      </left>
      <right/>
      <top style="thin">
        <color indexed="64"/>
      </top>
      <bottom style="hair">
        <color theme="1" tint="0.499984740745262"/>
      </bottom>
      <diagonal/>
    </border>
    <border>
      <left style="thin">
        <color theme="1" tint="0.14999847407452621"/>
      </left>
      <right style="thin">
        <color theme="1" tint="0.14999847407452621"/>
      </right>
      <top style="thin">
        <color indexed="64"/>
      </top>
      <bottom style="hair">
        <color indexed="23"/>
      </bottom>
      <diagonal/>
    </border>
    <border>
      <left style="thin">
        <color theme="1" tint="0.14999847407452621"/>
      </left>
      <right style="thin">
        <color theme="1" tint="0.14999847407452621"/>
      </right>
      <top style="hair">
        <color indexed="23"/>
      </top>
      <bottom style="thin">
        <color indexed="64"/>
      </bottom>
      <diagonal/>
    </border>
    <border>
      <left style="thin">
        <color indexed="64"/>
      </left>
      <right style="thin">
        <color theme="1" tint="0.499984740745262"/>
      </right>
      <top style="thin">
        <color indexed="64"/>
      </top>
      <bottom style="hair">
        <color theme="1" tint="0.499984740745262"/>
      </bottom>
      <diagonal/>
    </border>
    <border>
      <left style="thin">
        <color indexed="23"/>
      </left>
      <right/>
      <top/>
      <bottom style="thin">
        <color indexed="64"/>
      </bottom>
      <diagonal/>
    </border>
    <border>
      <left style="thin">
        <color indexed="23"/>
      </left>
      <right/>
      <top/>
      <bottom style="hair">
        <color indexed="23"/>
      </bottom>
      <diagonal/>
    </border>
    <border>
      <left style="thin">
        <color indexed="64"/>
      </left>
      <right style="thin">
        <color indexed="23"/>
      </right>
      <top/>
      <bottom/>
      <diagonal/>
    </border>
    <border>
      <left/>
      <right style="thin">
        <color indexed="23"/>
      </right>
      <top style="hair">
        <color indexed="23"/>
      </top>
      <bottom/>
      <diagonal/>
    </border>
    <border>
      <left style="thin">
        <color indexed="63"/>
      </left>
      <right style="thin">
        <color indexed="63"/>
      </right>
      <top style="thin">
        <color indexed="64"/>
      </top>
      <bottom style="hair">
        <color indexed="63"/>
      </bottom>
      <diagonal/>
    </border>
    <border>
      <left/>
      <right style="thin">
        <color indexed="23"/>
      </right>
      <top/>
      <bottom/>
      <diagonal/>
    </border>
    <border>
      <left style="thin">
        <color indexed="64"/>
      </left>
      <right style="thin">
        <color indexed="64"/>
      </right>
      <top style="thin">
        <color indexed="23"/>
      </top>
      <bottom style="hair">
        <color indexed="23"/>
      </bottom>
      <diagonal/>
    </border>
    <border>
      <left style="thin">
        <color indexed="63"/>
      </left>
      <right/>
      <top style="thin">
        <color indexed="64"/>
      </top>
      <bottom style="hair">
        <color indexed="63"/>
      </bottom>
      <diagonal/>
    </border>
    <border>
      <left style="thin">
        <color indexed="64"/>
      </left>
      <right style="thin">
        <color indexed="63"/>
      </right>
      <top style="hair">
        <color indexed="63"/>
      </top>
      <bottom/>
      <diagonal/>
    </border>
    <border>
      <left style="thin">
        <color indexed="63"/>
      </left>
      <right/>
      <top style="hair">
        <color indexed="63"/>
      </top>
      <bottom style="thin">
        <color indexed="64"/>
      </bottom>
      <diagonal/>
    </border>
    <border>
      <left style="thin">
        <color indexed="63"/>
      </left>
      <right/>
      <top style="thin">
        <color indexed="64"/>
      </top>
      <bottom style="thin">
        <color indexed="64"/>
      </bottom>
      <diagonal/>
    </border>
    <border>
      <left style="thin">
        <color indexed="63"/>
      </left>
      <right style="thin">
        <color indexed="63"/>
      </right>
      <top style="thin">
        <color indexed="64"/>
      </top>
      <bottom style="thin">
        <color indexed="64"/>
      </bottom>
      <diagonal/>
    </border>
    <border>
      <left style="thin">
        <color theme="1" tint="0.499984740745262"/>
      </left>
      <right style="thin">
        <color indexed="64"/>
      </right>
      <top style="thin">
        <color indexed="64"/>
      </top>
      <bottom style="hair">
        <color theme="1" tint="0.499984740745262"/>
      </bottom>
      <diagonal/>
    </border>
    <border>
      <left style="thin">
        <color theme="1" tint="0.499984740745262"/>
      </left>
      <right style="thin">
        <color indexed="64"/>
      </right>
      <top style="hair">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style="thin">
        <color indexed="64"/>
      </right>
      <top style="hair">
        <color theme="1" tint="0.499984740745262"/>
      </top>
      <bottom style="thin">
        <color indexed="64"/>
      </bottom>
      <diagonal/>
    </border>
    <border>
      <left style="thin">
        <color theme="1" tint="0.14999847407452621"/>
      </left>
      <right style="thin">
        <color theme="1" tint="0.14999847407452621"/>
      </right>
      <top/>
      <bottom style="hair">
        <color indexed="23"/>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style="thin">
        <color indexed="64"/>
      </right>
      <top style="thin">
        <color theme="0" tint="-0.249977111117893"/>
      </top>
      <bottom style="hair">
        <color indexed="23"/>
      </bottom>
      <diagonal/>
    </border>
  </borders>
  <cellStyleXfs count="70">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2" fillId="0" borderId="0" applyNumberFormat="0" applyFont="0" applyBorder="0" applyAlignment="0" applyProtection="0"/>
    <xf numFmtId="0" fontId="1" fillId="0" borderId="0"/>
    <xf numFmtId="0" fontId="23" fillId="0" borderId="0"/>
    <xf numFmtId="164" fontId="23" fillId="0" borderId="0" applyFont="0" applyFill="0" applyBorder="0" applyAlignment="0" applyProtection="0"/>
    <xf numFmtId="0" fontId="27" fillId="0" borderId="0"/>
    <xf numFmtId="0" fontId="1" fillId="0" borderId="0"/>
    <xf numFmtId="0" fontId="1" fillId="0" borderId="0"/>
    <xf numFmtId="0" fontId="35" fillId="0" borderId="0" applyNumberFormat="0" applyFill="0" applyBorder="0" applyAlignment="0" applyProtection="0">
      <alignment vertical="top"/>
      <protection locked="0"/>
    </xf>
    <xf numFmtId="9" fontId="4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44" fillId="0" borderId="0" applyNumberFormat="0" applyFill="0" applyBorder="0" applyAlignment="0" applyProtection="0"/>
    <xf numFmtId="0" fontId="45" fillId="0" borderId="0" applyNumberFormat="0" applyFill="0" applyBorder="0" applyAlignment="0" applyProtection="0"/>
    <xf numFmtId="0" fontId="1" fillId="0" borderId="0"/>
    <xf numFmtId="0" fontId="1" fillId="0" borderId="0"/>
    <xf numFmtId="0" fontId="46" fillId="0" borderId="0" applyNumberFormat="0" applyFill="0" applyBorder="0" applyAlignment="0" applyProtection="0">
      <alignment vertical="top"/>
      <protection locked="0"/>
    </xf>
    <xf numFmtId="43" fontId="23" fillId="0" borderId="0" applyFont="0" applyFill="0" applyBorder="0" applyAlignment="0" applyProtection="0"/>
    <xf numFmtId="9" fontId="23" fillId="0" borderId="0" applyFont="0" applyFill="0" applyBorder="0" applyAlignment="0" applyProtection="0"/>
    <xf numFmtId="43" fontId="1" fillId="0" borderId="0" applyFont="0" applyFill="0" applyBorder="0" applyAlignment="0" applyProtection="0"/>
    <xf numFmtId="0" fontId="47" fillId="0" borderId="0"/>
    <xf numFmtId="43" fontId="47" fillId="0" borderId="0" applyFont="0" applyFill="0" applyBorder="0" applyAlignment="0" applyProtection="0"/>
    <xf numFmtId="0" fontId="49" fillId="7" borderId="128" applyNumberFormat="0" applyAlignment="0" applyProtection="0"/>
    <xf numFmtId="0" fontId="50" fillId="0" borderId="0" applyNumberFormat="0" applyFill="0" applyBorder="0" applyAlignment="0" applyProtection="0"/>
    <xf numFmtId="0" fontId="51" fillId="0" borderId="129" applyNumberFormat="0" applyFill="0" applyAlignment="0" applyProtection="0"/>
    <xf numFmtId="0" fontId="52" fillId="0" borderId="130" applyNumberFormat="0" applyFill="0" applyAlignment="0" applyProtection="0"/>
    <xf numFmtId="0" fontId="53" fillId="0" borderId="131" applyNumberFormat="0" applyFill="0" applyAlignment="0" applyProtection="0"/>
    <xf numFmtId="0" fontId="53" fillId="0" borderId="0" applyNumberFormat="0" applyFill="0" applyBorder="0" applyAlignment="0" applyProtection="0"/>
    <xf numFmtId="0" fontId="54" fillId="8" borderId="0" applyNumberFormat="0" applyBorder="0" applyAlignment="0" applyProtection="0"/>
    <xf numFmtId="0" fontId="55" fillId="9" borderId="0" applyNumberFormat="0" applyBorder="0" applyAlignment="0" applyProtection="0"/>
    <xf numFmtId="0" fontId="56" fillId="10" borderId="0" applyNumberFormat="0" applyBorder="0" applyAlignment="0" applyProtection="0"/>
    <xf numFmtId="0" fontId="57" fillId="11" borderId="128" applyNumberFormat="0" applyAlignment="0" applyProtection="0"/>
    <xf numFmtId="0" fontId="58" fillId="7" borderId="132" applyNumberFormat="0" applyAlignment="0" applyProtection="0"/>
    <xf numFmtId="0" fontId="59" fillId="0" borderId="133" applyNumberFormat="0" applyFill="0" applyAlignment="0" applyProtection="0"/>
    <xf numFmtId="0" fontId="60" fillId="12" borderId="134" applyNumberFormat="0" applyAlignment="0" applyProtection="0"/>
    <xf numFmtId="0" fontId="61" fillId="0" borderId="0" applyNumberFormat="0" applyFill="0" applyBorder="0" applyAlignment="0" applyProtection="0"/>
    <xf numFmtId="0" fontId="1" fillId="13" borderId="135" applyNumberFormat="0" applyFont="0" applyAlignment="0" applyProtection="0"/>
    <xf numFmtId="0" fontId="62" fillId="0" borderId="0" applyNumberFormat="0" applyFill="0" applyBorder="0" applyAlignment="0" applyProtection="0"/>
    <xf numFmtId="0" fontId="63" fillId="0" borderId="136" applyNumberFormat="0" applyFill="0" applyAlignment="0" applyProtection="0"/>
    <xf numFmtId="0" fontId="3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3"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3"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3"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3"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25">
    <xf numFmtId="0" fontId="0" fillId="0" borderId="0" xfId="0"/>
    <xf numFmtId="0" fontId="2" fillId="0" borderId="0" xfId="0" applyFont="1"/>
    <xf numFmtId="0" fontId="3" fillId="0" borderId="0" xfId="0" applyFont="1" applyAlignment="1">
      <alignment horizontal="left"/>
    </xf>
    <xf numFmtId="0" fontId="2"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4" fillId="0" borderId="0" xfId="0" applyFont="1"/>
    <xf numFmtId="0" fontId="2" fillId="0" borderId="0" xfId="0" applyFont="1" applyAlignment="1">
      <alignment horizontal="center" vertical="center"/>
    </xf>
    <xf numFmtId="0" fontId="7"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right" vertical="center"/>
    </xf>
    <xf numFmtId="0" fontId="6" fillId="2" borderId="1" xfId="0" applyFont="1" applyFill="1" applyBorder="1"/>
    <xf numFmtId="0" fontId="3" fillId="0" borderId="0" xfId="0" applyFont="1" applyAlignment="1">
      <alignment horizontal="center"/>
    </xf>
    <xf numFmtId="0" fontId="2" fillId="0" borderId="0" xfId="0" applyFont="1" applyAlignment="1">
      <alignment horizontal="right"/>
    </xf>
    <xf numFmtId="0" fontId="2" fillId="0" borderId="3" xfId="0" applyFont="1" applyBorder="1"/>
    <xf numFmtId="168" fontId="2" fillId="0" borderId="0" xfId="0" applyNumberFormat="1" applyFont="1"/>
    <xf numFmtId="168" fontId="2" fillId="0" borderId="0" xfId="0" applyNumberFormat="1" applyFont="1" applyAlignment="1">
      <alignment horizontal="right"/>
    </xf>
    <xf numFmtId="170" fontId="2" fillId="0" borderId="0" xfId="0" applyNumberFormat="1" applyFont="1"/>
    <xf numFmtId="170" fontId="2" fillId="0" borderId="0" xfId="0" applyNumberFormat="1" applyFont="1" applyAlignment="1">
      <alignment horizontal="right"/>
    </xf>
    <xf numFmtId="0" fontId="8" fillId="0" borderId="6" xfId="0" applyFont="1" applyBorder="1"/>
    <xf numFmtId="0" fontId="8" fillId="0" borderId="10" xfId="0" applyFont="1" applyBorder="1"/>
    <xf numFmtId="0" fontId="13" fillId="0" borderId="0" xfId="0" applyFont="1"/>
    <xf numFmtId="168" fontId="3" fillId="0" borderId="0" xfId="0" applyNumberFormat="1" applyFont="1"/>
    <xf numFmtId="169" fontId="3" fillId="0" borderId="0" xfId="0" applyNumberFormat="1" applyFont="1"/>
    <xf numFmtId="0" fontId="11" fillId="0" borderId="0" xfId="0" applyFont="1" applyAlignment="1">
      <alignment horizontal="right"/>
    </xf>
    <xf numFmtId="170" fontId="11" fillId="0" borderId="0" xfId="0" applyNumberFormat="1" applyFont="1"/>
    <xf numFmtId="0" fontId="8" fillId="0" borderId="0" xfId="0" applyFont="1" applyAlignment="1">
      <alignment horizontal="left"/>
    </xf>
    <xf numFmtId="0" fontId="3" fillId="0" borderId="0" xfId="0" applyFont="1"/>
    <xf numFmtId="169" fontId="5" fillId="0" borderId="0" xfId="0" applyNumberFormat="1" applyFont="1"/>
    <xf numFmtId="0" fontId="13" fillId="0" borderId="13" xfId="0" applyFont="1" applyBorder="1"/>
    <xf numFmtId="0" fontId="14" fillId="0" borderId="0" xfId="0" applyFont="1" applyAlignment="1">
      <alignment horizontal="left"/>
    </xf>
    <xf numFmtId="168" fontId="5" fillId="0" borderId="0" xfId="0" applyNumberFormat="1" applyFont="1"/>
    <xf numFmtId="170" fontId="11" fillId="0" borderId="0" xfId="0" applyNumberFormat="1" applyFont="1" applyAlignment="1">
      <alignment horizontal="right"/>
    </xf>
    <xf numFmtId="168" fontId="2" fillId="0" borderId="4" xfId="0" applyNumberFormat="1" applyFont="1" applyBorder="1" applyAlignment="1">
      <alignment horizontal="right"/>
    </xf>
    <xf numFmtId="168" fontId="2" fillId="0" borderId="7" xfId="0" applyNumberFormat="1" applyFont="1" applyBorder="1" applyAlignment="1">
      <alignment horizontal="right"/>
    </xf>
    <xf numFmtId="168" fontId="2" fillId="0" borderId="8" xfId="0" applyNumberFormat="1" applyFont="1" applyBorder="1" applyAlignment="1">
      <alignment horizontal="right"/>
    </xf>
    <xf numFmtId="174" fontId="2" fillId="0" borderId="0" xfId="0" applyNumberFormat="1" applyFont="1"/>
    <xf numFmtId="0" fontId="13" fillId="0" borderId="0" xfId="0" applyFont="1" applyAlignment="1">
      <alignment horizontal="left"/>
    </xf>
    <xf numFmtId="170" fontId="15" fillId="0" borderId="0" xfId="0" applyNumberFormat="1" applyFont="1"/>
    <xf numFmtId="0" fontId="9" fillId="0" borderId="0" xfId="0" applyFont="1"/>
    <xf numFmtId="0" fontId="4" fillId="0" borderId="0" xfId="0" applyFont="1" applyAlignment="1">
      <alignment vertical="center"/>
    </xf>
    <xf numFmtId="0" fontId="16" fillId="0" borderId="0" xfId="0" applyFont="1"/>
    <xf numFmtId="168" fontId="9" fillId="0" borderId="0" xfId="0" applyNumberFormat="1" applyFont="1"/>
    <xf numFmtId="0" fontId="8" fillId="0" borderId="0" xfId="0" applyFont="1"/>
    <xf numFmtId="169" fontId="16" fillId="0" borderId="0" xfId="0" applyNumberFormat="1" applyFont="1"/>
    <xf numFmtId="169" fontId="4" fillId="0" borderId="0" xfId="0" applyNumberFormat="1" applyFont="1"/>
    <xf numFmtId="0" fontId="9" fillId="0" borderId="0" xfId="0" applyFont="1" applyAlignment="1">
      <alignment horizontal="right"/>
    </xf>
    <xf numFmtId="168" fontId="8" fillId="0" borderId="0" xfId="0" applyNumberFormat="1" applyFont="1"/>
    <xf numFmtId="0" fontId="8" fillId="0" borderId="0" xfId="0" applyFont="1" applyAlignment="1">
      <alignment horizontal="right"/>
    </xf>
    <xf numFmtId="0" fontId="3" fillId="0" borderId="0" xfId="0" applyFont="1" applyAlignment="1">
      <alignment horizontal="right"/>
    </xf>
    <xf numFmtId="168" fontId="16" fillId="0" borderId="0" xfId="0" applyNumberFormat="1" applyFont="1"/>
    <xf numFmtId="168" fontId="4" fillId="0" borderId="0" xfId="0" applyNumberFormat="1" applyFont="1"/>
    <xf numFmtId="0" fontId="17" fillId="0" borderId="0" xfId="0" applyFont="1"/>
    <xf numFmtId="0" fontId="3" fillId="0" borderId="0" xfId="0" applyFont="1" applyAlignment="1">
      <alignment vertical="top"/>
    </xf>
    <xf numFmtId="0" fontId="3" fillId="0" borderId="0" xfId="0" applyFont="1" applyAlignment="1">
      <alignment horizontal="center" vertical="top"/>
    </xf>
    <xf numFmtId="0" fontId="4" fillId="0" borderId="0" xfId="0" applyFont="1" applyAlignment="1">
      <alignment horizontal="left"/>
    </xf>
    <xf numFmtId="9" fontId="2" fillId="0" borderId="0" xfId="3" applyFont="1"/>
    <xf numFmtId="168" fontId="3" fillId="0" borderId="0" xfId="0" applyNumberFormat="1" applyFont="1" applyAlignment="1">
      <alignment horizontal="center"/>
    </xf>
    <xf numFmtId="168" fontId="2" fillId="0" borderId="0" xfId="0" applyNumberFormat="1" applyFont="1" applyAlignment="1">
      <alignment horizontal="center"/>
    </xf>
    <xf numFmtId="0" fontId="5" fillId="0" borderId="0" xfId="0" applyFont="1"/>
    <xf numFmtId="0" fontId="9" fillId="0" borderId="0" xfId="0" applyFont="1" applyAlignment="1">
      <alignment horizontal="center"/>
    </xf>
    <xf numFmtId="3" fontId="2" fillId="0" borderId="0" xfId="0" applyNumberFormat="1" applyFont="1"/>
    <xf numFmtId="3" fontId="3" fillId="0" borderId="0" xfId="0" applyNumberFormat="1" applyFont="1"/>
    <xf numFmtId="9" fontId="3" fillId="0" borderId="0" xfId="3" applyFont="1"/>
    <xf numFmtId="168" fontId="9" fillId="0" borderId="5" xfId="0" applyNumberFormat="1" applyFont="1" applyBorder="1" applyAlignment="1">
      <alignment horizontal="right"/>
    </xf>
    <xf numFmtId="9" fontId="20" fillId="0" borderId="0" xfId="3" applyFont="1" applyAlignment="1">
      <alignment horizontal="right"/>
    </xf>
    <xf numFmtId="0" fontId="13" fillId="0" borderId="0" xfId="0" applyFont="1" applyAlignment="1">
      <alignment horizontal="center"/>
    </xf>
    <xf numFmtId="169" fontId="3" fillId="0" borderId="0" xfId="3" applyNumberFormat="1" applyFont="1" applyAlignment="1">
      <alignment horizontal="right"/>
    </xf>
    <xf numFmtId="168" fontId="8" fillId="0" borderId="0" xfId="0" applyNumberFormat="1" applyFont="1" applyAlignment="1">
      <alignment horizontal="right"/>
    </xf>
    <xf numFmtId="0" fontId="13" fillId="0" borderId="0" xfId="0" applyFont="1" applyAlignment="1">
      <alignment horizontal="right"/>
    </xf>
    <xf numFmtId="9" fontId="4" fillId="0" borderId="0" xfId="3" applyFont="1"/>
    <xf numFmtId="169" fontId="2" fillId="0" borderId="0" xfId="0" applyNumberFormat="1" applyFont="1" applyAlignment="1">
      <alignment horizontal="right"/>
    </xf>
    <xf numFmtId="171" fontId="20" fillId="0" borderId="0" xfId="0" applyNumberFormat="1" applyFont="1" applyAlignment="1">
      <alignment horizontal="right"/>
    </xf>
    <xf numFmtId="169" fontId="2" fillId="0" borderId="0" xfId="0" applyNumberFormat="1" applyFont="1"/>
    <xf numFmtId="0" fontId="4" fillId="0" borderId="0" xfId="0" applyFont="1" applyAlignment="1">
      <alignment horizontal="right"/>
    </xf>
    <xf numFmtId="0" fontId="2" fillId="0" borderId="0" xfId="0" applyFont="1" applyAlignment="1">
      <alignment vertical="center"/>
    </xf>
    <xf numFmtId="168" fontId="2" fillId="0" borderId="5" xfId="0" applyNumberFormat="1" applyFont="1" applyBorder="1" applyAlignment="1">
      <alignment horizontal="right"/>
    </xf>
    <xf numFmtId="168" fontId="3" fillId="0" borderId="0" xfId="0" applyNumberFormat="1" applyFont="1" applyAlignment="1">
      <alignment horizontal="right"/>
    </xf>
    <xf numFmtId="9" fontId="2" fillId="0" borderId="0" xfId="3" applyFont="1" applyAlignment="1">
      <alignment horizontal="right"/>
    </xf>
    <xf numFmtId="3" fontId="2" fillId="0" borderId="0" xfId="0" applyNumberFormat="1" applyFont="1" applyAlignment="1">
      <alignment horizontal="center"/>
    </xf>
    <xf numFmtId="2" fontId="2" fillId="0" borderId="0" xfId="0" applyNumberFormat="1" applyFont="1"/>
    <xf numFmtId="169" fontId="3" fillId="0" borderId="0" xfId="0" applyNumberFormat="1" applyFont="1" applyAlignment="1">
      <alignment horizontal="right"/>
    </xf>
    <xf numFmtId="2" fontId="3" fillId="0" borderId="0" xfId="0" applyNumberFormat="1" applyFont="1" applyAlignment="1">
      <alignment horizontal="right"/>
    </xf>
    <xf numFmtId="0" fontId="2" fillId="0" borderId="0" xfId="3" applyNumberFormat="1" applyFont="1"/>
    <xf numFmtId="169" fontId="3" fillId="0" borderId="0" xfId="3" applyNumberFormat="1" applyFont="1"/>
    <xf numFmtId="169" fontId="2" fillId="0" borderId="0" xfId="3" applyNumberFormat="1" applyFont="1"/>
    <xf numFmtId="0" fontId="2" fillId="0" borderId="0" xfId="0" applyFont="1" applyAlignment="1">
      <alignment horizontal="left"/>
    </xf>
    <xf numFmtId="0" fontId="6" fillId="0" borderId="0" xfId="0" applyFont="1" applyAlignment="1">
      <alignment horizontal="center" vertical="center"/>
    </xf>
    <xf numFmtId="0" fontId="6" fillId="2" borderId="23" xfId="0" applyFont="1" applyFill="1" applyBorder="1"/>
    <xf numFmtId="0" fontId="6" fillId="0" borderId="0" xfId="0" applyFont="1"/>
    <xf numFmtId="3" fontId="2" fillId="0" borderId="0" xfId="0" applyNumberFormat="1" applyFont="1" applyAlignment="1">
      <alignment horizontal="right"/>
    </xf>
    <xf numFmtId="3" fontId="3" fillId="0" borderId="0" xfId="0" applyNumberFormat="1" applyFont="1" applyAlignment="1">
      <alignment horizontal="right"/>
    </xf>
    <xf numFmtId="176" fontId="19" fillId="0" borderId="0" xfId="0" applyNumberFormat="1" applyFont="1" applyAlignment="1">
      <alignment horizontal="right"/>
    </xf>
    <xf numFmtId="172" fontId="2" fillId="0" borderId="0" xfId="0" applyNumberFormat="1" applyFont="1"/>
    <xf numFmtId="0" fontId="2" fillId="0" borderId="0" xfId="0" applyFont="1" applyAlignment="1">
      <alignment horizontal="left" vertical="center"/>
    </xf>
    <xf numFmtId="0" fontId="8" fillId="0" borderId="26" xfId="0" applyFont="1" applyBorder="1"/>
    <xf numFmtId="168" fontId="2" fillId="0" borderId="12" xfId="0" applyNumberFormat="1" applyFont="1" applyBorder="1" applyAlignment="1">
      <alignment horizontal="right"/>
    </xf>
    <xf numFmtId="3" fontId="4" fillId="0" borderId="0" xfId="0" applyNumberFormat="1" applyFont="1" applyAlignment="1">
      <alignment horizontal="right"/>
    </xf>
    <xf numFmtId="168" fontId="4" fillId="0" borderId="0" xfId="0" applyNumberFormat="1" applyFont="1" applyAlignment="1">
      <alignment horizontal="right"/>
    </xf>
    <xf numFmtId="3" fontId="3" fillId="0" borderId="0" xfId="3" applyNumberFormat="1" applyFont="1"/>
    <xf numFmtId="168" fontId="2" fillId="0" borderId="0" xfId="3" applyNumberFormat="1" applyFont="1"/>
    <xf numFmtId="168" fontId="2" fillId="0" borderId="0" xfId="3" applyNumberFormat="1" applyFont="1" applyAlignment="1">
      <alignment horizontal="right"/>
    </xf>
    <xf numFmtId="168" fontId="3" fillId="0" borderId="0" xfId="3" applyNumberFormat="1" applyFont="1"/>
    <xf numFmtId="3" fontId="2" fillId="0" borderId="0" xfId="3" applyNumberFormat="1" applyFont="1"/>
    <xf numFmtId="0" fontId="6" fillId="2" borderId="19" xfId="0" applyFont="1" applyFill="1" applyBorder="1"/>
    <xf numFmtId="3" fontId="2" fillId="0" borderId="0" xfId="3" applyNumberFormat="1" applyFont="1" applyAlignment="1">
      <alignment horizontal="right"/>
    </xf>
    <xf numFmtId="4" fontId="2" fillId="0" borderId="0" xfId="0" applyNumberFormat="1" applyFont="1"/>
    <xf numFmtId="169" fontId="13" fillId="0" borderId="0" xfId="3" applyNumberFormat="1" applyFont="1"/>
    <xf numFmtId="0" fontId="3" fillId="0" borderId="0" xfId="0" applyFont="1" applyAlignment="1">
      <alignment vertical="center"/>
    </xf>
    <xf numFmtId="0" fontId="24" fillId="0" borderId="0" xfId="0" applyFont="1" applyAlignment="1">
      <alignment horizontal="right"/>
    </xf>
    <xf numFmtId="4" fontId="2" fillId="0" borderId="0" xfId="0" applyNumberFormat="1" applyFont="1" applyAlignment="1">
      <alignment horizontal="right"/>
    </xf>
    <xf numFmtId="3" fontId="8" fillId="0" borderId="0" xfId="0" applyNumberFormat="1" applyFont="1"/>
    <xf numFmtId="3" fontId="13" fillId="0" borderId="0" xfId="0" applyNumberFormat="1" applyFont="1"/>
    <xf numFmtId="3" fontId="4" fillId="0" borderId="0" xfId="0" applyNumberFormat="1" applyFont="1"/>
    <xf numFmtId="3" fontId="8" fillId="0" borderId="0" xfId="0" applyNumberFormat="1" applyFont="1" applyAlignment="1">
      <alignment horizontal="right"/>
    </xf>
    <xf numFmtId="0" fontId="11" fillId="0" borderId="0" xfId="0" applyFont="1"/>
    <xf numFmtId="0" fontId="26" fillId="0" borderId="0" xfId="0" applyFont="1" applyAlignment="1">
      <alignment horizontal="right"/>
    </xf>
    <xf numFmtId="0" fontId="6" fillId="2" borderId="31" xfId="0" applyFont="1" applyFill="1" applyBorder="1"/>
    <xf numFmtId="0" fontId="6" fillId="2" borderId="35" xfId="0" applyFont="1" applyFill="1" applyBorder="1"/>
    <xf numFmtId="0" fontId="14" fillId="0" borderId="0" xfId="0" applyFont="1"/>
    <xf numFmtId="14" fontId="13" fillId="0" borderId="0" xfId="0" applyNumberFormat="1" applyFont="1" applyAlignment="1">
      <alignment horizontal="right"/>
    </xf>
    <xf numFmtId="14" fontId="2" fillId="0" borderId="0" xfId="0" applyNumberFormat="1" applyFont="1" applyAlignment="1">
      <alignment horizontal="right"/>
    </xf>
    <xf numFmtId="177" fontId="12" fillId="0" borderId="0" xfId="5" applyNumberFormat="1" applyFont="1" applyAlignment="1">
      <alignment horizontal="right"/>
    </xf>
    <xf numFmtId="0" fontId="13" fillId="0" borderId="0" xfId="0" applyFont="1" applyAlignment="1">
      <alignment horizontal="center" vertical="center"/>
    </xf>
    <xf numFmtId="4" fontId="2" fillId="0" borderId="0" xfId="0" applyNumberFormat="1" applyFont="1" applyAlignment="1">
      <alignment horizontal="right" vertical="center"/>
    </xf>
    <xf numFmtId="4" fontId="2" fillId="0" borderId="0" xfId="0" applyNumberFormat="1" applyFont="1" applyAlignment="1">
      <alignment horizontal="center"/>
    </xf>
    <xf numFmtId="0" fontId="6" fillId="2" borderId="22" xfId="0" applyFont="1" applyFill="1" applyBorder="1" applyAlignment="1">
      <alignment horizontal="center" vertical="center"/>
    </xf>
    <xf numFmtId="4" fontId="2" fillId="0" borderId="0" xfId="0" applyNumberFormat="1" applyFont="1" applyAlignment="1">
      <alignment vertical="center"/>
    </xf>
    <xf numFmtId="4" fontId="4" fillId="0" borderId="0" xfId="0" applyNumberFormat="1" applyFont="1" applyAlignment="1">
      <alignment horizontal="center"/>
    </xf>
    <xf numFmtId="4" fontId="4" fillId="0" borderId="0" xfId="0" applyNumberFormat="1" applyFont="1"/>
    <xf numFmtId="3" fontId="3" fillId="0" borderId="0" xfId="0" applyNumberFormat="1" applyFont="1" applyAlignment="1">
      <alignment horizontal="right" vertical="center"/>
    </xf>
    <xf numFmtId="170" fontId="2" fillId="0" borderId="0" xfId="0" applyNumberFormat="1" applyFont="1" applyAlignment="1">
      <alignment horizontal="right" vertical="center"/>
    </xf>
    <xf numFmtId="4" fontId="3" fillId="0" borderId="0" xfId="0" applyNumberFormat="1" applyFont="1" applyAlignment="1">
      <alignment horizontal="right"/>
    </xf>
    <xf numFmtId="4" fontId="3" fillId="0" borderId="0" xfId="0" applyNumberFormat="1" applyFont="1"/>
    <xf numFmtId="169" fontId="3" fillId="0" borderId="0" xfId="0" applyNumberFormat="1" applyFont="1" applyAlignment="1">
      <alignment horizontal="right" vertical="center"/>
    </xf>
    <xf numFmtId="4" fontId="3" fillId="0" borderId="0" xfId="0" applyNumberFormat="1" applyFont="1" applyAlignment="1">
      <alignment horizontal="center"/>
    </xf>
    <xf numFmtId="4" fontId="3" fillId="0" borderId="0" xfId="0" applyNumberFormat="1" applyFont="1" applyAlignment="1">
      <alignment horizontal="left"/>
    </xf>
    <xf numFmtId="0" fontId="6" fillId="2" borderId="20" xfId="0" applyFont="1" applyFill="1" applyBorder="1"/>
    <xf numFmtId="4" fontId="26" fillId="0" borderId="0" xfId="0" applyNumberFormat="1" applyFont="1" applyAlignment="1">
      <alignment horizontal="right"/>
    </xf>
    <xf numFmtId="4" fontId="24" fillId="0" borderId="0" xfId="0" applyNumberFormat="1" applyFont="1" applyAlignment="1">
      <alignment horizontal="right"/>
    </xf>
    <xf numFmtId="0" fontId="2" fillId="0" borderId="0" xfId="0" applyFont="1" applyAlignment="1">
      <alignment vertical="center" wrapText="1"/>
    </xf>
    <xf numFmtId="0" fontId="6" fillId="2" borderId="32" xfId="0" applyFont="1" applyFill="1" applyBorder="1"/>
    <xf numFmtId="0" fontId="6" fillId="0" borderId="0" xfId="0" applyFont="1" applyAlignment="1">
      <alignment horizontal="center"/>
    </xf>
    <xf numFmtId="0" fontId="8" fillId="0" borderId="40" xfId="0" applyFont="1" applyBorder="1"/>
    <xf numFmtId="3" fontId="9" fillId="0" borderId="40" xfId="0" applyNumberFormat="1" applyFont="1" applyBorder="1" applyAlignment="1">
      <alignment horizontal="right"/>
    </xf>
    <xf numFmtId="168" fontId="9" fillId="0" borderId="40" xfId="0" applyNumberFormat="1" applyFont="1" applyBorder="1" applyAlignment="1">
      <alignment horizontal="right"/>
    </xf>
    <xf numFmtId="3" fontId="9" fillId="0" borderId="0" xfId="0" applyNumberFormat="1" applyFont="1" applyAlignment="1">
      <alignment horizontal="right"/>
    </xf>
    <xf numFmtId="0" fontId="8" fillId="0" borderId="41" xfId="0" applyFont="1" applyBorder="1"/>
    <xf numFmtId="3" fontId="9" fillId="0" borderId="41" xfId="0" applyNumberFormat="1" applyFont="1" applyBorder="1" applyAlignment="1">
      <alignment horizontal="right"/>
    </xf>
    <xf numFmtId="168" fontId="9" fillId="0" borderId="41" xfId="0" applyNumberFormat="1" applyFont="1" applyBorder="1" applyAlignment="1">
      <alignment horizontal="right"/>
    </xf>
    <xf numFmtId="0" fontId="8" fillId="0" borderId="42" xfId="0" applyFont="1" applyBorder="1"/>
    <xf numFmtId="3" fontId="9" fillId="0" borderId="42" xfId="0" applyNumberFormat="1" applyFont="1" applyBorder="1" applyAlignment="1">
      <alignment horizontal="right"/>
    </xf>
    <xf numFmtId="168" fontId="9" fillId="0" borderId="42" xfId="0" applyNumberFormat="1" applyFont="1" applyBorder="1" applyAlignment="1">
      <alignment horizontal="right"/>
    </xf>
    <xf numFmtId="0" fontId="8" fillId="0" borderId="43" xfId="0" applyFont="1" applyBorder="1"/>
    <xf numFmtId="168" fontId="9" fillId="0" borderId="0" xfId="0" applyNumberFormat="1" applyFont="1" applyAlignment="1">
      <alignment horizontal="right"/>
    </xf>
    <xf numFmtId="0" fontId="9" fillId="0" borderId="44" xfId="0" applyFont="1" applyBorder="1" applyAlignment="1">
      <alignment horizontal="left" indent="1"/>
    </xf>
    <xf numFmtId="0" fontId="9" fillId="0" borderId="0" xfId="0" applyFont="1" applyAlignment="1">
      <alignment horizontal="left" indent="1"/>
    </xf>
    <xf numFmtId="3" fontId="9" fillId="0" borderId="0" xfId="0" applyNumberFormat="1" applyFont="1"/>
    <xf numFmtId="3" fontId="8" fillId="0" borderId="41" xfId="0" applyNumberFormat="1" applyFont="1" applyBorder="1"/>
    <xf numFmtId="3" fontId="9" fillId="0" borderId="41" xfId="0" applyNumberFormat="1" applyFont="1" applyBorder="1"/>
    <xf numFmtId="168" fontId="9" fillId="0" borderId="41" xfId="0" applyNumberFormat="1" applyFont="1" applyBorder="1"/>
    <xf numFmtId="3" fontId="8" fillId="0" borderId="42" xfId="0" applyNumberFormat="1" applyFont="1" applyBorder="1"/>
    <xf numFmtId="173" fontId="2" fillId="0" borderId="0" xfId="1" applyNumberFormat="1" applyFont="1"/>
    <xf numFmtId="3" fontId="9" fillId="0" borderId="45" xfId="0" applyNumberFormat="1" applyFont="1" applyBorder="1"/>
    <xf numFmtId="3" fontId="9" fillId="0" borderId="46" xfId="0" applyNumberFormat="1" applyFont="1" applyBorder="1"/>
    <xf numFmtId="3" fontId="9" fillId="0" borderId="47" xfId="0" applyNumberFormat="1" applyFont="1" applyBorder="1"/>
    <xf numFmtId="3" fontId="9" fillId="0" borderId="48" xfId="0" applyNumberFormat="1" applyFont="1" applyBorder="1"/>
    <xf numFmtId="3" fontId="9" fillId="0" borderId="49" xfId="0" applyNumberFormat="1" applyFont="1" applyBorder="1"/>
    <xf numFmtId="168" fontId="9" fillId="0" borderId="49" xfId="0" applyNumberFormat="1" applyFont="1" applyBorder="1"/>
    <xf numFmtId="168" fontId="9" fillId="0" borderId="45" xfId="0" applyNumberFormat="1" applyFont="1" applyBorder="1"/>
    <xf numFmtId="3" fontId="9" fillId="0" borderId="50" xfId="0" applyNumberFormat="1" applyFont="1" applyBorder="1"/>
    <xf numFmtId="168" fontId="9" fillId="0" borderId="50" xfId="0" applyNumberFormat="1" applyFont="1" applyBorder="1"/>
    <xf numFmtId="168" fontId="9" fillId="0" borderId="46" xfId="0" applyNumberFormat="1" applyFont="1" applyBorder="1"/>
    <xf numFmtId="168" fontId="9" fillId="0" borderId="51" xfId="0" applyNumberFormat="1" applyFont="1" applyBorder="1" applyAlignment="1">
      <alignment horizontal="right"/>
    </xf>
    <xf numFmtId="3" fontId="8" fillId="0" borderId="0" xfId="0" applyNumberFormat="1" applyFont="1" applyAlignment="1">
      <alignment horizontal="left"/>
    </xf>
    <xf numFmtId="3" fontId="9" fillId="0" borderId="46" xfId="0" applyNumberFormat="1" applyFont="1" applyBorder="1" applyAlignment="1">
      <alignment horizontal="right"/>
    </xf>
    <xf numFmtId="3" fontId="9" fillId="0" borderId="47" xfId="0" applyNumberFormat="1" applyFont="1" applyBorder="1" applyAlignment="1">
      <alignment horizontal="right"/>
    </xf>
    <xf numFmtId="3" fontId="6" fillId="0" borderId="0" xfId="0" applyNumberFormat="1" applyFont="1"/>
    <xf numFmtId="3" fontId="6" fillId="0" borderId="0" xfId="0" applyNumberFormat="1" applyFont="1" applyAlignment="1">
      <alignment horizontal="center"/>
    </xf>
    <xf numFmtId="178" fontId="8" fillId="0" borderId="0" xfId="0" applyNumberFormat="1" applyFont="1"/>
    <xf numFmtId="3" fontId="9" fillId="0" borderId="51" xfId="0" applyNumberFormat="1" applyFont="1" applyBorder="1" applyAlignment="1">
      <alignment horizontal="right"/>
    </xf>
    <xf numFmtId="9" fontId="4" fillId="0" borderId="0" xfId="3" applyFont="1" applyAlignment="1">
      <alignment horizontal="right"/>
    </xf>
    <xf numFmtId="168" fontId="10" fillId="0" borderId="0" xfId="0" applyNumberFormat="1" applyFont="1"/>
    <xf numFmtId="3" fontId="25" fillId="0" borderId="0" xfId="0" applyNumberFormat="1" applyFont="1" applyAlignment="1">
      <alignment horizontal="right"/>
    </xf>
    <xf numFmtId="3" fontId="24" fillId="0" borderId="0" xfId="0" applyNumberFormat="1" applyFont="1" applyAlignment="1">
      <alignment horizontal="right"/>
    </xf>
    <xf numFmtId="168" fontId="8" fillId="0" borderId="27" xfId="0" applyNumberFormat="1" applyFont="1" applyBorder="1" applyAlignment="1">
      <alignment horizontal="right"/>
    </xf>
    <xf numFmtId="168" fontId="8" fillId="0" borderId="28" xfId="0" applyNumberFormat="1" applyFont="1" applyBorder="1" applyAlignment="1">
      <alignment horizontal="right"/>
    </xf>
    <xf numFmtId="168" fontId="9" fillId="0" borderId="4" xfId="0" applyNumberFormat="1" applyFont="1" applyBorder="1" applyAlignment="1">
      <alignment horizontal="right"/>
    </xf>
    <xf numFmtId="168" fontId="9" fillId="0" borderId="7" xfId="0" applyNumberFormat="1" applyFont="1" applyBorder="1" applyAlignment="1">
      <alignment horizontal="right"/>
    </xf>
    <xf numFmtId="168" fontId="9" fillId="0" borderId="25" xfId="0" applyNumberFormat="1" applyFont="1" applyBorder="1" applyAlignment="1">
      <alignment horizontal="right"/>
    </xf>
    <xf numFmtId="168" fontId="9" fillId="0" borderId="12" xfId="0" applyNumberFormat="1" applyFont="1" applyBorder="1" applyAlignment="1">
      <alignment horizontal="right"/>
    </xf>
    <xf numFmtId="169" fontId="2" fillId="0" borderId="0" xfId="3" applyNumberFormat="1" applyFont="1" applyAlignment="1">
      <alignment horizontal="right"/>
    </xf>
    <xf numFmtId="3" fontId="13" fillId="0" borderId="0" xfId="0" applyNumberFormat="1" applyFont="1" applyAlignment="1">
      <alignment horizontal="right"/>
    </xf>
    <xf numFmtId="2" fontId="3" fillId="0" borderId="0" xfId="0" applyNumberFormat="1" applyFont="1"/>
    <xf numFmtId="168" fontId="2" fillId="0" borderId="24" xfId="0" applyNumberFormat="1" applyFont="1" applyBorder="1" applyAlignment="1">
      <alignment horizontal="right"/>
    </xf>
    <xf numFmtId="168" fontId="2" fillId="0" borderId="28" xfId="0" applyNumberFormat="1" applyFont="1" applyBorder="1" applyAlignment="1">
      <alignment horizontal="right"/>
    </xf>
    <xf numFmtId="2" fontId="3" fillId="0" borderId="0" xfId="0" applyNumberFormat="1" applyFont="1" applyAlignment="1">
      <alignment horizontal="center"/>
    </xf>
    <xf numFmtId="10" fontId="2" fillId="0" borderId="0" xfId="3" applyNumberFormat="1" applyFont="1" applyAlignment="1">
      <alignment horizontal="right"/>
    </xf>
    <xf numFmtId="3" fontId="9" fillId="0" borderId="49" xfId="0" applyNumberFormat="1" applyFont="1" applyBorder="1" applyAlignment="1">
      <alignment horizontal="right"/>
    </xf>
    <xf numFmtId="3" fontId="9" fillId="0" borderId="45" xfId="0" applyNumberFormat="1" applyFont="1" applyBorder="1" applyAlignment="1">
      <alignment horizontal="right"/>
    </xf>
    <xf numFmtId="3" fontId="9" fillId="0" borderId="50" xfId="0" applyNumberFormat="1" applyFont="1" applyBorder="1" applyAlignment="1">
      <alignment horizontal="right"/>
    </xf>
    <xf numFmtId="3" fontId="9" fillId="0" borderId="48" xfId="0" applyNumberFormat="1" applyFont="1" applyBorder="1" applyAlignment="1">
      <alignment horizontal="right"/>
    </xf>
    <xf numFmtId="0" fontId="6" fillId="0" borderId="0" xfId="0" applyFont="1" applyAlignment="1">
      <alignment horizontal="right"/>
    </xf>
    <xf numFmtId="168" fontId="9" fillId="0" borderId="49" xfId="0" applyNumberFormat="1" applyFont="1" applyBorder="1" applyAlignment="1">
      <alignment horizontal="right"/>
    </xf>
    <xf numFmtId="168" fontId="9" fillId="0" borderId="45" xfId="0" applyNumberFormat="1" applyFont="1" applyBorder="1" applyAlignment="1">
      <alignment horizontal="right"/>
    </xf>
    <xf numFmtId="168" fontId="9" fillId="0" borderId="50" xfId="0" applyNumberFormat="1" applyFont="1" applyBorder="1" applyAlignment="1">
      <alignment horizontal="right"/>
    </xf>
    <xf numFmtId="168" fontId="9" fillId="0" borderId="46" xfId="0" applyNumberFormat="1" applyFont="1" applyBorder="1" applyAlignment="1">
      <alignment horizontal="right"/>
    </xf>
    <xf numFmtId="168" fontId="9" fillId="0" borderId="47" xfId="0" applyNumberFormat="1" applyFont="1" applyBorder="1" applyAlignment="1">
      <alignment horizontal="right"/>
    </xf>
    <xf numFmtId="168" fontId="9" fillId="0" borderId="48" xfId="0" applyNumberFormat="1" applyFont="1" applyBorder="1" applyAlignment="1">
      <alignment horizontal="right"/>
    </xf>
    <xf numFmtId="3" fontId="9" fillId="0" borderId="62" xfId="0" applyNumberFormat="1" applyFont="1" applyBorder="1" applyAlignment="1">
      <alignment horizontal="right"/>
    </xf>
    <xf numFmtId="3" fontId="9" fillId="0" borderId="63" xfId="0" applyNumberFormat="1" applyFont="1" applyBorder="1" applyAlignment="1">
      <alignment horizontal="right"/>
    </xf>
    <xf numFmtId="3" fontId="9" fillId="0" borderId="64" xfId="0" applyNumberFormat="1" applyFont="1" applyBorder="1" applyAlignment="1">
      <alignment horizontal="right"/>
    </xf>
    <xf numFmtId="3" fontId="9" fillId="0" borderId="65" xfId="0" applyNumberFormat="1" applyFont="1" applyBorder="1" applyAlignment="1">
      <alignment horizontal="right"/>
    </xf>
    <xf numFmtId="3" fontId="9" fillId="0" borderId="66" xfId="0" applyNumberFormat="1" applyFont="1" applyBorder="1" applyAlignment="1">
      <alignment horizontal="right"/>
    </xf>
    <xf numFmtId="3" fontId="8" fillId="0" borderId="65" xfId="0" applyNumberFormat="1" applyFont="1" applyBorder="1"/>
    <xf numFmtId="3" fontId="8" fillId="0" borderId="66" xfId="0" applyNumberFormat="1" applyFont="1" applyBorder="1"/>
    <xf numFmtId="3" fontId="8" fillId="0" borderId="67" xfId="0" applyNumberFormat="1" applyFont="1" applyBorder="1"/>
    <xf numFmtId="3" fontId="9" fillId="0" borderId="65" xfId="0" applyNumberFormat="1" applyFont="1" applyBorder="1"/>
    <xf numFmtId="3" fontId="9" fillId="0" borderId="66" xfId="0" applyNumberFormat="1" applyFont="1" applyBorder="1"/>
    <xf numFmtId="3" fontId="9" fillId="0" borderId="67" xfId="0" applyNumberFormat="1" applyFont="1" applyBorder="1" applyAlignment="1">
      <alignment horizontal="right"/>
    </xf>
    <xf numFmtId="168" fontId="9" fillId="0" borderId="63" xfId="0" applyNumberFormat="1" applyFont="1" applyBorder="1" applyAlignment="1">
      <alignment horizontal="right"/>
    </xf>
    <xf numFmtId="168" fontId="9" fillId="0" borderId="62" xfId="0" applyNumberFormat="1" applyFont="1" applyBorder="1" applyAlignment="1">
      <alignment horizontal="right"/>
    </xf>
    <xf numFmtId="3" fontId="28" fillId="0" borderId="0" xfId="0" applyNumberFormat="1" applyFont="1"/>
    <xf numFmtId="169" fontId="8" fillId="0" borderId="0" xfId="3" applyNumberFormat="1" applyFont="1" applyAlignment="1">
      <alignment horizontal="right"/>
    </xf>
    <xf numFmtId="14" fontId="9" fillId="0" borderId="0" xfId="0" applyNumberFormat="1" applyFont="1" applyAlignment="1">
      <alignment horizontal="right"/>
    </xf>
    <xf numFmtId="168" fontId="3" fillId="0" borderId="0" xfId="1" applyNumberFormat="1" applyFont="1"/>
    <xf numFmtId="168" fontId="2" fillId="0" borderId="0" xfId="1" applyNumberFormat="1" applyFont="1"/>
    <xf numFmtId="0" fontId="3" fillId="0" borderId="73" xfId="0" applyFont="1" applyBorder="1"/>
    <xf numFmtId="171" fontId="12" fillId="0" borderId="0" xfId="0" applyNumberFormat="1" applyFont="1" applyAlignment="1">
      <alignment horizontal="right"/>
    </xf>
    <xf numFmtId="0" fontId="24" fillId="4" borderId="0" xfId="0" applyFont="1" applyFill="1"/>
    <xf numFmtId="0" fontId="34" fillId="2" borderId="0" xfId="0" applyFont="1" applyFill="1" applyAlignment="1">
      <alignment vertical="center"/>
    </xf>
    <xf numFmtId="0" fontId="33" fillId="2" borderId="0" xfId="0" applyFont="1" applyFill="1"/>
    <xf numFmtId="0" fontId="37" fillId="4" borderId="0" xfId="0" applyFont="1" applyFill="1"/>
    <xf numFmtId="0" fontId="25" fillId="4" borderId="0" xfId="0" applyFont="1" applyFill="1"/>
    <xf numFmtId="0" fontId="6" fillId="2" borderId="0" xfId="0" applyFont="1" applyFill="1"/>
    <xf numFmtId="3" fontId="24" fillId="0" borderId="0" xfId="0" applyNumberFormat="1" applyFont="1"/>
    <xf numFmtId="0" fontId="24" fillId="0" borderId="0" xfId="0" applyFont="1"/>
    <xf numFmtId="174" fontId="18" fillId="0" borderId="0" xfId="0" applyNumberFormat="1" applyFont="1" applyAlignment="1">
      <alignment horizontal="right"/>
    </xf>
    <xf numFmtId="168" fontId="13" fillId="0" borderId="0" xfId="0" applyNumberFormat="1" applyFont="1" applyAlignment="1">
      <alignment horizontal="right"/>
    </xf>
    <xf numFmtId="0" fontId="6" fillId="2" borderId="31" xfId="0" applyFont="1" applyFill="1" applyBorder="1" applyAlignment="1">
      <alignment horizontal="left"/>
    </xf>
    <xf numFmtId="168" fontId="13" fillId="0" borderId="0" xfId="0" applyNumberFormat="1" applyFont="1"/>
    <xf numFmtId="168" fontId="13" fillId="0" borderId="0" xfId="0" applyNumberFormat="1" applyFont="1" applyAlignment="1">
      <alignment horizontal="left"/>
    </xf>
    <xf numFmtId="168" fontId="2" fillId="0" borderId="0" xfId="0" applyNumberFormat="1" applyFont="1" applyAlignment="1">
      <alignment horizontal="right" vertical="center"/>
    </xf>
    <xf numFmtId="168" fontId="9" fillId="0" borderId="48" xfId="0" applyNumberFormat="1" applyFont="1" applyBorder="1"/>
    <xf numFmtId="168" fontId="9" fillId="0" borderId="65" xfId="0" applyNumberFormat="1" applyFont="1" applyBorder="1"/>
    <xf numFmtId="168" fontId="9" fillId="0" borderId="66" xfId="0" applyNumberFormat="1" applyFont="1" applyBorder="1"/>
    <xf numFmtId="168" fontId="9" fillId="0" borderId="65" xfId="0" applyNumberFormat="1" applyFont="1" applyBorder="1" applyAlignment="1">
      <alignment horizontal="right"/>
    </xf>
    <xf numFmtId="168" fontId="9" fillId="0" borderId="64" xfId="0" applyNumberFormat="1" applyFont="1" applyBorder="1" applyAlignment="1">
      <alignment horizontal="right"/>
    </xf>
    <xf numFmtId="168" fontId="9" fillId="0" borderId="66" xfId="0" applyNumberFormat="1" applyFont="1" applyBorder="1" applyAlignment="1">
      <alignment horizontal="right"/>
    </xf>
    <xf numFmtId="168" fontId="9" fillId="0" borderId="67" xfId="0" applyNumberFormat="1" applyFont="1" applyBorder="1" applyAlignment="1">
      <alignment horizontal="right"/>
    </xf>
    <xf numFmtId="169" fontId="8" fillId="0" borderId="76" xfId="3" applyNumberFormat="1" applyFont="1" applyBorder="1" applyAlignment="1">
      <alignment horizontal="right"/>
    </xf>
    <xf numFmtId="169" fontId="8" fillId="0" borderId="53" xfId="3" applyNumberFormat="1" applyFont="1" applyBorder="1" applyAlignment="1">
      <alignment horizontal="right"/>
    </xf>
    <xf numFmtId="169" fontId="8" fillId="0" borderId="59" xfId="3" applyNumberFormat="1" applyFont="1" applyBorder="1" applyAlignment="1">
      <alignment horizontal="right"/>
    </xf>
    <xf numFmtId="172" fontId="2" fillId="0" borderId="0" xfId="1" applyNumberFormat="1" applyFont="1"/>
    <xf numFmtId="0" fontId="8" fillId="0" borderId="65" xfId="0" applyFont="1" applyBorder="1"/>
    <xf numFmtId="0" fontId="8" fillId="0" borderId="66" xfId="0" applyFont="1" applyBorder="1"/>
    <xf numFmtId="0" fontId="8" fillId="0" borderId="67" xfId="0" applyFont="1" applyBorder="1"/>
    <xf numFmtId="3" fontId="2" fillId="0" borderId="60" xfId="0" applyNumberFormat="1" applyFont="1" applyBorder="1" applyAlignment="1">
      <alignment horizontal="right"/>
    </xf>
    <xf numFmtId="0" fontId="24" fillId="0" borderId="0" xfId="0" applyFont="1" applyAlignment="1">
      <alignment vertical="center"/>
    </xf>
    <xf numFmtId="4" fontId="24" fillId="0" borderId="0" xfId="0" applyNumberFormat="1" applyFont="1"/>
    <xf numFmtId="168" fontId="24" fillId="0" borderId="0" xfId="0" applyNumberFormat="1" applyFont="1"/>
    <xf numFmtId="3" fontId="24" fillId="0" borderId="0" xfId="0" applyNumberFormat="1" applyFont="1" applyAlignment="1">
      <alignment vertical="center"/>
    </xf>
    <xf numFmtId="168" fontId="2" fillId="0" borderId="60" xfId="0" applyNumberFormat="1" applyFont="1" applyBorder="1" applyAlignment="1">
      <alignment horizontal="right"/>
    </xf>
    <xf numFmtId="168" fontId="2" fillId="0" borderId="53" xfId="0" applyNumberFormat="1" applyFont="1" applyBorder="1" applyAlignment="1">
      <alignment horizontal="right"/>
    </xf>
    <xf numFmtId="168" fontId="2" fillId="0" borderId="68" xfId="0" applyNumberFormat="1" applyFont="1" applyBorder="1" applyAlignment="1">
      <alignment horizontal="right"/>
    </xf>
    <xf numFmtId="0" fontId="7" fillId="0" borderId="0" xfId="0" applyFont="1" applyAlignment="1">
      <alignment horizontal="right" vertical="center"/>
    </xf>
    <xf numFmtId="168" fontId="24" fillId="0" borderId="0" xfId="0" applyNumberFormat="1" applyFont="1" applyAlignment="1">
      <alignment horizontal="right"/>
    </xf>
    <xf numFmtId="4" fontId="25" fillId="0" borderId="0" xfId="0" applyNumberFormat="1" applyFont="1" applyAlignment="1">
      <alignment horizontal="right"/>
    </xf>
    <xf numFmtId="168" fontId="25" fillId="0" borderId="0" xfId="0" applyNumberFormat="1" applyFont="1"/>
    <xf numFmtId="170" fontId="11" fillId="0" borderId="76" xfId="0" applyNumberFormat="1" applyFont="1" applyBorder="1" applyAlignment="1">
      <alignment horizontal="right"/>
    </xf>
    <xf numFmtId="170" fontId="11" fillId="0" borderId="53" xfId="0" applyNumberFormat="1" applyFont="1" applyBorder="1" applyAlignment="1">
      <alignment horizontal="right"/>
    </xf>
    <xf numFmtId="170" fontId="11" fillId="0" borderId="59" xfId="0" applyNumberFormat="1" applyFont="1" applyBorder="1" applyAlignment="1">
      <alignment horizontal="right"/>
    </xf>
    <xf numFmtId="0" fontId="24" fillId="0" borderId="0" xfId="0" applyFont="1" applyAlignment="1">
      <alignment horizontal="right" vertical="center"/>
    </xf>
    <xf numFmtId="168" fontId="2" fillId="0" borderId="0" xfId="0" applyNumberFormat="1" applyFont="1" applyAlignment="1">
      <alignment vertical="center"/>
    </xf>
    <xf numFmtId="168" fontId="25" fillId="0" borderId="0" xfId="0" applyNumberFormat="1" applyFont="1" applyAlignment="1">
      <alignment horizontal="right"/>
    </xf>
    <xf numFmtId="0" fontId="25" fillId="0" borderId="0" xfId="0" applyFont="1" applyAlignment="1">
      <alignment horizontal="right"/>
    </xf>
    <xf numFmtId="0" fontId="39" fillId="0" borderId="0" xfId="0" applyFont="1" applyAlignment="1">
      <alignment horizontal="right"/>
    </xf>
    <xf numFmtId="168" fontId="0" fillId="0" borderId="0" xfId="0" applyNumberFormat="1" applyAlignment="1">
      <alignment horizontal="right"/>
    </xf>
    <xf numFmtId="168" fontId="26" fillId="0" borderId="0" xfId="0" applyNumberFormat="1" applyFont="1" applyAlignment="1">
      <alignment horizontal="right"/>
    </xf>
    <xf numFmtId="4" fontId="39" fillId="0" borderId="0" xfId="0" applyNumberFormat="1" applyFont="1"/>
    <xf numFmtId="170" fontId="11" fillId="0" borderId="27" xfId="0" applyNumberFormat="1" applyFont="1" applyBorder="1" applyAlignment="1">
      <alignment horizontal="right"/>
    </xf>
    <xf numFmtId="170" fontId="11" fillId="0" borderId="68" xfId="0" applyNumberFormat="1" applyFont="1" applyBorder="1" applyAlignment="1">
      <alignment horizontal="right"/>
    </xf>
    <xf numFmtId="170" fontId="11" fillId="0" borderId="24" xfId="0" applyNumberFormat="1" applyFont="1" applyBorder="1" applyAlignment="1">
      <alignment horizontal="right"/>
    </xf>
    <xf numFmtId="170" fontId="11" fillId="0" borderId="60" xfId="0" applyNumberFormat="1" applyFont="1" applyBorder="1" applyAlignment="1">
      <alignment horizontal="right"/>
    </xf>
    <xf numFmtId="170" fontId="11" fillId="0" borderId="28" xfId="0" applyNumberFormat="1" applyFont="1" applyBorder="1" applyAlignment="1">
      <alignment horizontal="right"/>
    </xf>
    <xf numFmtId="170" fontId="11" fillId="0" borderId="61" xfId="0" applyNumberFormat="1" applyFont="1" applyBorder="1" applyAlignment="1">
      <alignment horizontal="right"/>
    </xf>
    <xf numFmtId="168" fontId="39" fillId="0" borderId="0" xfId="0" applyNumberFormat="1" applyFont="1" applyAlignment="1">
      <alignment horizontal="right"/>
    </xf>
    <xf numFmtId="170" fontId="11" fillId="0" borderId="4" xfId="0" applyNumberFormat="1" applyFont="1" applyBorder="1" applyAlignment="1">
      <alignment horizontal="right"/>
    </xf>
    <xf numFmtId="170" fontId="11" fillId="0" borderId="7" xfId="0" applyNumberFormat="1" applyFont="1" applyBorder="1" applyAlignment="1">
      <alignment horizontal="right"/>
    </xf>
    <xf numFmtId="170" fontId="11" fillId="0" borderId="12" xfId="0" applyNumberFormat="1" applyFont="1" applyBorder="1" applyAlignment="1">
      <alignment horizontal="right"/>
    </xf>
    <xf numFmtId="168" fontId="2" fillId="0" borderId="60" xfId="0" applyNumberFormat="1" applyFont="1" applyBorder="1"/>
    <xf numFmtId="168" fontId="2" fillId="0" borderId="61" xfId="0" applyNumberFormat="1" applyFont="1" applyBorder="1"/>
    <xf numFmtId="168" fontId="2" fillId="0" borderId="77" xfId="0" applyNumberFormat="1" applyFont="1" applyBorder="1" applyAlignment="1">
      <alignment horizontal="right"/>
    </xf>
    <xf numFmtId="168" fontId="2" fillId="0" borderId="53" xfId="0" applyNumberFormat="1" applyFont="1" applyBorder="1"/>
    <xf numFmtId="0" fontId="0" fillId="0" borderId="0" xfId="0" applyAlignment="1">
      <alignment horizontal="right"/>
    </xf>
    <xf numFmtId="0" fontId="25" fillId="0" borderId="0" xfId="0" applyFont="1"/>
    <xf numFmtId="0" fontId="24" fillId="0" borderId="0" xfId="0" applyFont="1" applyAlignment="1">
      <alignment horizontal="center"/>
    </xf>
    <xf numFmtId="169" fontId="25" fillId="0" borderId="0" xfId="0" applyNumberFormat="1" applyFont="1" applyAlignment="1">
      <alignment horizontal="right"/>
    </xf>
    <xf numFmtId="14" fontId="26" fillId="0" borderId="0" xfId="0" applyNumberFormat="1" applyFont="1" applyAlignment="1">
      <alignment horizontal="right"/>
    </xf>
    <xf numFmtId="169" fontId="26" fillId="0" borderId="0" xfId="3" applyNumberFormat="1" applyFont="1"/>
    <xf numFmtId="14" fontId="24" fillId="0" borderId="0" xfId="0" applyNumberFormat="1" applyFont="1" applyAlignment="1">
      <alignment horizontal="right"/>
    </xf>
    <xf numFmtId="169" fontId="25" fillId="0" borderId="0" xfId="3" applyNumberFormat="1" applyFont="1"/>
    <xf numFmtId="169" fontId="26" fillId="0" borderId="0" xfId="3" applyNumberFormat="1" applyFont="1" applyAlignment="1">
      <alignment horizontal="left"/>
    </xf>
    <xf numFmtId="0" fontId="40" fillId="4" borderId="0" xfId="11" applyFont="1" applyFill="1" applyAlignment="1" applyProtection="1"/>
    <xf numFmtId="0" fontId="40" fillId="0" borderId="0" xfId="0" applyFont="1"/>
    <xf numFmtId="0" fontId="6" fillId="2" borderId="78" xfId="0" applyFont="1" applyFill="1" applyBorder="1"/>
    <xf numFmtId="175" fontId="2" fillId="0" borderId="0" xfId="0" applyNumberFormat="1" applyFont="1" applyAlignment="1">
      <alignment horizontal="right" vertical="center"/>
    </xf>
    <xf numFmtId="4" fontId="9" fillId="3" borderId="0" xfId="0" applyNumberFormat="1" applyFont="1" applyFill="1" applyAlignment="1">
      <alignment horizontal="right"/>
    </xf>
    <xf numFmtId="0" fontId="2" fillId="6" borderId="0" xfId="0" applyFont="1" applyFill="1"/>
    <xf numFmtId="0" fontId="8" fillId="0" borderId="79" xfId="0" applyFont="1" applyBorder="1"/>
    <xf numFmtId="168" fontId="5" fillId="0" borderId="0" xfId="0" applyNumberFormat="1" applyFont="1" applyAlignment="1">
      <alignment horizontal="right"/>
    </xf>
    <xf numFmtId="179" fontId="3" fillId="0" borderId="0" xfId="1" applyNumberFormat="1" applyFont="1"/>
    <xf numFmtId="3" fontId="2" fillId="0" borderId="68" xfId="0" applyNumberFormat="1" applyFont="1" applyBorder="1" applyAlignment="1">
      <alignment horizontal="right"/>
    </xf>
    <xf numFmtId="3" fontId="2" fillId="0" borderId="76" xfId="0" applyNumberFormat="1" applyFont="1" applyBorder="1"/>
    <xf numFmtId="3" fontId="2" fillId="0" borderId="53" xfId="0" applyNumberFormat="1" applyFont="1" applyBorder="1"/>
    <xf numFmtId="3" fontId="2" fillId="0" borderId="61" xfId="0" applyNumberFormat="1" applyFont="1" applyBorder="1"/>
    <xf numFmtId="3" fontId="2" fillId="0" borderId="59" xfId="0" applyNumberFormat="1" applyFont="1" applyBorder="1"/>
    <xf numFmtId="168" fontId="3" fillId="0" borderId="53" xfId="0" applyNumberFormat="1" applyFont="1" applyBorder="1" applyAlignment="1">
      <alignment horizontal="right"/>
    </xf>
    <xf numFmtId="168" fontId="3" fillId="0" borderId="53" xfId="0" applyNumberFormat="1" applyFont="1" applyBorder="1"/>
    <xf numFmtId="168" fontId="3" fillId="0" borderId="59" xfId="0" applyNumberFormat="1" applyFont="1" applyBorder="1"/>
    <xf numFmtId="169" fontId="3" fillId="0" borderId="76" xfId="3" applyNumberFormat="1" applyFont="1" applyBorder="1" applyAlignment="1">
      <alignment horizontal="right"/>
    </xf>
    <xf numFmtId="169" fontId="3" fillId="0" borderId="53" xfId="3" applyNumberFormat="1" applyFont="1" applyBorder="1" applyAlignment="1">
      <alignment horizontal="right"/>
    </xf>
    <xf numFmtId="169" fontId="3" fillId="0" borderId="59" xfId="3" applyNumberFormat="1" applyFont="1" applyBorder="1" applyAlignment="1">
      <alignment horizontal="right"/>
    </xf>
    <xf numFmtId="0" fontId="8" fillId="0" borderId="24" xfId="0" applyFont="1" applyBorder="1"/>
    <xf numFmtId="0" fontId="8" fillId="0" borderId="71" xfId="0" applyFont="1" applyBorder="1"/>
    <xf numFmtId="0" fontId="8" fillId="0" borderId="56" xfId="0" applyFont="1" applyBorder="1"/>
    <xf numFmtId="0" fontId="3" fillId="0" borderId="80" xfId="0" applyFont="1" applyBorder="1"/>
    <xf numFmtId="0" fontId="8" fillId="0" borderId="57" xfId="0" applyFont="1" applyBorder="1"/>
    <xf numFmtId="170" fontId="11" fillId="0" borderId="74" xfId="0" applyNumberFormat="1" applyFont="1" applyBorder="1" applyAlignment="1">
      <alignment horizontal="right"/>
    </xf>
    <xf numFmtId="170" fontId="11" fillId="0" borderId="82" xfId="0" applyNumberFormat="1" applyFont="1" applyBorder="1" applyAlignment="1">
      <alignment horizontal="right"/>
    </xf>
    <xf numFmtId="0" fontId="8" fillId="0" borderId="53" xfId="0" applyFont="1" applyBorder="1"/>
    <xf numFmtId="0" fontId="3" fillId="0" borderId="83" xfId="0" applyFont="1" applyBorder="1"/>
    <xf numFmtId="0" fontId="8" fillId="0" borderId="59" xfId="0" applyFont="1" applyBorder="1"/>
    <xf numFmtId="0" fontId="3" fillId="0" borderId="84" xfId="0" applyFont="1" applyBorder="1"/>
    <xf numFmtId="170" fontId="11" fillId="0" borderId="4" xfId="0" applyNumberFormat="1" applyFont="1" applyBorder="1"/>
    <xf numFmtId="170" fontId="11" fillId="0" borderId="12" xfId="0" applyNumberFormat="1" applyFont="1" applyBorder="1"/>
    <xf numFmtId="170" fontId="11" fillId="0" borderId="60" xfId="0" applyNumberFormat="1" applyFont="1" applyBorder="1"/>
    <xf numFmtId="168" fontId="2" fillId="0" borderId="59" xfId="0" applyNumberFormat="1" applyFont="1" applyBorder="1" applyAlignment="1">
      <alignment horizontal="right"/>
    </xf>
    <xf numFmtId="168" fontId="2" fillId="0" borderId="61" xfId="0" applyNumberFormat="1" applyFont="1" applyBorder="1" applyAlignment="1">
      <alignment horizontal="right"/>
    </xf>
    <xf numFmtId="168" fontId="2" fillId="0" borderId="89" xfId="0" applyNumberFormat="1" applyFont="1" applyBorder="1" applyAlignment="1">
      <alignment horizontal="right"/>
    </xf>
    <xf numFmtId="168" fontId="8" fillId="0" borderId="76" xfId="0" applyNumberFormat="1" applyFont="1" applyBorder="1" applyAlignment="1">
      <alignment horizontal="right"/>
    </xf>
    <xf numFmtId="168" fontId="8" fillId="0" borderId="53" xfId="0" applyNumberFormat="1" applyFont="1" applyBorder="1" applyAlignment="1">
      <alignment horizontal="right"/>
    </xf>
    <xf numFmtId="168" fontId="8" fillId="0" borderId="59" xfId="0" applyNumberFormat="1" applyFont="1" applyBorder="1" applyAlignment="1">
      <alignment horizontal="right"/>
    </xf>
    <xf numFmtId="168" fontId="2" fillId="0" borderId="52" xfId="0" applyNumberFormat="1" applyFont="1" applyBorder="1" applyAlignment="1">
      <alignment horizontal="right"/>
    </xf>
    <xf numFmtId="168" fontId="2" fillId="0" borderId="25" xfId="0" applyNumberFormat="1" applyFont="1" applyBorder="1" applyAlignment="1">
      <alignment horizontal="right"/>
    </xf>
    <xf numFmtId="9" fontId="3" fillId="0" borderId="0" xfId="12" applyFont="1"/>
    <xf numFmtId="9" fontId="20" fillId="0" borderId="0" xfId="12" applyFont="1" applyAlignment="1">
      <alignment horizontal="right"/>
    </xf>
    <xf numFmtId="169" fontId="3" fillId="0" borderId="0" xfId="12" applyNumberFormat="1" applyFont="1" applyAlignment="1">
      <alignment horizontal="right"/>
    </xf>
    <xf numFmtId="170" fontId="11" fillId="0" borderId="91" xfId="0" applyNumberFormat="1" applyFont="1" applyBorder="1" applyAlignment="1">
      <alignment horizontal="right"/>
    </xf>
    <xf numFmtId="170" fontId="11" fillId="0" borderId="92" xfId="0" applyNumberFormat="1" applyFont="1" applyBorder="1" applyAlignment="1">
      <alignment horizontal="right"/>
    </xf>
    <xf numFmtId="170" fontId="11" fillId="0" borderId="93" xfId="0" applyNumberFormat="1" applyFont="1" applyBorder="1" applyAlignment="1">
      <alignment horizontal="right"/>
    </xf>
    <xf numFmtId="3" fontId="8" fillId="0" borderId="53" xfId="0" applyNumberFormat="1" applyFont="1" applyBorder="1" applyAlignment="1">
      <alignment horizontal="right"/>
    </xf>
    <xf numFmtId="170" fontId="11" fillId="0" borderId="76" xfId="0" applyNumberFormat="1" applyFont="1" applyBorder="1"/>
    <xf numFmtId="170" fontId="11" fillId="0" borderId="53" xfId="0" applyNumberFormat="1" applyFont="1" applyBorder="1"/>
    <xf numFmtId="170" fontId="11" fillId="0" borderId="59" xfId="0" applyNumberFormat="1" applyFont="1" applyBorder="1"/>
    <xf numFmtId="168" fontId="3" fillId="0" borderId="27" xfId="0" applyNumberFormat="1" applyFont="1" applyBorder="1" applyAlignment="1">
      <alignment horizontal="right"/>
    </xf>
    <xf numFmtId="168" fontId="3" fillId="0" borderId="24" xfId="0" applyNumberFormat="1" applyFont="1" applyBorder="1" applyAlignment="1">
      <alignment horizontal="right"/>
    </xf>
    <xf numFmtId="168" fontId="3" fillId="0" borderId="28" xfId="0" applyNumberFormat="1" applyFont="1" applyBorder="1" applyAlignment="1">
      <alignment horizontal="right"/>
    </xf>
    <xf numFmtId="0" fontId="8" fillId="0" borderId="83" xfId="0" applyFont="1" applyBorder="1"/>
    <xf numFmtId="0" fontId="2" fillId="0" borderId="83" xfId="0" applyFont="1" applyBorder="1" applyAlignment="1">
      <alignment horizontal="center"/>
    </xf>
    <xf numFmtId="170" fontId="2" fillId="0" borderId="97" xfId="0" applyNumberFormat="1" applyFont="1" applyBorder="1"/>
    <xf numFmtId="168" fontId="8" fillId="0" borderId="24" xfId="0" applyNumberFormat="1" applyFont="1" applyBorder="1" applyAlignment="1">
      <alignment horizontal="right"/>
    </xf>
    <xf numFmtId="169" fontId="3" fillId="0" borderId="76" xfId="12" applyNumberFormat="1" applyFont="1" applyBorder="1" applyAlignment="1">
      <alignment horizontal="right"/>
    </xf>
    <xf numFmtId="169" fontId="3" fillId="0" borderId="53" xfId="12" applyNumberFormat="1" applyFont="1" applyBorder="1" applyAlignment="1">
      <alignment horizontal="right"/>
    </xf>
    <xf numFmtId="169" fontId="3" fillId="0" borderId="59" xfId="12" applyNumberFormat="1" applyFont="1" applyBorder="1" applyAlignment="1">
      <alignment horizontal="right"/>
    </xf>
    <xf numFmtId="170" fontId="11" fillId="0" borderId="27" xfId="0" applyNumberFormat="1" applyFont="1" applyBorder="1"/>
    <xf numFmtId="170" fontId="11" fillId="0" borderId="24" xfId="0" applyNumberFormat="1" applyFont="1" applyBorder="1"/>
    <xf numFmtId="170" fontId="11" fillId="0" borderId="7" xfId="0" applyNumberFormat="1" applyFont="1" applyBorder="1"/>
    <xf numFmtId="170" fontId="11" fillId="0" borderId="28" xfId="0" applyNumberFormat="1" applyFont="1" applyBorder="1"/>
    <xf numFmtId="0" fontId="10" fillId="0" borderId="0" xfId="0" applyFont="1"/>
    <xf numFmtId="3" fontId="9" fillId="0" borderId="94" xfId="0" applyNumberFormat="1" applyFont="1" applyBorder="1" applyAlignment="1">
      <alignment horizontal="right"/>
    </xf>
    <xf numFmtId="3" fontId="9" fillId="0" borderId="100" xfId="0" applyNumberFormat="1" applyFont="1" applyBorder="1" applyAlignment="1">
      <alignment horizontal="right"/>
    </xf>
    <xf numFmtId="178" fontId="11" fillId="0" borderId="0" xfId="0" applyNumberFormat="1" applyFont="1"/>
    <xf numFmtId="0" fontId="36" fillId="4" borderId="0" xfId="11" applyFont="1" applyFill="1" applyAlignment="1" applyProtection="1"/>
    <xf numFmtId="9" fontId="2" fillId="0" borderId="0" xfId="0" applyNumberFormat="1" applyFont="1"/>
    <xf numFmtId="9" fontId="2" fillId="0" borderId="0" xfId="0" applyNumberFormat="1" applyFont="1" applyAlignment="1">
      <alignment horizontal="right" vertical="center"/>
    </xf>
    <xf numFmtId="9" fontId="2" fillId="0" borderId="0" xfId="0" applyNumberFormat="1" applyFont="1" applyAlignment="1">
      <alignment horizontal="right"/>
    </xf>
    <xf numFmtId="9" fontId="8" fillId="0" borderId="76" xfId="3" applyFont="1" applyBorder="1" applyAlignment="1">
      <alignment horizontal="right"/>
    </xf>
    <xf numFmtId="9" fontId="8" fillId="0" borderId="53" xfId="3" applyFont="1" applyBorder="1" applyAlignment="1">
      <alignment horizontal="right"/>
    </xf>
    <xf numFmtId="168" fontId="9" fillId="0" borderId="52" xfId="0" applyNumberFormat="1" applyFont="1" applyBorder="1" applyAlignment="1">
      <alignment horizontal="right"/>
    </xf>
    <xf numFmtId="168" fontId="9" fillId="0" borderId="64" xfId="0" applyNumberFormat="1" applyFont="1" applyBorder="1"/>
    <xf numFmtId="168" fontId="2" fillId="0" borderId="68" xfId="0" applyNumberFormat="1" applyFont="1" applyBorder="1"/>
    <xf numFmtId="49" fontId="42" fillId="0" borderId="0" xfId="0" applyNumberFormat="1" applyFont="1"/>
    <xf numFmtId="170" fontId="11" fillId="0" borderId="68" xfId="0" applyNumberFormat="1" applyFont="1" applyBorder="1"/>
    <xf numFmtId="170" fontId="11" fillId="0" borderId="61" xfId="0" applyNumberFormat="1" applyFont="1" applyBorder="1"/>
    <xf numFmtId="170" fontId="2" fillId="0" borderId="111" xfId="0" applyNumberFormat="1" applyFont="1" applyBorder="1"/>
    <xf numFmtId="170" fontId="2" fillId="0" borderId="112" xfId="0" applyNumberFormat="1" applyFont="1" applyBorder="1"/>
    <xf numFmtId="170" fontId="2" fillId="0" borderId="113" xfId="0" applyNumberFormat="1" applyFont="1" applyBorder="1"/>
    <xf numFmtId="170" fontId="2" fillId="0" borderId="114" xfId="0" applyNumberFormat="1" applyFont="1" applyBorder="1"/>
    <xf numFmtId="170" fontId="2" fillId="0" borderId="115" xfId="0" applyNumberFormat="1" applyFont="1" applyBorder="1"/>
    <xf numFmtId="170" fontId="2" fillId="0" borderId="116" xfId="0" applyNumberFormat="1" applyFont="1" applyBorder="1"/>
    <xf numFmtId="169" fontId="8" fillId="0" borderId="59" xfId="3" applyNumberFormat="1" applyFont="1" applyBorder="1"/>
    <xf numFmtId="168" fontId="11" fillId="0" borderId="0" xfId="0" applyNumberFormat="1" applyFont="1" applyAlignment="1">
      <alignment horizontal="right"/>
    </xf>
    <xf numFmtId="168" fontId="28" fillId="0" borderId="36" xfId="2" applyNumberFormat="1" applyFont="1" applyBorder="1" applyAlignment="1">
      <alignment horizontal="right"/>
    </xf>
    <xf numFmtId="0" fontId="2" fillId="0" borderId="38" xfId="0" applyFont="1" applyBorder="1"/>
    <xf numFmtId="9" fontId="24" fillId="0" borderId="0" xfId="3" applyFont="1" applyAlignment="1">
      <alignment horizontal="right"/>
    </xf>
    <xf numFmtId="3" fontId="2" fillId="0" borderId="50" xfId="0" applyNumberFormat="1" applyFont="1" applyBorder="1" applyAlignment="1">
      <alignment horizontal="right"/>
    </xf>
    <xf numFmtId="3" fontId="2" fillId="0" borderId="46" xfId="0" applyNumberFormat="1" applyFont="1" applyBorder="1" applyAlignment="1">
      <alignment horizontal="right"/>
    </xf>
    <xf numFmtId="168" fontId="2" fillId="0" borderId="50" xfId="0" applyNumberFormat="1" applyFont="1" applyBorder="1" applyAlignment="1">
      <alignment horizontal="right"/>
    </xf>
    <xf numFmtId="168" fontId="2" fillId="0" borderId="46" xfId="0" applyNumberFormat="1" applyFont="1" applyBorder="1" applyAlignment="1">
      <alignment horizontal="right"/>
    </xf>
    <xf numFmtId="3" fontId="2" fillId="0" borderId="47" xfId="0" applyNumberFormat="1" applyFont="1" applyBorder="1" applyAlignment="1">
      <alignment horizontal="right"/>
    </xf>
    <xf numFmtId="3" fontId="2" fillId="0" borderId="48" xfId="0" applyNumberFormat="1" applyFont="1" applyBorder="1" applyAlignment="1">
      <alignment horizontal="right"/>
    </xf>
    <xf numFmtId="168" fontId="2" fillId="0" borderId="47" xfId="0" applyNumberFormat="1" applyFont="1" applyBorder="1" applyAlignment="1">
      <alignment horizontal="right"/>
    </xf>
    <xf numFmtId="168" fontId="2" fillId="0" borderId="48" xfId="0" applyNumberFormat="1" applyFont="1" applyBorder="1" applyAlignment="1">
      <alignment horizontal="right"/>
    </xf>
    <xf numFmtId="3" fontId="9" fillId="0" borderId="108" xfId="0" applyNumberFormat="1" applyFont="1" applyBorder="1" applyAlignment="1">
      <alignment horizontal="right"/>
    </xf>
    <xf numFmtId="3" fontId="9" fillId="0" borderId="109" xfId="0" applyNumberFormat="1" applyFont="1" applyBorder="1" applyAlignment="1">
      <alignment horizontal="right"/>
    </xf>
    <xf numFmtId="173" fontId="2" fillId="0" borderId="14" xfId="1" applyNumberFormat="1" applyFont="1" applyBorder="1" applyAlignment="1">
      <alignment horizontal="right"/>
    </xf>
    <xf numFmtId="0" fontId="3" fillId="0" borderId="53" xfId="0" applyFont="1" applyBorder="1"/>
    <xf numFmtId="170" fontId="2" fillId="0" borderId="84" xfId="0" applyNumberFormat="1" applyFont="1" applyBorder="1"/>
    <xf numFmtId="170" fontId="2" fillId="0" borderId="83" xfId="0" applyNumberFormat="1" applyFont="1" applyBorder="1"/>
    <xf numFmtId="0" fontId="2" fillId="0" borderId="84" xfId="0" applyFont="1" applyBorder="1" applyAlignment="1">
      <alignment horizontal="center"/>
    </xf>
    <xf numFmtId="3" fontId="9" fillId="0" borderId="119" xfId="0" applyNumberFormat="1" applyFont="1" applyBorder="1" applyAlignment="1">
      <alignment horizontal="right"/>
    </xf>
    <xf numFmtId="3" fontId="9" fillId="0" borderId="120" xfId="0" applyNumberFormat="1" applyFont="1" applyBorder="1" applyAlignment="1">
      <alignment horizontal="right"/>
    </xf>
    <xf numFmtId="3" fontId="2" fillId="0" borderId="91" xfId="0" applyNumberFormat="1" applyFont="1" applyBorder="1"/>
    <xf numFmtId="3" fontId="2" fillId="0" borderId="93" xfId="0" applyNumberFormat="1" applyFont="1" applyBorder="1"/>
    <xf numFmtId="3" fontId="21" fillId="0" borderId="0" xfId="0" applyNumberFormat="1" applyFont="1"/>
    <xf numFmtId="169" fontId="3" fillId="0" borderId="59" xfId="0" applyNumberFormat="1" applyFont="1" applyBorder="1" applyAlignment="1">
      <alignment horizontal="right"/>
    </xf>
    <xf numFmtId="0" fontId="48" fillId="4" borderId="0" xfId="0" applyFont="1" applyFill="1"/>
    <xf numFmtId="167" fontId="13" fillId="0" borderId="0" xfId="1" applyFont="1"/>
    <xf numFmtId="3" fontId="9" fillId="0" borderId="75" xfId="0" applyNumberFormat="1" applyFont="1" applyBorder="1" applyAlignment="1">
      <alignment horizontal="right"/>
    </xf>
    <xf numFmtId="168" fontId="2" fillId="0" borderId="54" xfId="1" applyNumberFormat="1" applyFont="1" applyBorder="1" applyAlignment="1">
      <alignment horizontal="right"/>
    </xf>
    <xf numFmtId="9" fontId="24" fillId="0" borderId="0" xfId="3" applyFont="1"/>
    <xf numFmtId="0" fontId="6" fillId="2" borderId="37" xfId="0" applyFont="1" applyFill="1" applyBorder="1"/>
    <xf numFmtId="0" fontId="2" fillId="0" borderId="95" xfId="0" applyFont="1" applyBorder="1" applyAlignment="1">
      <alignment horizontal="center"/>
    </xf>
    <xf numFmtId="0" fontId="2" fillId="0" borderId="96" xfId="0" applyFont="1" applyBorder="1" applyAlignment="1">
      <alignment horizontal="center"/>
    </xf>
    <xf numFmtId="0" fontId="2" fillId="0" borderId="141" xfId="0" applyFont="1" applyBorder="1" applyAlignment="1">
      <alignment horizontal="center"/>
    </xf>
    <xf numFmtId="0" fontId="2" fillId="0" borderId="97" xfId="0" applyFont="1" applyBorder="1" applyAlignment="1">
      <alignment horizontal="center"/>
    </xf>
    <xf numFmtId="0" fontId="3" fillId="0" borderId="90" xfId="0" applyFont="1" applyBorder="1"/>
    <xf numFmtId="3" fontId="8" fillId="0" borderId="143" xfId="0" applyNumberFormat="1" applyFont="1" applyBorder="1"/>
    <xf numFmtId="3" fontId="8" fillId="0" borderId="75" xfId="0" applyNumberFormat="1" applyFont="1" applyBorder="1"/>
    <xf numFmtId="3" fontId="0" fillId="0" borderId="100" xfId="0" applyNumberFormat="1" applyBorder="1"/>
    <xf numFmtId="3" fontId="0" fillId="0" borderId="94" xfId="0" applyNumberFormat="1" applyBorder="1"/>
    <xf numFmtId="167" fontId="2" fillId="0" borderId="0" xfId="1" applyFont="1" applyAlignment="1">
      <alignment vertical="center"/>
    </xf>
    <xf numFmtId="3" fontId="2" fillId="0" borderId="8" xfId="0" applyNumberFormat="1" applyFont="1" applyBorder="1" applyAlignment="1">
      <alignment horizontal="right"/>
    </xf>
    <xf numFmtId="0" fontId="3" fillId="0" borderId="145" xfId="0" applyFont="1" applyBorder="1"/>
    <xf numFmtId="167" fontId="2" fillId="0" borderId="0" xfId="1" applyFont="1"/>
    <xf numFmtId="169" fontId="8" fillId="0" borderId="58" xfId="3" applyNumberFormat="1" applyFont="1" applyBorder="1" applyAlignment="1">
      <alignment horizontal="right"/>
    </xf>
    <xf numFmtId="168" fontId="43" fillId="0" borderId="0" xfId="0" applyNumberFormat="1" applyFont="1"/>
    <xf numFmtId="168" fontId="43" fillId="0" borderId="0" xfId="0" applyNumberFormat="1" applyFont="1" applyFill="1"/>
    <xf numFmtId="169" fontId="3" fillId="0" borderId="53" xfId="3" applyNumberFormat="1" applyFont="1" applyFill="1" applyBorder="1" applyAlignment="1">
      <alignment horizontal="right"/>
    </xf>
    <xf numFmtId="0" fontId="2" fillId="0" borderId="0" xfId="0" applyFont="1" applyFill="1"/>
    <xf numFmtId="0" fontId="4" fillId="0" borderId="0" xfId="0" applyFont="1" applyFill="1"/>
    <xf numFmtId="0" fontId="2" fillId="0" borderId="0" xfId="0" applyFont="1" applyFill="1" applyAlignment="1">
      <alignment horizontal="center"/>
    </xf>
    <xf numFmtId="0" fontId="4" fillId="0" borderId="0" xfId="0" applyFont="1" applyFill="1" applyAlignment="1">
      <alignment horizontal="center"/>
    </xf>
    <xf numFmtId="168" fontId="2" fillId="0" borderId="0" xfId="0" applyNumberFormat="1" applyFont="1" applyFill="1"/>
    <xf numFmtId="0" fontId="2" fillId="0" borderId="0" xfId="0" applyFont="1" applyFill="1" applyAlignment="1">
      <alignment horizontal="center" vertical="center"/>
    </xf>
    <xf numFmtId="168" fontId="2" fillId="0" borderId="0" xfId="0" applyNumberFormat="1" applyFont="1" applyFill="1" applyAlignment="1">
      <alignment horizontal="right"/>
    </xf>
    <xf numFmtId="168" fontId="3" fillId="0" borderId="0" xfId="0" applyNumberFormat="1" applyFont="1" applyFill="1" applyAlignment="1">
      <alignment horizontal="right"/>
    </xf>
    <xf numFmtId="168" fontId="3" fillId="0" borderId="0" xfId="0" applyNumberFormat="1" applyFont="1" applyFill="1"/>
    <xf numFmtId="0" fontId="3" fillId="0" borderId="0" xfId="0" applyFont="1" applyAlignment="1">
      <alignment horizontal="center" vertical="center"/>
    </xf>
    <xf numFmtId="0" fontId="3" fillId="0" borderId="0" xfId="0" applyFont="1" applyAlignment="1">
      <alignment horizontal="center"/>
    </xf>
    <xf numFmtId="0" fontId="2" fillId="0" borderId="0" xfId="0" applyFont="1" applyFill="1" applyAlignment="1">
      <alignment horizontal="right"/>
    </xf>
    <xf numFmtId="3" fontId="2" fillId="0" borderId="0" xfId="0" applyNumberFormat="1" applyFont="1" applyFill="1" applyAlignment="1">
      <alignment horizontal="center"/>
    </xf>
    <xf numFmtId="3" fontId="2" fillId="0" borderId="0" xfId="0" applyNumberFormat="1" applyFont="1" applyFill="1"/>
    <xf numFmtId="168" fontId="9" fillId="0" borderId="0" xfId="0" applyNumberFormat="1" applyFont="1" applyFill="1" applyAlignment="1">
      <alignment horizontal="right"/>
    </xf>
    <xf numFmtId="168" fontId="24" fillId="0" borderId="0" xfId="0" applyNumberFormat="1" applyFont="1" applyFill="1"/>
    <xf numFmtId="3" fontId="24" fillId="0" borderId="0" xfId="0" applyNumberFormat="1" applyFont="1" applyFill="1"/>
    <xf numFmtId="9" fontId="2" fillId="0" borderId="0" xfId="3" applyFont="1" applyFill="1" applyAlignment="1">
      <alignment horizontal="right"/>
    </xf>
    <xf numFmtId="9" fontId="9" fillId="0" borderId="0" xfId="3" applyFont="1" applyFill="1" applyAlignment="1">
      <alignment horizontal="right"/>
    </xf>
    <xf numFmtId="9" fontId="24" fillId="0" borderId="0" xfId="3" applyFont="1" applyFill="1"/>
    <xf numFmtId="9" fontId="24" fillId="0" borderId="0" xfId="3" applyFont="1" applyFill="1" applyAlignment="1">
      <alignment horizontal="right"/>
    </xf>
    <xf numFmtId="168" fontId="9" fillId="0" borderId="153" xfId="0" applyNumberFormat="1" applyFont="1" applyBorder="1" applyAlignment="1">
      <alignment horizontal="right"/>
    </xf>
    <xf numFmtId="168" fontId="9" fillId="0" borderId="75" xfId="0" applyNumberFormat="1" applyFont="1" applyBorder="1" applyAlignment="1">
      <alignment horizontal="right"/>
    </xf>
    <xf numFmtId="3" fontId="9" fillId="0" borderId="48" xfId="0" applyNumberFormat="1" applyFont="1" applyFill="1" applyBorder="1" applyAlignment="1">
      <alignment horizontal="right"/>
    </xf>
    <xf numFmtId="3" fontId="9" fillId="0" borderId="47" xfId="0" applyNumberFormat="1" applyFont="1" applyFill="1" applyBorder="1" applyAlignment="1">
      <alignment horizontal="right"/>
    </xf>
    <xf numFmtId="3" fontId="9" fillId="0" borderId="50" xfId="0" applyNumberFormat="1" applyFont="1" applyFill="1" applyBorder="1" applyAlignment="1">
      <alignment horizontal="right"/>
    </xf>
    <xf numFmtId="3" fontId="9" fillId="0" borderId="46" xfId="0" applyNumberFormat="1" applyFont="1" applyFill="1" applyBorder="1" applyAlignment="1">
      <alignment horizontal="right"/>
    </xf>
    <xf numFmtId="168" fontId="9" fillId="0" borderId="50" xfId="0" applyNumberFormat="1" applyFont="1" applyFill="1" applyBorder="1" applyAlignment="1">
      <alignment horizontal="right"/>
    </xf>
    <xf numFmtId="168" fontId="9" fillId="0" borderId="46" xfId="0" applyNumberFormat="1" applyFont="1" applyFill="1" applyBorder="1" applyAlignment="1">
      <alignment horizontal="right"/>
    </xf>
    <xf numFmtId="168" fontId="9" fillId="0" borderId="47" xfId="0" applyNumberFormat="1" applyFont="1" applyFill="1" applyBorder="1" applyAlignment="1">
      <alignment horizontal="right"/>
    </xf>
    <xf numFmtId="168" fontId="9" fillId="0" borderId="48" xfId="0" applyNumberFormat="1" applyFont="1" applyFill="1" applyBorder="1" applyAlignment="1">
      <alignment horizontal="right"/>
    </xf>
    <xf numFmtId="0" fontId="8" fillId="0" borderId="41" xfId="0" applyFont="1" applyFill="1" applyBorder="1"/>
    <xf numFmtId="3" fontId="9" fillId="0" borderId="41" xfId="0" applyNumberFormat="1" applyFont="1" applyFill="1" applyBorder="1" applyAlignment="1">
      <alignment horizontal="right"/>
    </xf>
    <xf numFmtId="168" fontId="9" fillId="0" borderId="41" xfId="0" applyNumberFormat="1" applyFont="1" applyFill="1" applyBorder="1" applyAlignment="1">
      <alignment horizontal="right"/>
    </xf>
    <xf numFmtId="0" fontId="8" fillId="0" borderId="42" xfId="0" applyFont="1" applyFill="1" applyBorder="1"/>
    <xf numFmtId="3" fontId="9" fillId="0" borderId="42" xfId="0" applyNumberFormat="1" applyFont="1" applyFill="1" applyBorder="1" applyAlignment="1">
      <alignment horizontal="right"/>
    </xf>
    <xf numFmtId="168" fontId="9" fillId="0" borderId="42" xfId="0" applyNumberFormat="1" applyFont="1" applyFill="1" applyBorder="1" applyAlignment="1">
      <alignment horizontal="right"/>
    </xf>
    <xf numFmtId="3" fontId="8" fillId="0" borderId="40" xfId="0" applyNumberFormat="1" applyFont="1" applyFill="1" applyBorder="1"/>
    <xf numFmtId="3" fontId="9" fillId="0" borderId="49" xfId="0" applyNumberFormat="1" applyFont="1" applyFill="1" applyBorder="1" applyAlignment="1">
      <alignment horizontal="right"/>
    </xf>
    <xf numFmtId="3" fontId="9" fillId="0" borderId="45" xfId="0" applyNumberFormat="1" applyFont="1" applyFill="1" applyBorder="1" applyAlignment="1">
      <alignment horizontal="right"/>
    </xf>
    <xf numFmtId="168" fontId="9" fillId="0" borderId="49" xfId="0" applyNumberFormat="1" applyFont="1" applyFill="1" applyBorder="1" applyAlignment="1">
      <alignment horizontal="right"/>
    </xf>
    <xf numFmtId="168" fontId="9" fillId="0" borderId="45" xfId="0" applyNumberFormat="1" applyFont="1" applyFill="1" applyBorder="1" applyAlignment="1">
      <alignment horizontal="right"/>
    </xf>
    <xf numFmtId="3" fontId="8" fillId="0" borderId="2" xfId="0" applyNumberFormat="1" applyFont="1" applyFill="1" applyBorder="1"/>
    <xf numFmtId="3" fontId="8" fillId="0" borderId="49" xfId="0" applyNumberFormat="1" applyFont="1" applyBorder="1"/>
    <xf numFmtId="3" fontId="9" fillId="0" borderId="153" xfId="0" applyNumberFormat="1" applyFont="1" applyBorder="1" applyAlignment="1">
      <alignment horizontal="right"/>
    </xf>
    <xf numFmtId="3" fontId="9" fillId="0" borderId="0" xfId="0" applyNumberFormat="1" applyFont="1" applyBorder="1" applyAlignment="1">
      <alignment horizontal="right"/>
    </xf>
    <xf numFmtId="168" fontId="9" fillId="0" borderId="0" xfId="0" applyNumberFormat="1" applyFont="1" applyBorder="1" applyAlignment="1">
      <alignment horizontal="right"/>
    </xf>
    <xf numFmtId="3" fontId="43" fillId="0" borderId="0" xfId="0" applyNumberFormat="1" applyFont="1" applyAlignment="1">
      <alignment horizontal="right"/>
    </xf>
    <xf numFmtId="0" fontId="6" fillId="2" borderId="98" xfId="0" applyFont="1" applyFill="1" applyBorder="1"/>
    <xf numFmtId="169" fontId="3" fillId="0" borderId="76" xfId="3" applyNumberFormat="1" applyFont="1" applyFill="1" applyBorder="1" applyAlignment="1">
      <alignment horizontal="right"/>
    </xf>
    <xf numFmtId="170" fontId="11" fillId="0" borderId="27" xfId="0" applyNumberFormat="1" applyFont="1" applyFill="1" applyBorder="1" applyAlignment="1">
      <alignment horizontal="right"/>
    </xf>
    <xf numFmtId="170" fontId="11" fillId="0" borderId="81" xfId="0" applyNumberFormat="1" applyFont="1" applyFill="1" applyBorder="1" applyAlignment="1">
      <alignment horizontal="right"/>
    </xf>
    <xf numFmtId="169" fontId="3" fillId="0" borderId="53" xfId="12" applyNumberFormat="1" applyFont="1" applyFill="1" applyBorder="1" applyAlignment="1">
      <alignment horizontal="right"/>
    </xf>
    <xf numFmtId="170" fontId="11" fillId="0" borderId="24" xfId="0" applyNumberFormat="1" applyFont="1" applyFill="1" applyBorder="1" applyAlignment="1">
      <alignment horizontal="right"/>
    </xf>
    <xf numFmtId="170" fontId="11" fillId="0" borderId="74" xfId="0" applyNumberFormat="1" applyFont="1" applyFill="1" applyBorder="1" applyAlignment="1">
      <alignment horizontal="right"/>
    </xf>
    <xf numFmtId="169" fontId="3" fillId="0" borderId="59" xfId="3" applyNumberFormat="1" applyFont="1" applyFill="1" applyBorder="1" applyAlignment="1">
      <alignment horizontal="right"/>
    </xf>
    <xf numFmtId="170" fontId="11" fillId="0" borderId="28" xfId="0" applyNumberFormat="1" applyFont="1" applyFill="1" applyBorder="1" applyAlignment="1">
      <alignment horizontal="right"/>
    </xf>
    <xf numFmtId="170" fontId="11" fillId="0" borderId="82" xfId="0" applyNumberFormat="1" applyFont="1" applyFill="1" applyBorder="1" applyAlignment="1">
      <alignment horizontal="right"/>
    </xf>
    <xf numFmtId="170" fontId="11" fillId="0" borderId="76" xfId="0" applyNumberFormat="1" applyFont="1" applyFill="1" applyBorder="1" applyAlignment="1">
      <alignment horizontal="right"/>
    </xf>
    <xf numFmtId="0" fontId="3" fillId="0" borderId="0" xfId="0" applyFont="1" applyFill="1"/>
    <xf numFmtId="170" fontId="11" fillId="0" borderId="53" xfId="0" applyNumberFormat="1" applyFont="1" applyFill="1" applyBorder="1" applyAlignment="1">
      <alignment horizontal="right"/>
    </xf>
    <xf numFmtId="170" fontId="11" fillId="0" borderId="59" xfId="0" applyNumberFormat="1" applyFont="1" applyFill="1" applyBorder="1" applyAlignment="1">
      <alignment horizontal="right"/>
    </xf>
    <xf numFmtId="170" fontId="11" fillId="0" borderId="0" xfId="0" applyNumberFormat="1" applyFont="1" applyFill="1"/>
    <xf numFmtId="169" fontId="3" fillId="0" borderId="59" xfId="12" applyNumberFormat="1" applyFont="1" applyFill="1" applyBorder="1" applyAlignment="1">
      <alignment horizontal="right"/>
    </xf>
    <xf numFmtId="170" fontId="2" fillId="0" borderId="0" xfId="1" applyNumberFormat="1" applyFont="1"/>
    <xf numFmtId="170" fontId="18" fillId="0" borderId="0" xfId="1" applyNumberFormat="1" applyFont="1" applyAlignment="1">
      <alignment horizontal="right"/>
    </xf>
    <xf numFmtId="170" fontId="4" fillId="0" borderId="0" xfId="0" applyNumberFormat="1" applyFont="1"/>
    <xf numFmtId="10" fontId="24" fillId="0" borderId="0" xfId="0" applyNumberFormat="1" applyFont="1"/>
    <xf numFmtId="170" fontId="64" fillId="0" borderId="0" xfId="0" applyNumberFormat="1" applyFont="1" applyAlignment="1">
      <alignment horizontal="right"/>
    </xf>
    <xf numFmtId="170" fontId="2" fillId="0" borderId="0" xfId="3" applyNumberFormat="1" applyFont="1"/>
    <xf numFmtId="0" fontId="4" fillId="0" borderId="0" xfId="0" applyFont="1" applyFill="1" applyAlignment="1">
      <alignment horizontal="right"/>
    </xf>
    <xf numFmtId="170" fontId="29" fillId="0" borderId="0" xfId="3" applyNumberFormat="1" applyFont="1" applyFill="1"/>
    <xf numFmtId="168" fontId="2" fillId="0" borderId="0" xfId="3" applyNumberFormat="1" applyFont="1" applyFill="1"/>
    <xf numFmtId="168" fontId="4" fillId="0" borderId="0" xfId="0" applyNumberFormat="1" applyFont="1" applyFill="1" applyAlignment="1">
      <alignment horizontal="right"/>
    </xf>
    <xf numFmtId="0" fontId="2" fillId="0" borderId="0" xfId="0" applyFont="1" applyBorder="1"/>
    <xf numFmtId="168" fontId="2" fillId="0" borderId="0" xfId="3" applyNumberFormat="1" applyFont="1" applyBorder="1" applyAlignment="1">
      <alignment horizontal="right"/>
    </xf>
    <xf numFmtId="0" fontId="2" fillId="0" borderId="0" xfId="0" applyFont="1" applyFill="1" applyBorder="1"/>
    <xf numFmtId="168" fontId="2" fillId="0" borderId="27" xfId="3" applyNumberFormat="1" applyFont="1" applyFill="1" applyBorder="1" applyAlignment="1">
      <alignment horizontal="right"/>
    </xf>
    <xf numFmtId="168" fontId="2" fillId="0" borderId="4" xfId="3" applyNumberFormat="1" applyFont="1" applyFill="1" applyBorder="1" applyAlignment="1">
      <alignment horizontal="right"/>
    </xf>
    <xf numFmtId="168" fontId="2" fillId="0" borderId="24" xfId="3" applyNumberFormat="1" applyFont="1" applyFill="1" applyBorder="1" applyAlignment="1">
      <alignment horizontal="right"/>
    </xf>
    <xf numFmtId="168" fontId="2" fillId="0" borderId="7" xfId="3" applyNumberFormat="1" applyFont="1" applyFill="1" applyBorder="1" applyAlignment="1">
      <alignment horizontal="right"/>
    </xf>
    <xf numFmtId="168" fontId="2" fillId="0" borderId="39" xfId="3" applyNumberFormat="1" applyFont="1" applyFill="1" applyBorder="1" applyAlignment="1">
      <alignment horizontal="right"/>
    </xf>
    <xf numFmtId="168" fontId="2" fillId="0" borderId="28" xfId="3" applyNumberFormat="1" applyFont="1" applyFill="1" applyBorder="1" applyAlignment="1">
      <alignment horizontal="right"/>
    </xf>
    <xf numFmtId="168" fontId="2" fillId="0" borderId="12" xfId="3" applyNumberFormat="1" applyFont="1" applyFill="1" applyBorder="1" applyAlignment="1">
      <alignment horizontal="right"/>
    </xf>
    <xf numFmtId="168" fontId="3" fillId="0" borderId="0" xfId="3" applyNumberFormat="1" applyFont="1" applyFill="1" applyAlignment="1">
      <alignment horizontal="right"/>
    </xf>
    <xf numFmtId="168" fontId="2" fillId="0" borderId="0" xfId="3" applyNumberFormat="1" applyFont="1" applyFill="1" applyAlignment="1">
      <alignment horizontal="right"/>
    </xf>
    <xf numFmtId="3" fontId="4" fillId="0" borderId="0" xfId="0" applyNumberFormat="1" applyFont="1" applyFill="1" applyAlignment="1">
      <alignment horizontal="right"/>
    </xf>
    <xf numFmtId="168" fontId="2" fillId="0" borderId="123" xfId="3" applyNumberFormat="1" applyFont="1" applyFill="1" applyBorder="1" applyAlignment="1">
      <alignment horizontal="right"/>
    </xf>
    <xf numFmtId="168" fontId="2" fillId="0" borderId="70" xfId="3" applyNumberFormat="1" applyFont="1" applyFill="1" applyBorder="1" applyAlignment="1">
      <alignment horizontal="right"/>
    </xf>
    <xf numFmtId="168" fontId="2" fillId="0" borderId="0" xfId="3" applyNumberFormat="1" applyFont="1" applyFill="1" applyBorder="1" applyAlignment="1">
      <alignment horizontal="right"/>
    </xf>
    <xf numFmtId="0" fontId="2" fillId="0" borderId="0" xfId="0" applyFont="1" applyFill="1" applyAlignment="1">
      <alignment vertical="center"/>
    </xf>
    <xf numFmtId="170" fontId="29" fillId="0" borderId="76" xfId="0" applyNumberFormat="1" applyFont="1" applyFill="1" applyBorder="1" applyAlignment="1">
      <alignment horizontal="right"/>
    </xf>
    <xf numFmtId="170" fontId="29" fillId="0" borderId="68" xfId="0" applyNumberFormat="1" applyFont="1" applyFill="1" applyBorder="1" applyAlignment="1">
      <alignment horizontal="right"/>
    </xf>
    <xf numFmtId="0" fontId="3" fillId="0" borderId="0" xfId="0" applyFont="1" applyFill="1" applyAlignment="1">
      <alignment horizontal="center" vertical="center"/>
    </xf>
    <xf numFmtId="170" fontId="29" fillId="0" borderId="53" xfId="0" applyNumberFormat="1" applyFont="1" applyFill="1" applyBorder="1" applyAlignment="1">
      <alignment horizontal="right"/>
    </xf>
    <xf numFmtId="170" fontId="29" fillId="0" borderId="60" xfId="0" applyNumberFormat="1" applyFont="1" applyFill="1" applyBorder="1" applyAlignment="1">
      <alignment horizontal="right"/>
    </xf>
    <xf numFmtId="170" fontId="2" fillId="0" borderId="0" xfId="0" applyNumberFormat="1" applyFont="1" applyFill="1"/>
    <xf numFmtId="170" fontId="29" fillId="0" borderId="59" xfId="0" applyNumberFormat="1" applyFont="1" applyFill="1" applyBorder="1" applyAlignment="1">
      <alignment horizontal="right"/>
    </xf>
    <xf numFmtId="170" fontId="29" fillId="0" borderId="61" xfId="0" applyNumberFormat="1" applyFont="1" applyFill="1" applyBorder="1" applyAlignment="1">
      <alignment horizontal="right"/>
    </xf>
    <xf numFmtId="4" fontId="2" fillId="0" borderId="0" xfId="0" applyNumberFormat="1" applyFont="1" applyFill="1" applyAlignment="1">
      <alignment horizontal="right" vertical="center"/>
    </xf>
    <xf numFmtId="0" fontId="24" fillId="0" borderId="0" xfId="0" applyFont="1" applyFill="1" applyAlignment="1">
      <alignment vertical="center"/>
    </xf>
    <xf numFmtId="4" fontId="24" fillId="0" borderId="0" xfId="0" applyNumberFormat="1" applyFont="1" applyFill="1"/>
    <xf numFmtId="0" fontId="24" fillId="0" borderId="0" xfId="0" applyFont="1" applyFill="1"/>
    <xf numFmtId="0" fontId="8" fillId="0" borderId="0" xfId="0" applyFont="1" applyFill="1"/>
    <xf numFmtId="4" fontId="2" fillId="0" borderId="0" xfId="0" applyNumberFormat="1" applyFont="1" applyFill="1"/>
    <xf numFmtId="168" fontId="2" fillId="0" borderId="76" xfId="0" applyNumberFormat="1" applyFont="1" applyBorder="1"/>
    <xf numFmtId="168" fontId="2" fillId="0" borderId="59" xfId="0" applyNumberFormat="1" applyFont="1" applyBorder="1"/>
    <xf numFmtId="170" fontId="11" fillId="0" borderId="87" xfId="0" applyNumberFormat="1" applyFont="1" applyBorder="1" applyAlignment="1">
      <alignment horizontal="right"/>
    </xf>
    <xf numFmtId="170" fontId="11" fillId="0" borderId="100" xfId="0" applyNumberFormat="1" applyFont="1" applyBorder="1" applyAlignment="1">
      <alignment horizontal="right"/>
    </xf>
    <xf numFmtId="0" fontId="24" fillId="0" borderId="0" xfId="0" applyFont="1" applyFill="1" applyAlignment="1">
      <alignment horizontal="right" vertical="center"/>
    </xf>
    <xf numFmtId="0" fontId="26" fillId="0" borderId="0" xfId="0" applyFont="1" applyFill="1" applyAlignment="1">
      <alignment horizontal="right"/>
    </xf>
    <xf numFmtId="0" fontId="24" fillId="0" borderId="0" xfId="0" applyFont="1" applyFill="1" applyAlignment="1">
      <alignment horizontal="right"/>
    </xf>
    <xf numFmtId="0" fontId="8" fillId="0" borderId="6" xfId="0" applyFont="1" applyFill="1" applyBorder="1"/>
    <xf numFmtId="3" fontId="2" fillId="0" borderId="53" xfId="0" applyNumberFormat="1" applyFont="1" applyFill="1" applyBorder="1"/>
    <xf numFmtId="169" fontId="3" fillId="0" borderId="0" xfId="0" applyNumberFormat="1" applyFont="1" applyFill="1"/>
    <xf numFmtId="178" fontId="2" fillId="0" borderId="92" xfId="0" applyNumberFormat="1" applyFont="1" applyFill="1" applyBorder="1"/>
    <xf numFmtId="178" fontId="2" fillId="0" borderId="60" xfId="0" applyNumberFormat="1" applyFont="1" applyFill="1" applyBorder="1"/>
    <xf numFmtId="3" fontId="2" fillId="0" borderId="60" xfId="0" applyNumberFormat="1" applyFont="1" applyFill="1" applyBorder="1"/>
    <xf numFmtId="168" fontId="2" fillId="0" borderId="53" xfId="0" applyNumberFormat="1" applyFont="1" applyFill="1" applyBorder="1" applyAlignment="1">
      <alignment horizontal="right"/>
    </xf>
    <xf numFmtId="3" fontId="2" fillId="0" borderId="92" xfId="0" applyNumberFormat="1" applyFont="1" applyFill="1" applyBorder="1"/>
    <xf numFmtId="0" fontId="8" fillId="0" borderId="56" xfId="0" applyFont="1" applyFill="1" applyBorder="1"/>
    <xf numFmtId="168" fontId="2" fillId="0" borderId="24" xfId="0" applyNumberFormat="1" applyFont="1" applyFill="1" applyBorder="1" applyAlignment="1">
      <alignment horizontal="right"/>
    </xf>
    <xf numFmtId="168" fontId="2" fillId="0" borderId="7" xfId="0" applyNumberFormat="1" applyFont="1" applyFill="1" applyBorder="1" applyAlignment="1">
      <alignment horizontal="right"/>
    </xf>
    <xf numFmtId="168" fontId="2" fillId="0" borderId="7" xfId="0" applyNumberFormat="1" applyFont="1" applyFill="1" applyBorder="1"/>
    <xf numFmtId="0" fontId="3" fillId="0" borderId="83" xfId="0" applyFont="1" applyFill="1" applyBorder="1"/>
    <xf numFmtId="0" fontId="8" fillId="0" borderId="0" xfId="0" applyFont="1" applyBorder="1"/>
    <xf numFmtId="0" fontId="3" fillId="0" borderId="0" xfId="0" applyFont="1" applyAlignment="1">
      <alignment horizontal="left"/>
    </xf>
    <xf numFmtId="0" fontId="2" fillId="0" borderId="96" xfId="0" applyFont="1" applyFill="1" applyBorder="1" applyAlignment="1">
      <alignment horizontal="center"/>
    </xf>
    <xf numFmtId="170" fontId="2" fillId="0" borderId="113" xfId="0" applyNumberFormat="1" applyFont="1" applyFill="1" applyBorder="1"/>
    <xf numFmtId="170" fontId="2" fillId="0" borderId="114" xfId="0" applyNumberFormat="1" applyFont="1" applyFill="1" applyBorder="1"/>
    <xf numFmtId="0" fontId="0" fillId="0" borderId="0" xfId="0" applyFill="1"/>
    <xf numFmtId="0" fontId="8" fillId="0" borderId="80" xfId="0" applyFont="1" applyBorder="1"/>
    <xf numFmtId="0" fontId="3" fillId="0" borderId="56" xfId="0" applyFont="1" applyBorder="1"/>
    <xf numFmtId="0" fontId="3" fillId="0" borderId="56" xfId="0" applyFont="1" applyFill="1" applyBorder="1"/>
    <xf numFmtId="0" fontId="8" fillId="0" borderId="57" xfId="0" applyFont="1" applyFill="1" applyBorder="1"/>
    <xf numFmtId="0" fontId="3" fillId="0" borderId="57" xfId="0" applyFont="1" applyBorder="1"/>
    <xf numFmtId="0" fontId="9" fillId="0" borderId="0" xfId="0" applyFont="1" applyBorder="1"/>
    <xf numFmtId="168" fontId="3" fillId="0" borderId="0" xfId="0" applyNumberFormat="1" applyFont="1" applyBorder="1" applyAlignment="1">
      <alignment horizontal="right"/>
    </xf>
    <xf numFmtId="168" fontId="2" fillId="0" borderId="0" xfId="0" applyNumberFormat="1" applyFont="1" applyBorder="1" applyAlignment="1">
      <alignment horizontal="right"/>
    </xf>
    <xf numFmtId="0" fontId="8" fillId="0" borderId="0" xfId="0" applyFont="1" applyFill="1" applyBorder="1"/>
    <xf numFmtId="0" fontId="9" fillId="0" borderId="0" xfId="0" applyFont="1" applyFill="1" applyBorder="1"/>
    <xf numFmtId="168" fontId="8" fillId="0" borderId="0" xfId="0" applyNumberFormat="1" applyFont="1" applyFill="1" applyBorder="1" applyAlignment="1">
      <alignment horizontal="right"/>
    </xf>
    <xf numFmtId="168" fontId="9" fillId="0" borderId="0" xfId="0" applyNumberFormat="1" applyFont="1" applyFill="1" applyBorder="1" applyAlignment="1">
      <alignment horizontal="right"/>
    </xf>
    <xf numFmtId="168" fontId="2" fillId="0" borderId="0" xfId="0" applyNumberFormat="1" applyFont="1" applyFill="1" applyBorder="1" applyAlignment="1">
      <alignment horizontal="right"/>
    </xf>
    <xf numFmtId="169" fontId="3" fillId="0" borderId="0" xfId="3" applyNumberFormat="1" applyFont="1" applyFill="1" applyBorder="1" applyAlignment="1">
      <alignment horizontal="right"/>
    </xf>
    <xf numFmtId="170" fontId="11" fillId="0" borderId="0" xfId="0" applyNumberFormat="1" applyFont="1" applyFill="1" applyBorder="1" applyAlignment="1">
      <alignment horizontal="right"/>
    </xf>
    <xf numFmtId="9" fontId="20" fillId="0" borderId="0" xfId="3" applyFont="1" applyFill="1" applyAlignment="1">
      <alignment horizontal="right"/>
    </xf>
    <xf numFmtId="0" fontId="2" fillId="0" borderId="0" xfId="0" applyFont="1" applyFill="1" applyAlignment="1">
      <alignment horizontal="right" vertical="center"/>
    </xf>
    <xf numFmtId="0" fontId="8" fillId="0" borderId="73" xfId="0" applyFont="1" applyFill="1" applyBorder="1"/>
    <xf numFmtId="0" fontId="3" fillId="0" borderId="6" xfId="0" applyFont="1" applyFill="1" applyBorder="1"/>
    <xf numFmtId="0" fontId="8" fillId="0" borderId="73" xfId="0" applyFont="1" applyBorder="1"/>
    <xf numFmtId="0" fontId="3" fillId="0" borderId="10" xfId="0" applyFont="1" applyBorder="1"/>
    <xf numFmtId="168" fontId="16" fillId="0" borderId="0" xfId="0" applyNumberFormat="1" applyFont="1" applyFill="1" applyBorder="1"/>
    <xf numFmtId="14" fontId="9" fillId="0" borderId="0" xfId="0" applyNumberFormat="1" applyFont="1" applyFill="1" applyBorder="1" applyAlignment="1">
      <alignment horizontal="right"/>
    </xf>
    <xf numFmtId="0" fontId="36" fillId="4" borderId="0" xfId="11" applyFont="1" applyFill="1" applyAlignment="1" applyProtection="1"/>
    <xf numFmtId="0" fontId="8" fillId="0" borderId="71" xfId="0" applyFont="1" applyFill="1" applyBorder="1"/>
    <xf numFmtId="0" fontId="9" fillId="0" borderId="71" xfId="0" applyFont="1" applyFill="1" applyBorder="1"/>
    <xf numFmtId="168" fontId="9" fillId="0" borderId="76" xfId="0" applyNumberFormat="1" applyFont="1" applyFill="1" applyBorder="1" applyAlignment="1">
      <alignment horizontal="right"/>
    </xf>
    <xf numFmtId="168" fontId="9" fillId="0" borderId="68" xfId="0" applyNumberFormat="1" applyFont="1" applyFill="1" applyBorder="1" applyAlignment="1">
      <alignment horizontal="right"/>
    </xf>
    <xf numFmtId="0" fontId="3" fillId="0" borderId="80" xfId="0" applyFont="1" applyFill="1" applyBorder="1"/>
    <xf numFmtId="0" fontId="9" fillId="0" borderId="56" xfId="0" applyFont="1" applyFill="1" applyBorder="1"/>
    <xf numFmtId="168" fontId="9" fillId="0" borderId="53" xfId="0" applyNumberFormat="1" applyFont="1" applyFill="1" applyBorder="1" applyAlignment="1">
      <alignment horizontal="right"/>
    </xf>
    <xf numFmtId="168" fontId="9" fillId="0" borderId="60" xfId="0" applyNumberFormat="1" applyFont="1" applyFill="1" applyBorder="1" applyAlignment="1">
      <alignment horizontal="right"/>
    </xf>
    <xf numFmtId="0" fontId="9" fillId="0" borderId="53" xfId="0" applyFont="1" applyFill="1" applyBorder="1"/>
    <xf numFmtId="0" fontId="3" fillId="0" borderId="144" xfId="0" applyFont="1" applyFill="1" applyBorder="1"/>
    <xf numFmtId="0" fontId="9" fillId="0" borderId="57" xfId="0" applyFont="1" applyFill="1" applyBorder="1"/>
    <xf numFmtId="168" fontId="9" fillId="0" borderId="59" xfId="0" applyNumberFormat="1" applyFont="1" applyFill="1" applyBorder="1" applyAlignment="1">
      <alignment horizontal="right"/>
    </xf>
    <xf numFmtId="168" fontId="9" fillId="0" borderId="61" xfId="0" applyNumberFormat="1" applyFont="1" applyFill="1" applyBorder="1" applyAlignment="1">
      <alignment horizontal="right"/>
    </xf>
    <xf numFmtId="0" fontId="8" fillId="0" borderId="27" xfId="0" applyFont="1" applyFill="1" applyBorder="1"/>
    <xf numFmtId="168" fontId="2" fillId="0" borderId="4" xfId="0" applyNumberFormat="1" applyFont="1" applyFill="1" applyBorder="1" applyAlignment="1">
      <alignment horizontal="right"/>
    </xf>
    <xf numFmtId="0" fontId="8" fillId="0" borderId="24" xfId="0" applyFont="1" applyFill="1" applyBorder="1"/>
    <xf numFmtId="0" fontId="3" fillId="0" borderId="24" xfId="0" applyFont="1" applyFill="1" applyBorder="1"/>
    <xf numFmtId="0" fontId="8" fillId="0" borderId="28" xfId="0" applyFont="1" applyFill="1" applyBorder="1"/>
    <xf numFmtId="0" fontId="9" fillId="0" borderId="76" xfId="0" applyFont="1" applyFill="1" applyBorder="1" applyAlignment="1">
      <alignment horizontal="left"/>
    </xf>
    <xf numFmtId="168" fontId="10" fillId="0" borderId="68" xfId="0" applyNumberFormat="1" applyFont="1" applyFill="1" applyBorder="1" applyAlignment="1">
      <alignment horizontal="right"/>
    </xf>
    <xf numFmtId="168" fontId="10" fillId="0" borderId="4" xfId="0" applyNumberFormat="1" applyFont="1" applyFill="1" applyBorder="1"/>
    <xf numFmtId="0" fontId="9" fillId="0" borderId="53" xfId="0" applyFont="1" applyFill="1" applyBorder="1" applyAlignment="1">
      <alignment horizontal="left"/>
    </xf>
    <xf numFmtId="168" fontId="10" fillId="0" borderId="60" xfId="0" applyNumberFormat="1" applyFont="1" applyFill="1" applyBorder="1" applyAlignment="1">
      <alignment horizontal="right"/>
    </xf>
    <xf numFmtId="168" fontId="10" fillId="0" borderId="7" xfId="0" applyNumberFormat="1" applyFont="1" applyFill="1" applyBorder="1"/>
    <xf numFmtId="0" fontId="2" fillId="0" borderId="53" xfId="0" applyFont="1" applyFill="1" applyBorder="1" applyAlignment="1">
      <alignment horizontal="left"/>
    </xf>
    <xf numFmtId="168" fontId="2" fillId="0" borderId="60" xfId="0" applyNumberFormat="1" applyFont="1" applyFill="1" applyBorder="1" applyAlignment="1">
      <alignment horizontal="right"/>
    </xf>
    <xf numFmtId="0" fontId="9" fillId="0" borderId="59" xfId="0" applyFont="1" applyFill="1" applyBorder="1" applyAlignment="1">
      <alignment horizontal="left"/>
    </xf>
    <xf numFmtId="168" fontId="10" fillId="0" borderId="61" xfId="0" applyNumberFormat="1" applyFont="1" applyFill="1" applyBorder="1" applyAlignment="1">
      <alignment horizontal="right"/>
    </xf>
    <xf numFmtId="168" fontId="10" fillId="0" borderId="12" xfId="0" applyNumberFormat="1" applyFont="1" applyFill="1" applyBorder="1"/>
    <xf numFmtId="0" fontId="8" fillId="0" borderId="76" xfId="0" applyFont="1" applyFill="1" applyBorder="1"/>
    <xf numFmtId="0" fontId="9" fillId="0" borderId="76" xfId="0" applyFont="1" applyFill="1" applyBorder="1"/>
    <xf numFmtId="168" fontId="2" fillId="0" borderId="27" xfId="0" applyNumberFormat="1" applyFont="1" applyFill="1" applyBorder="1" applyAlignment="1">
      <alignment horizontal="right"/>
    </xf>
    <xf numFmtId="168" fontId="2" fillId="0" borderId="68" xfId="0" applyNumberFormat="1" applyFont="1" applyFill="1" applyBorder="1" applyAlignment="1">
      <alignment horizontal="right"/>
    </xf>
    <xf numFmtId="0" fontId="8" fillId="0" borderId="53" xfId="0" applyFont="1" applyFill="1" applyBorder="1"/>
    <xf numFmtId="0" fontId="3" fillId="0" borderId="90" xfId="0" applyFont="1" applyFill="1" applyBorder="1"/>
    <xf numFmtId="0" fontId="9" fillId="0" borderId="59" xfId="0" applyFont="1" applyFill="1" applyBorder="1"/>
    <xf numFmtId="168" fontId="2" fillId="0" borderId="28" xfId="0" applyNumberFormat="1" applyFont="1" applyFill="1" applyBorder="1" applyAlignment="1">
      <alignment horizontal="right"/>
    </xf>
    <xf numFmtId="168" fontId="9" fillId="0" borderId="58" xfId="0" applyNumberFormat="1" applyFont="1" applyFill="1" applyBorder="1" applyAlignment="1">
      <alignment horizontal="right"/>
    </xf>
    <xf numFmtId="168" fontId="9" fillId="0" borderId="124" xfId="0" applyNumberFormat="1" applyFont="1" applyFill="1" applyBorder="1" applyAlignment="1">
      <alignment horizontal="right"/>
    </xf>
    <xf numFmtId="0" fontId="3" fillId="0" borderId="53" xfId="0" applyFont="1" applyFill="1" applyBorder="1"/>
    <xf numFmtId="0" fontId="8" fillId="0" borderId="80" xfId="0" applyFont="1" applyFill="1" applyBorder="1"/>
    <xf numFmtId="0" fontId="8" fillId="0" borderId="59" xfId="0" applyFont="1" applyFill="1" applyBorder="1"/>
    <xf numFmtId="3" fontId="3" fillId="0" borderId="76" xfId="0" applyNumberFormat="1" applyFont="1" applyFill="1" applyBorder="1" applyAlignment="1">
      <alignment horizontal="right"/>
    </xf>
    <xf numFmtId="3" fontId="2" fillId="0" borderId="0" xfId="0" applyNumberFormat="1" applyFont="1" applyFill="1" applyAlignment="1">
      <alignment horizontal="right"/>
    </xf>
    <xf numFmtId="3" fontId="2" fillId="0" borderId="76" xfId="0" applyNumberFormat="1" applyFont="1" applyFill="1" applyBorder="1" applyAlignment="1">
      <alignment horizontal="right"/>
    </xf>
    <xf numFmtId="3" fontId="3" fillId="0" borderId="53" xfId="0" applyNumberFormat="1" applyFont="1" applyFill="1" applyBorder="1" applyAlignment="1">
      <alignment horizontal="right"/>
    </xf>
    <xf numFmtId="3" fontId="2" fillId="0" borderId="53" xfId="0" applyNumberFormat="1" applyFont="1" applyFill="1" applyBorder="1" applyAlignment="1">
      <alignment horizontal="right"/>
    </xf>
    <xf numFmtId="3" fontId="3" fillId="0" borderId="59" xfId="0" applyNumberFormat="1" applyFont="1" applyFill="1" applyBorder="1" applyAlignment="1">
      <alignment horizontal="right"/>
    </xf>
    <xf numFmtId="3" fontId="2" fillId="0" borderId="59" xfId="0" applyNumberFormat="1" applyFont="1" applyFill="1" applyBorder="1" applyAlignment="1">
      <alignment horizontal="right"/>
    </xf>
    <xf numFmtId="3" fontId="2" fillId="0" borderId="68" xfId="0" applyNumberFormat="1" applyFont="1" applyFill="1" applyBorder="1" applyAlignment="1">
      <alignment horizontal="right"/>
    </xf>
    <xf numFmtId="3" fontId="3" fillId="0" borderId="71" xfId="0" applyNumberFormat="1" applyFont="1" applyFill="1" applyBorder="1" applyAlignment="1">
      <alignment horizontal="right"/>
    </xf>
    <xf numFmtId="3" fontId="2" fillId="0" borderId="146" xfId="0" applyNumberFormat="1" applyFont="1" applyFill="1" applyBorder="1" applyAlignment="1">
      <alignment horizontal="right"/>
    </xf>
    <xf numFmtId="3" fontId="2" fillId="0" borderId="60" xfId="0" applyNumberFormat="1" applyFont="1" applyFill="1" applyBorder="1" applyAlignment="1">
      <alignment horizontal="right"/>
    </xf>
    <xf numFmtId="3" fontId="3" fillId="0" borderId="56" xfId="0" applyNumberFormat="1" applyFont="1" applyFill="1" applyBorder="1" applyAlignment="1">
      <alignment horizontal="right"/>
    </xf>
    <xf numFmtId="3" fontId="2" fillId="0" borderId="72" xfId="0" applyNumberFormat="1" applyFont="1" applyFill="1" applyBorder="1" applyAlignment="1">
      <alignment horizontal="right"/>
    </xf>
    <xf numFmtId="3" fontId="2" fillId="0" borderId="61" xfId="0" applyNumberFormat="1" applyFont="1" applyFill="1" applyBorder="1" applyAlignment="1">
      <alignment horizontal="right"/>
    </xf>
    <xf numFmtId="3" fontId="3" fillId="0" borderId="57" xfId="0" applyNumberFormat="1" applyFont="1" applyFill="1" applyBorder="1" applyAlignment="1">
      <alignment horizontal="right"/>
    </xf>
    <xf numFmtId="3" fontId="2" fillId="0" borderId="147" xfId="0" applyNumberFormat="1" applyFont="1" applyFill="1" applyBorder="1" applyAlignment="1">
      <alignment horizontal="right"/>
    </xf>
    <xf numFmtId="1" fontId="2" fillId="0" borderId="0" xfId="0" applyNumberFormat="1" applyFont="1" applyFill="1"/>
    <xf numFmtId="3" fontId="3" fillId="0" borderId="27" xfId="0" applyNumberFormat="1" applyFont="1" applyFill="1" applyBorder="1" applyAlignment="1">
      <alignment horizontal="right"/>
    </xf>
    <xf numFmtId="3" fontId="2" fillId="0" borderId="52" xfId="0" applyNumberFormat="1" applyFont="1" applyFill="1" applyBorder="1" applyAlignment="1">
      <alignment horizontal="right"/>
    </xf>
    <xf numFmtId="3" fontId="2" fillId="0" borderId="4" xfId="0" applyNumberFormat="1" applyFont="1" applyFill="1" applyBorder="1" applyAlignment="1">
      <alignment horizontal="right"/>
    </xf>
    <xf numFmtId="3" fontId="8" fillId="0" borderId="56" xfId="0" applyNumberFormat="1" applyFont="1" applyFill="1" applyBorder="1" applyAlignment="1">
      <alignment horizontal="right"/>
    </xf>
    <xf numFmtId="3" fontId="8" fillId="0" borderId="24" xfId="0" applyNumberFormat="1" applyFont="1" applyFill="1" applyBorder="1" applyAlignment="1">
      <alignment horizontal="right"/>
    </xf>
    <xf numFmtId="3" fontId="2" fillId="0" borderId="5" xfId="0" applyNumberFormat="1" applyFont="1" applyFill="1" applyBorder="1" applyAlignment="1">
      <alignment horizontal="right"/>
    </xf>
    <xf numFmtId="3" fontId="2" fillId="0" borderId="7" xfId="0" applyNumberFormat="1" applyFont="1" applyFill="1" applyBorder="1" applyAlignment="1">
      <alignment horizontal="right"/>
    </xf>
    <xf numFmtId="3" fontId="8" fillId="0" borderId="59" xfId="0" applyNumberFormat="1" applyFont="1" applyFill="1" applyBorder="1" applyAlignment="1">
      <alignment horizontal="right"/>
    </xf>
    <xf numFmtId="3" fontId="8" fillId="0" borderId="57" xfId="0" applyNumberFormat="1" applyFont="1" applyFill="1" applyBorder="1" applyAlignment="1">
      <alignment horizontal="right"/>
    </xf>
    <xf numFmtId="3" fontId="2" fillId="0" borderId="59" xfId="0" applyNumberFormat="1" applyFont="1" applyFill="1" applyBorder="1"/>
    <xf numFmtId="3" fontId="2" fillId="0" borderId="61" xfId="0" applyNumberFormat="1" applyFont="1" applyFill="1" applyBorder="1"/>
    <xf numFmtId="3" fontId="8" fillId="0" borderId="28" xfId="0" applyNumberFormat="1" applyFont="1" applyFill="1" applyBorder="1" applyAlignment="1">
      <alignment horizontal="right"/>
    </xf>
    <xf numFmtId="3" fontId="2" fillId="0" borderId="25" xfId="0" applyNumberFormat="1" applyFont="1" applyFill="1" applyBorder="1" applyAlignment="1">
      <alignment horizontal="right"/>
    </xf>
    <xf numFmtId="3" fontId="2" fillId="0" borderId="12" xfId="0" applyNumberFormat="1" applyFont="1" applyFill="1" applyBorder="1" applyAlignment="1">
      <alignment horizontal="right"/>
    </xf>
    <xf numFmtId="0" fontId="3" fillId="0" borderId="148" xfId="0" applyFont="1" applyFill="1" applyBorder="1"/>
    <xf numFmtId="0" fontId="9" fillId="0" borderId="52" xfId="0" applyFont="1" applyFill="1" applyBorder="1" applyAlignment="1">
      <alignment horizontal="center"/>
    </xf>
    <xf numFmtId="168" fontId="8" fillId="0" borderId="27" xfId="0" applyNumberFormat="1" applyFont="1" applyFill="1" applyBorder="1" applyAlignment="1">
      <alignment horizontal="right"/>
    </xf>
    <xf numFmtId="168" fontId="9" fillId="0" borderId="52" xfId="0" applyNumberFormat="1" applyFont="1" applyFill="1" applyBorder="1" applyAlignment="1">
      <alignment horizontal="right"/>
    </xf>
    <xf numFmtId="168" fontId="9" fillId="0" borderId="4" xfId="0" applyNumberFormat="1" applyFont="1" applyFill="1" applyBorder="1" applyAlignment="1">
      <alignment horizontal="right"/>
    </xf>
    <xf numFmtId="0" fontId="3" fillId="0" borderId="107" xfId="0" applyFont="1" applyFill="1" applyBorder="1"/>
    <xf numFmtId="0" fontId="9" fillId="0" borderId="5" xfId="0" applyFont="1" applyFill="1" applyBorder="1" applyAlignment="1">
      <alignment horizontal="center"/>
    </xf>
    <xf numFmtId="168" fontId="8" fillId="0" borderId="24" xfId="0" applyNumberFormat="1" applyFont="1" applyFill="1" applyBorder="1" applyAlignment="1">
      <alignment horizontal="right"/>
    </xf>
    <xf numFmtId="168" fontId="9" fillId="0" borderId="5" xfId="0" applyNumberFormat="1" applyFont="1" applyFill="1" applyBorder="1" applyAlignment="1">
      <alignment horizontal="right"/>
    </xf>
    <xf numFmtId="168" fontId="9" fillId="0" borderId="7" xfId="0" applyNumberFormat="1" applyFont="1" applyFill="1" applyBorder="1" applyAlignment="1">
      <alignment horizontal="right"/>
    </xf>
    <xf numFmtId="0" fontId="9" fillId="0" borderId="25" xfId="0" applyFont="1" applyFill="1" applyBorder="1" applyAlignment="1">
      <alignment horizontal="center"/>
    </xf>
    <xf numFmtId="168" fontId="8" fillId="0" borderId="28" xfId="0" applyNumberFormat="1" applyFont="1" applyFill="1" applyBorder="1" applyAlignment="1">
      <alignment horizontal="right"/>
    </xf>
    <xf numFmtId="168" fontId="9" fillId="0" borderId="25" xfId="0" applyNumberFormat="1" applyFont="1" applyFill="1" applyBorder="1" applyAlignment="1">
      <alignment horizontal="right"/>
    </xf>
    <xf numFmtId="168" fontId="9" fillId="0" borderId="12" xfId="0" applyNumberFormat="1" applyFont="1" applyFill="1" applyBorder="1" applyAlignment="1">
      <alignment horizontal="right"/>
    </xf>
    <xf numFmtId="168" fontId="8" fillId="0" borderId="53" xfId="0" applyNumberFormat="1" applyFont="1" applyFill="1" applyBorder="1" applyAlignment="1">
      <alignment horizontal="right"/>
    </xf>
    <xf numFmtId="0" fontId="9" fillId="0" borderId="101" xfId="0" applyFont="1" applyFill="1" applyBorder="1" applyAlignment="1">
      <alignment horizontal="center"/>
    </xf>
    <xf numFmtId="0" fontId="9" fillId="0" borderId="6" xfId="0" applyFont="1" applyFill="1" applyBorder="1" applyAlignment="1">
      <alignment horizontal="center"/>
    </xf>
    <xf numFmtId="0" fontId="9" fillId="0" borderId="102" xfId="0" applyFont="1" applyFill="1" applyBorder="1" applyAlignment="1">
      <alignment horizontal="center"/>
    </xf>
    <xf numFmtId="168" fontId="9" fillId="0" borderId="8" xfId="0" applyNumberFormat="1" applyFont="1" applyFill="1" applyBorder="1" applyAlignment="1">
      <alignment horizontal="right"/>
    </xf>
    <xf numFmtId="0" fontId="3" fillId="0" borderId="0" xfId="0" applyFont="1" applyFill="1" applyAlignment="1">
      <alignment horizontal="right"/>
    </xf>
    <xf numFmtId="0" fontId="8" fillId="0" borderId="107" xfId="0" applyFont="1" applyFill="1" applyBorder="1"/>
    <xf numFmtId="0" fontId="3" fillId="0" borderId="28" xfId="0" applyFont="1" applyFill="1" applyBorder="1"/>
    <xf numFmtId="168" fontId="9" fillId="0" borderId="89" xfId="0" applyNumberFormat="1" applyFont="1" applyFill="1" applyBorder="1" applyAlignment="1">
      <alignment horizontal="right"/>
    </xf>
    <xf numFmtId="0" fontId="3" fillId="0" borderId="138" xfId="0" applyFont="1" applyFill="1" applyBorder="1"/>
    <xf numFmtId="0" fontId="9" fillId="0" borderId="149" xfId="0" applyFont="1" applyFill="1" applyBorder="1" applyAlignment="1">
      <alignment horizontal="center"/>
    </xf>
    <xf numFmtId="0" fontId="9" fillId="0" borderId="76" xfId="0" applyFont="1" applyFill="1" applyBorder="1" applyAlignment="1">
      <alignment horizontal="center"/>
    </xf>
    <xf numFmtId="0" fontId="9" fillId="0" borderId="53" xfId="0" applyFont="1" applyFill="1" applyBorder="1" applyAlignment="1">
      <alignment horizontal="center"/>
    </xf>
    <xf numFmtId="0" fontId="9" fillId="0" borderId="59" xfId="0" applyFont="1" applyFill="1" applyBorder="1" applyAlignment="1">
      <alignment horizontal="center"/>
    </xf>
    <xf numFmtId="168" fontId="8" fillId="0" borderId="28" xfId="0" applyNumberFormat="1" applyFont="1" applyFill="1" applyBorder="1"/>
    <xf numFmtId="168" fontId="8" fillId="0" borderId="71" xfId="0" applyNumberFormat="1" applyFont="1" applyFill="1" applyBorder="1" applyAlignment="1">
      <alignment horizontal="right"/>
    </xf>
    <xf numFmtId="168" fontId="8" fillId="0" borderId="57" xfId="0" applyNumberFormat="1" applyFont="1" applyFill="1" applyBorder="1" applyAlignment="1">
      <alignment horizontal="right"/>
    </xf>
    <xf numFmtId="0" fontId="9" fillId="0" borderId="5" xfId="0" applyFont="1" applyFill="1" applyBorder="1"/>
    <xf numFmtId="168" fontId="8" fillId="0" borderId="56" xfId="0" applyNumberFormat="1" applyFont="1" applyFill="1" applyBorder="1" applyAlignment="1">
      <alignment horizontal="right"/>
    </xf>
    <xf numFmtId="0" fontId="2" fillId="0" borderId="25" xfId="0" applyFont="1" applyFill="1" applyBorder="1"/>
    <xf numFmtId="168" fontId="3" fillId="0" borderId="57" xfId="0" applyNumberFormat="1" applyFont="1" applyFill="1" applyBorder="1" applyAlignment="1">
      <alignment horizontal="right"/>
    </xf>
    <xf numFmtId="168" fontId="2" fillId="0" borderId="59" xfId="0" applyNumberFormat="1" applyFont="1" applyFill="1" applyBorder="1" applyAlignment="1">
      <alignment horizontal="right"/>
    </xf>
    <xf numFmtId="168" fontId="3" fillId="0" borderId="28" xfId="0" applyNumberFormat="1" applyFont="1" applyFill="1" applyBorder="1" applyAlignment="1">
      <alignment horizontal="right"/>
    </xf>
    <xf numFmtId="168" fontId="2" fillId="0" borderId="25" xfId="0" applyNumberFormat="1" applyFont="1" applyFill="1" applyBorder="1" applyAlignment="1">
      <alignment horizontal="right"/>
    </xf>
    <xf numFmtId="168" fontId="2" fillId="0" borderId="12" xfId="0" applyNumberFormat="1" applyFont="1" applyFill="1" applyBorder="1" applyAlignment="1">
      <alignment horizontal="right"/>
    </xf>
    <xf numFmtId="168" fontId="3" fillId="0" borderId="59" xfId="0" applyNumberFormat="1" applyFont="1" applyFill="1" applyBorder="1" applyAlignment="1">
      <alignment horizontal="right"/>
    </xf>
    <xf numFmtId="4" fontId="2" fillId="0" borderId="53" xfId="0" applyNumberFormat="1" applyFont="1" applyFill="1" applyBorder="1" applyAlignment="1">
      <alignment horizontal="right"/>
    </xf>
    <xf numFmtId="3" fontId="2" fillId="0" borderId="24" xfId="1" applyNumberFormat="1" applyFont="1" applyBorder="1"/>
    <xf numFmtId="3" fontId="2" fillId="0" borderId="7" xfId="1" applyNumberFormat="1" applyFont="1" applyBorder="1"/>
    <xf numFmtId="3" fontId="2" fillId="0" borderId="24" xfId="1" applyNumberFormat="1" applyFont="1" applyBorder="1" applyAlignment="1">
      <alignment horizontal="right"/>
    </xf>
    <xf numFmtId="3" fontId="2" fillId="0" borderId="7" xfId="1" applyNumberFormat="1" applyFont="1" applyBorder="1" applyAlignment="1">
      <alignment horizontal="right"/>
    </xf>
    <xf numFmtId="3" fontId="2" fillId="0" borderId="28" xfId="1" applyNumberFormat="1" applyFont="1" applyBorder="1"/>
    <xf numFmtId="3" fontId="2" fillId="0" borderId="12" xfId="1" applyNumberFormat="1" applyFont="1" applyBorder="1"/>
    <xf numFmtId="168" fontId="2" fillId="0" borderId="60" xfId="0" applyNumberFormat="1" applyFont="1" applyFill="1" applyBorder="1"/>
    <xf numFmtId="168" fontId="2" fillId="0" borderId="53" xfId="0" applyNumberFormat="1" applyFont="1" applyFill="1" applyBorder="1"/>
    <xf numFmtId="168" fontId="2" fillId="0" borderId="14" xfId="0" applyNumberFormat="1" applyFont="1" applyFill="1" applyBorder="1"/>
    <xf numFmtId="0" fontId="3" fillId="0" borderId="0" xfId="0" applyFont="1" applyFill="1" applyAlignment="1">
      <alignment horizontal="center"/>
    </xf>
    <xf numFmtId="168" fontId="2" fillId="0" borderId="0" xfId="3" applyNumberFormat="1" applyFont="1" applyFill="1" applyAlignment="1">
      <alignment horizontal="right" vertical="center"/>
    </xf>
    <xf numFmtId="168" fontId="2" fillId="0" borderId="76" xfId="0" applyNumberFormat="1" applyFont="1" applyFill="1" applyBorder="1" applyAlignment="1">
      <alignment horizontal="right"/>
    </xf>
    <xf numFmtId="0" fontId="8" fillId="0" borderId="83" xfId="0" applyFont="1" applyFill="1" applyBorder="1"/>
    <xf numFmtId="168" fontId="2" fillId="0" borderId="14" xfId="0" applyNumberFormat="1" applyFont="1" applyFill="1" applyBorder="1" applyAlignment="1">
      <alignment horizontal="right"/>
    </xf>
    <xf numFmtId="0" fontId="3" fillId="0" borderId="57" xfId="0" applyFont="1" applyFill="1" applyBorder="1"/>
    <xf numFmtId="0" fontId="8" fillId="0" borderId="69" xfId="0" applyFont="1" applyFill="1" applyBorder="1"/>
    <xf numFmtId="168" fontId="2" fillId="0" borderId="58" xfId="0" applyNumberFormat="1" applyFont="1" applyFill="1" applyBorder="1" applyAlignment="1">
      <alignment horizontal="right"/>
    </xf>
    <xf numFmtId="168" fontId="2" fillId="0" borderId="85" xfId="0" applyNumberFormat="1" applyFont="1" applyFill="1" applyBorder="1" applyAlignment="1">
      <alignment horizontal="right"/>
    </xf>
    <xf numFmtId="168" fontId="2" fillId="0" borderId="69" xfId="0" applyNumberFormat="1" applyFont="1" applyFill="1" applyBorder="1" applyAlignment="1">
      <alignment horizontal="right"/>
    </xf>
    <xf numFmtId="0" fontId="8" fillId="0" borderId="137" xfId="0" applyFont="1" applyFill="1" applyBorder="1"/>
    <xf numFmtId="168" fontId="2" fillId="0" borderId="61" xfId="0" applyNumberFormat="1" applyFont="1" applyFill="1" applyBorder="1" applyAlignment="1">
      <alignment horizontal="right"/>
    </xf>
    <xf numFmtId="168" fontId="2" fillId="0" borderId="105" xfId="0" applyNumberFormat="1" applyFont="1" applyFill="1" applyBorder="1" applyAlignment="1">
      <alignment horizontal="right"/>
    </xf>
    <xf numFmtId="168" fontId="2" fillId="0" borderId="94" xfId="0" applyNumberFormat="1" applyFont="1" applyFill="1" applyBorder="1" applyAlignment="1">
      <alignment horizontal="right"/>
    </xf>
    <xf numFmtId="3" fontId="2" fillId="0" borderId="27" xfId="0" applyNumberFormat="1" applyFont="1" applyFill="1" applyBorder="1" applyAlignment="1">
      <alignment horizontal="right"/>
    </xf>
    <xf numFmtId="3" fontId="2" fillId="0" borderId="24" xfId="0" applyNumberFormat="1" applyFont="1" applyFill="1" applyBorder="1" applyAlignment="1">
      <alignment horizontal="right"/>
    </xf>
    <xf numFmtId="3" fontId="2" fillId="0" borderId="28" xfId="0" applyNumberFormat="1" applyFont="1" applyFill="1" applyBorder="1" applyAlignment="1">
      <alignment horizontal="right"/>
    </xf>
    <xf numFmtId="3" fontId="2" fillId="0" borderId="123" xfId="0" applyNumberFormat="1" applyFont="1" applyFill="1" applyBorder="1" applyAlignment="1">
      <alignment horizontal="right"/>
    </xf>
    <xf numFmtId="3" fontId="2" fillId="0" borderId="152" xfId="0" applyNumberFormat="1" applyFont="1" applyFill="1" applyBorder="1" applyAlignment="1">
      <alignment horizontal="right"/>
    </xf>
    <xf numFmtId="3" fontId="2" fillId="0" borderId="122" xfId="0" applyNumberFormat="1" applyFont="1" applyFill="1" applyBorder="1" applyAlignment="1">
      <alignment horizontal="right"/>
    </xf>
    <xf numFmtId="0" fontId="8" fillId="0" borderId="55" xfId="0" applyFont="1" applyFill="1" applyBorder="1"/>
    <xf numFmtId="3" fontId="2" fillId="0" borderId="69" xfId="0" applyNumberFormat="1" applyFont="1" applyFill="1" applyBorder="1" applyAlignment="1">
      <alignment horizontal="right"/>
    </xf>
    <xf numFmtId="3" fontId="2" fillId="0" borderId="58" xfId="0" applyNumberFormat="1" applyFont="1" applyFill="1" applyBorder="1" applyAlignment="1">
      <alignment horizontal="right"/>
    </xf>
    <xf numFmtId="3" fontId="2" fillId="0" borderId="17" xfId="0" applyNumberFormat="1" applyFont="1" applyFill="1" applyBorder="1" applyAlignment="1">
      <alignment horizontal="right"/>
    </xf>
    <xf numFmtId="3" fontId="2" fillId="0" borderId="85" xfId="0" applyNumberFormat="1" applyFont="1" applyFill="1" applyBorder="1" applyAlignment="1">
      <alignment horizontal="right"/>
    </xf>
    <xf numFmtId="169" fontId="2" fillId="0" borderId="27" xfId="3" applyNumberFormat="1" applyFont="1" applyFill="1" applyBorder="1" applyAlignment="1">
      <alignment horizontal="right"/>
    </xf>
    <xf numFmtId="169" fontId="2" fillId="0" borderId="24" xfId="3" applyNumberFormat="1" applyFont="1" applyFill="1" applyBorder="1" applyAlignment="1">
      <alignment horizontal="right"/>
    </xf>
    <xf numFmtId="0" fontId="8" fillId="0" borderId="121" xfId="0" applyFont="1" applyFill="1" applyBorder="1"/>
    <xf numFmtId="169" fontId="2" fillId="0" borderId="28" xfId="3" applyNumberFormat="1" applyFont="1" applyFill="1" applyBorder="1" applyAlignment="1">
      <alignment horizontal="right"/>
    </xf>
    <xf numFmtId="169" fontId="2" fillId="0" borderId="6" xfId="3" applyNumberFormat="1" applyFont="1" applyFill="1" applyBorder="1" applyAlignment="1">
      <alignment horizontal="right"/>
    </xf>
    <xf numFmtId="168" fontId="2" fillId="0" borderId="0" xfId="0" applyNumberFormat="1" applyFont="1" applyFill="1" applyBorder="1"/>
    <xf numFmtId="0" fontId="8" fillId="0" borderId="126" xfId="0" applyFont="1" applyFill="1" applyBorder="1"/>
    <xf numFmtId="169" fontId="2" fillId="0" borderId="53" xfId="3" applyNumberFormat="1" applyFont="1" applyFill="1" applyBorder="1" applyAlignment="1">
      <alignment horizontal="right"/>
    </xf>
    <xf numFmtId="0" fontId="8" fillId="0" borderId="26" xfId="0" applyFont="1" applyFill="1" applyBorder="1"/>
    <xf numFmtId="0" fontId="8" fillId="0" borderId="5" xfId="0" applyFont="1" applyFill="1" applyBorder="1"/>
    <xf numFmtId="3" fontId="3" fillId="0" borderId="24" xfId="0" applyNumberFormat="1" applyFont="1" applyFill="1" applyBorder="1" applyAlignment="1">
      <alignment horizontal="right"/>
    </xf>
    <xf numFmtId="0" fontId="8" fillId="0" borderId="9" xfId="0" applyFont="1" applyFill="1" applyBorder="1"/>
    <xf numFmtId="3" fontId="3" fillId="0" borderId="28" xfId="0" applyNumberFormat="1" applyFont="1" applyFill="1" applyBorder="1" applyAlignment="1">
      <alignment horizontal="right"/>
    </xf>
    <xf numFmtId="0" fontId="8" fillId="0" borderId="154" xfId="0" applyFont="1" applyFill="1" applyBorder="1"/>
    <xf numFmtId="0" fontId="8" fillId="0" borderId="58" xfId="0" applyFont="1" applyFill="1" applyBorder="1"/>
    <xf numFmtId="3" fontId="3" fillId="0" borderId="55" xfId="0" applyNumberFormat="1" applyFont="1" applyFill="1" applyBorder="1" applyAlignment="1">
      <alignment horizontal="right"/>
    </xf>
    <xf numFmtId="3" fontId="3" fillId="0" borderId="69" xfId="0" applyNumberFormat="1" applyFont="1" applyFill="1" applyBorder="1" applyAlignment="1">
      <alignment horizontal="right"/>
    </xf>
    <xf numFmtId="168" fontId="3" fillId="0" borderId="27" xfId="0" applyNumberFormat="1" applyFont="1" applyFill="1" applyBorder="1" applyAlignment="1">
      <alignment horizontal="right"/>
    </xf>
    <xf numFmtId="168" fontId="2" fillId="0" borderId="52" xfId="0" applyNumberFormat="1" applyFont="1" applyFill="1" applyBorder="1" applyAlignment="1">
      <alignment horizontal="right"/>
    </xf>
    <xf numFmtId="168" fontId="3" fillId="0" borderId="24" xfId="0" applyNumberFormat="1" applyFont="1" applyFill="1" applyBorder="1" applyAlignment="1">
      <alignment horizontal="right"/>
    </xf>
    <xf numFmtId="168" fontId="2" fillId="0" borderId="5" xfId="0" applyNumberFormat="1" applyFont="1" applyFill="1" applyBorder="1" applyAlignment="1">
      <alignment horizontal="right"/>
    </xf>
    <xf numFmtId="0" fontId="3" fillId="0" borderId="59" xfId="0" applyFont="1" applyFill="1" applyBorder="1"/>
    <xf numFmtId="168" fontId="2" fillId="0" borderId="39" xfId="0" applyNumberFormat="1" applyFont="1" applyFill="1" applyBorder="1" applyAlignment="1">
      <alignment horizontal="right"/>
    </xf>
    <xf numFmtId="168" fontId="3" fillId="0" borderId="123" xfId="0" applyNumberFormat="1" applyFont="1" applyFill="1" applyBorder="1" applyAlignment="1">
      <alignment horizontal="right"/>
    </xf>
    <xf numFmtId="168" fontId="2" fillId="0" borderId="16" xfId="0" applyNumberFormat="1" applyFont="1" applyFill="1" applyBorder="1" applyAlignment="1">
      <alignment horizontal="right"/>
    </xf>
    <xf numFmtId="168" fontId="2" fillId="0" borderId="70" xfId="0" applyNumberFormat="1" applyFont="1" applyFill="1" applyBorder="1" applyAlignment="1">
      <alignment horizontal="right"/>
    </xf>
    <xf numFmtId="0" fontId="3" fillId="0" borderId="0" xfId="0" applyFont="1" applyFill="1" applyAlignment="1">
      <alignment horizontal="left"/>
    </xf>
    <xf numFmtId="0" fontId="3" fillId="0" borderId="84" xfId="0" applyFont="1" applyFill="1" applyBorder="1"/>
    <xf numFmtId="168" fontId="3" fillId="0" borderId="76" xfId="0" applyNumberFormat="1" applyFont="1" applyFill="1" applyBorder="1" applyAlignment="1">
      <alignment horizontal="right"/>
    </xf>
    <xf numFmtId="168" fontId="3" fillId="0" borderId="53" xfId="0" applyNumberFormat="1" applyFont="1" applyFill="1" applyBorder="1" applyAlignment="1">
      <alignment horizontal="right"/>
    </xf>
    <xf numFmtId="3" fontId="2" fillId="0" borderId="52" xfId="3" applyNumberFormat="1" applyFont="1" applyFill="1" applyBorder="1" applyAlignment="1">
      <alignment horizontal="right"/>
    </xf>
    <xf numFmtId="3" fontId="2" fillId="0" borderId="4" xfId="3" applyNumberFormat="1" applyFont="1" applyFill="1" applyBorder="1" applyAlignment="1">
      <alignment horizontal="right"/>
    </xf>
    <xf numFmtId="3" fontId="2" fillId="0" borderId="27" xfId="3" applyNumberFormat="1" applyFont="1" applyFill="1" applyBorder="1" applyAlignment="1">
      <alignment horizontal="right"/>
    </xf>
    <xf numFmtId="3" fontId="2" fillId="0" borderId="25" xfId="3" applyNumberFormat="1" applyFont="1" applyFill="1" applyBorder="1" applyAlignment="1">
      <alignment horizontal="right"/>
    </xf>
    <xf numFmtId="3" fontId="2" fillId="0" borderId="12" xfId="3" applyNumberFormat="1" applyFont="1" applyFill="1" applyBorder="1" applyAlignment="1">
      <alignment horizontal="right"/>
    </xf>
    <xf numFmtId="3" fontId="2" fillId="0" borderId="28" xfId="3" applyNumberFormat="1" applyFont="1" applyFill="1" applyBorder="1" applyAlignment="1">
      <alignment horizontal="right"/>
    </xf>
    <xf numFmtId="3" fontId="2" fillId="0" borderId="77" xfId="3" applyNumberFormat="1" applyFont="1" applyFill="1" applyBorder="1"/>
    <xf numFmtId="3" fontId="2" fillId="0" borderId="4" xfId="3" applyNumberFormat="1" applyFont="1" applyFill="1" applyBorder="1"/>
    <xf numFmtId="168" fontId="2" fillId="0" borderId="76" xfId="3" applyNumberFormat="1" applyFont="1" applyFill="1" applyBorder="1" applyAlignment="1">
      <alignment horizontal="right"/>
    </xf>
    <xf numFmtId="168" fontId="2" fillId="0" borderId="68" xfId="3" applyNumberFormat="1" applyFont="1" applyFill="1" applyBorder="1" applyAlignment="1">
      <alignment horizontal="right"/>
    </xf>
    <xf numFmtId="3" fontId="2" fillId="0" borderId="8" xfId="3" applyNumberFormat="1" applyFont="1" applyFill="1" applyBorder="1"/>
    <xf numFmtId="3" fontId="2" fillId="0" borderId="7" xfId="3" applyNumberFormat="1" applyFont="1" applyFill="1" applyBorder="1"/>
    <xf numFmtId="168" fontId="2" fillId="0" borderId="24" xfId="3" applyNumberFormat="1" applyFont="1" applyFill="1" applyBorder="1"/>
    <xf numFmtId="168" fontId="2" fillId="0" borderId="7" xfId="3" applyNumberFormat="1" applyFont="1" applyFill="1" applyBorder="1"/>
    <xf numFmtId="168" fontId="2" fillId="0" borderId="53" xfId="3" applyNumberFormat="1" applyFont="1" applyFill="1" applyBorder="1"/>
    <xf numFmtId="168" fontId="2" fillId="0" borderId="60" xfId="3" applyNumberFormat="1" applyFont="1" applyFill="1" applyBorder="1"/>
    <xf numFmtId="168" fontId="2" fillId="0" borderId="53" xfId="3" applyNumberFormat="1" applyFont="1" applyFill="1" applyBorder="1" applyAlignment="1">
      <alignment horizontal="right"/>
    </xf>
    <xf numFmtId="168" fontId="2" fillId="0" borderId="60" xfId="3" applyNumberFormat="1" applyFont="1" applyFill="1" applyBorder="1" applyAlignment="1">
      <alignment horizontal="right"/>
    </xf>
    <xf numFmtId="3" fontId="2" fillId="0" borderId="89" xfId="3" applyNumberFormat="1" applyFont="1" applyFill="1" applyBorder="1"/>
    <xf numFmtId="3" fontId="2" fillId="0" borderId="12" xfId="3" applyNumberFormat="1" applyFont="1" applyFill="1" applyBorder="1"/>
    <xf numFmtId="168" fontId="2" fillId="0" borderId="28" xfId="3" applyNumberFormat="1" applyFont="1" applyFill="1" applyBorder="1"/>
    <xf numFmtId="168" fontId="2" fillId="0" borderId="12" xfId="3" applyNumberFormat="1" applyFont="1" applyFill="1" applyBorder="1"/>
    <xf numFmtId="168" fontId="2" fillId="0" borderId="59" xfId="3" applyNumberFormat="1" applyFont="1" applyFill="1" applyBorder="1"/>
    <xf numFmtId="168" fontId="2" fillId="0" borderId="61" xfId="3" applyNumberFormat="1" applyFont="1" applyFill="1" applyBorder="1"/>
    <xf numFmtId="168" fontId="2" fillId="0" borderId="59" xfId="3" applyNumberFormat="1" applyFont="1" applyFill="1" applyBorder="1" applyAlignment="1">
      <alignment horizontal="right"/>
    </xf>
    <xf numFmtId="168" fontId="2" fillId="0" borderId="61" xfId="3" applyNumberFormat="1" applyFont="1" applyFill="1" applyBorder="1" applyAlignment="1">
      <alignment horizontal="right"/>
    </xf>
    <xf numFmtId="172" fontId="2" fillId="0" borderId="53" xfId="1" applyNumberFormat="1" applyFont="1" applyFill="1" applyBorder="1"/>
    <xf numFmtId="172" fontId="2" fillId="0" borderId="60" xfId="1" applyNumberFormat="1" applyFont="1" applyFill="1" applyBorder="1"/>
    <xf numFmtId="3" fontId="2" fillId="0" borderId="8" xfId="3" applyNumberFormat="1" applyFont="1" applyFill="1" applyBorder="1" applyAlignment="1">
      <alignment horizontal="right"/>
    </xf>
    <xf numFmtId="3" fontId="2" fillId="0" borderId="7" xfId="3" applyNumberFormat="1" applyFont="1" applyFill="1" applyBorder="1" applyAlignment="1">
      <alignment horizontal="right"/>
    </xf>
    <xf numFmtId="3" fontId="2" fillId="0" borderId="24" xfId="3" applyNumberFormat="1" applyFont="1" applyFill="1" applyBorder="1" applyAlignment="1">
      <alignment horizontal="right"/>
    </xf>
    <xf numFmtId="3" fontId="2" fillId="0" borderId="70" xfId="3" applyNumberFormat="1" applyFont="1" applyFill="1" applyBorder="1" applyAlignment="1">
      <alignment horizontal="right"/>
    </xf>
    <xf numFmtId="0" fontId="2" fillId="0" borderId="0" xfId="0" applyFont="1" applyFill="1" applyBorder="1" applyAlignment="1">
      <alignment horizontal="right"/>
    </xf>
    <xf numFmtId="168" fontId="2" fillId="0" borderId="121" xfId="3" applyNumberFormat="1" applyFont="1" applyFill="1" applyBorder="1" applyAlignment="1">
      <alignment horizontal="right"/>
    </xf>
    <xf numFmtId="168" fontId="2" fillId="0" borderId="122" xfId="3" applyNumberFormat="1" applyFont="1" applyFill="1" applyBorder="1" applyAlignment="1">
      <alignment horizontal="right"/>
    </xf>
    <xf numFmtId="0" fontId="2" fillId="0" borderId="0" xfId="0" applyFont="1" applyBorder="1" applyAlignment="1">
      <alignment horizontal="right"/>
    </xf>
    <xf numFmtId="168" fontId="2" fillId="0" borderId="0" xfId="0" applyNumberFormat="1" applyFont="1" applyBorder="1"/>
    <xf numFmtId="168" fontId="3" fillId="0" borderId="0" xfId="0" applyNumberFormat="1" applyFont="1" applyFill="1" applyBorder="1"/>
    <xf numFmtId="3" fontId="2" fillId="0" borderId="123" xfId="3" applyNumberFormat="1" applyFont="1" applyFill="1" applyBorder="1" applyAlignment="1">
      <alignment horizontal="right"/>
    </xf>
    <xf numFmtId="0" fontId="8" fillId="0" borderId="79" xfId="0" applyFont="1" applyFill="1" applyBorder="1"/>
    <xf numFmtId="168" fontId="2" fillId="0" borderId="124" xfId="0" applyNumberFormat="1" applyFont="1" applyFill="1" applyBorder="1" applyAlignment="1">
      <alignment horizontal="right"/>
    </xf>
    <xf numFmtId="0" fontId="2" fillId="0" borderId="3" xfId="0" applyFont="1" applyFill="1" applyBorder="1" applyAlignment="1">
      <alignment horizontal="right"/>
    </xf>
    <xf numFmtId="0" fontId="8" fillId="0" borderId="102" xfId="0" applyFont="1" applyFill="1" applyBorder="1"/>
    <xf numFmtId="168" fontId="2" fillId="0" borderId="68" xfId="0" applyNumberFormat="1" applyFont="1" applyFill="1" applyBorder="1"/>
    <xf numFmtId="168" fontId="2" fillId="0" borderId="76" xfId="0" applyNumberFormat="1" applyFont="1" applyFill="1" applyBorder="1"/>
    <xf numFmtId="0" fontId="8" fillId="0" borderId="123" xfId="0" applyFont="1" applyFill="1" applyBorder="1"/>
    <xf numFmtId="168" fontId="8" fillId="0" borderId="123" xfId="0" applyNumberFormat="1" applyFont="1" applyFill="1" applyBorder="1" applyAlignment="1">
      <alignment horizontal="right"/>
    </xf>
    <xf numFmtId="168" fontId="9" fillId="0" borderId="16" xfId="0" applyNumberFormat="1" applyFont="1" applyFill="1" applyBorder="1" applyAlignment="1">
      <alignment horizontal="right"/>
    </xf>
    <xf numFmtId="168" fontId="9" fillId="0" borderId="70" xfId="0" applyNumberFormat="1" applyFont="1" applyFill="1" applyBorder="1" applyAlignment="1">
      <alignment horizontal="right"/>
    </xf>
    <xf numFmtId="0" fontId="9" fillId="0" borderId="142" xfId="0" applyFont="1" applyFill="1" applyBorder="1" applyAlignment="1">
      <alignment horizontal="center"/>
    </xf>
    <xf numFmtId="168" fontId="8" fillId="0" borderId="52" xfId="0" applyNumberFormat="1" applyFont="1" applyFill="1" applyBorder="1" applyAlignment="1">
      <alignment horizontal="right"/>
    </xf>
    <xf numFmtId="0" fontId="9" fillId="0" borderId="123" xfId="0" applyFont="1" applyFill="1" applyBorder="1" applyAlignment="1">
      <alignment horizontal="center"/>
    </xf>
    <xf numFmtId="168" fontId="8" fillId="0" borderId="17" xfId="0" applyNumberFormat="1" applyFont="1" applyFill="1" applyBorder="1" applyAlignment="1">
      <alignment horizontal="right"/>
    </xf>
    <xf numFmtId="169" fontId="3" fillId="0" borderId="76" xfId="12" applyNumberFormat="1" applyFont="1" applyFill="1" applyBorder="1" applyAlignment="1">
      <alignment horizontal="right"/>
    </xf>
    <xf numFmtId="169" fontId="13" fillId="0" borderId="0" xfId="12" applyNumberFormat="1" applyFont="1" applyFill="1" applyAlignment="1">
      <alignment horizontal="left"/>
    </xf>
    <xf numFmtId="3" fontId="8" fillId="0" borderId="27" xfId="0" applyNumberFormat="1" applyFont="1" applyFill="1" applyBorder="1" applyAlignment="1">
      <alignment horizontal="right"/>
    </xf>
    <xf numFmtId="3" fontId="9" fillId="0" borderId="52" xfId="0" applyNumberFormat="1" applyFont="1" applyFill="1" applyBorder="1" applyAlignment="1">
      <alignment horizontal="right"/>
    </xf>
    <xf numFmtId="3" fontId="9" fillId="0" borderId="4" xfId="0" applyNumberFormat="1" applyFont="1" applyFill="1" applyBorder="1" applyAlignment="1">
      <alignment horizontal="right"/>
    </xf>
    <xf numFmtId="3" fontId="9" fillId="0" borderId="5" xfId="0" applyNumberFormat="1" applyFont="1" applyFill="1" applyBorder="1" applyAlignment="1">
      <alignment horizontal="right"/>
    </xf>
    <xf numFmtId="3" fontId="9" fillId="0" borderId="7" xfId="0" applyNumberFormat="1" applyFont="1" applyFill="1" applyBorder="1" applyAlignment="1">
      <alignment horizontal="right"/>
    </xf>
    <xf numFmtId="3" fontId="9" fillId="0" borderId="25" xfId="0" applyNumberFormat="1" applyFont="1" applyFill="1" applyBorder="1" applyAlignment="1">
      <alignment horizontal="right"/>
    </xf>
    <xf numFmtId="3" fontId="9" fillId="0" borderId="12" xfId="0" applyNumberFormat="1" applyFont="1" applyFill="1" applyBorder="1" applyAlignment="1">
      <alignment horizontal="right"/>
    </xf>
    <xf numFmtId="3" fontId="8" fillId="0" borderId="76" xfId="0" applyNumberFormat="1" applyFont="1" applyFill="1" applyBorder="1" applyAlignment="1">
      <alignment horizontal="right"/>
    </xf>
    <xf numFmtId="3" fontId="9" fillId="0" borderId="77" xfId="0" applyNumberFormat="1" applyFont="1" applyFill="1" applyBorder="1" applyAlignment="1">
      <alignment horizontal="right"/>
    </xf>
    <xf numFmtId="3" fontId="9" fillId="0" borderId="68" xfId="0" applyNumberFormat="1" applyFont="1" applyFill="1" applyBorder="1" applyAlignment="1">
      <alignment horizontal="right"/>
    </xf>
    <xf numFmtId="3" fontId="8" fillId="0" borderId="58" xfId="0" applyNumberFormat="1" applyFont="1" applyFill="1" applyBorder="1" applyAlignment="1">
      <alignment horizontal="right"/>
    </xf>
    <xf numFmtId="3" fontId="9" fillId="0" borderId="18" xfId="0" applyNumberFormat="1" applyFont="1" applyFill="1" applyBorder="1" applyAlignment="1">
      <alignment horizontal="right"/>
    </xf>
    <xf numFmtId="3" fontId="9" fillId="0" borderId="124" xfId="0" applyNumberFormat="1" applyFont="1" applyFill="1" applyBorder="1" applyAlignment="1">
      <alignment horizontal="right"/>
    </xf>
    <xf numFmtId="3" fontId="8" fillId="0" borderId="69" xfId="0" applyNumberFormat="1" applyFont="1" applyFill="1" applyBorder="1" applyAlignment="1">
      <alignment horizontal="right"/>
    </xf>
    <xf numFmtId="3" fontId="9" fillId="0" borderId="8" xfId="0" applyNumberFormat="1" applyFont="1" applyFill="1" applyBorder="1" applyAlignment="1">
      <alignment horizontal="right"/>
    </xf>
    <xf numFmtId="3" fontId="9" fillId="0" borderId="60" xfId="0" applyNumberFormat="1" applyFont="1" applyFill="1" applyBorder="1" applyAlignment="1">
      <alignment horizontal="right"/>
    </xf>
    <xf numFmtId="3" fontId="3" fillId="0" borderId="0" xfId="0" applyNumberFormat="1" applyFont="1" applyFill="1"/>
    <xf numFmtId="3" fontId="9" fillId="0" borderId="89" xfId="0" applyNumberFormat="1" applyFont="1" applyFill="1" applyBorder="1" applyAlignment="1">
      <alignment horizontal="right"/>
    </xf>
    <xf numFmtId="3" fontId="9" fillId="0" borderId="61" xfId="0" applyNumberFormat="1" applyFont="1" applyFill="1" applyBorder="1" applyAlignment="1">
      <alignment horizontal="right"/>
    </xf>
    <xf numFmtId="168" fontId="8" fillId="0" borderId="27" xfId="0" applyNumberFormat="1" applyFont="1" applyFill="1" applyBorder="1"/>
    <xf numFmtId="0" fontId="9" fillId="0" borderId="58" xfId="0" applyFont="1" applyFill="1" applyBorder="1" applyAlignment="1">
      <alignment horizontal="center"/>
    </xf>
    <xf numFmtId="168" fontId="0" fillId="0" borderId="53" xfId="0" applyNumberFormat="1" applyFill="1" applyBorder="1" applyAlignment="1">
      <alignment horizontal="right"/>
    </xf>
    <xf numFmtId="168" fontId="0" fillId="0" borderId="8" xfId="0" applyNumberFormat="1" applyFill="1" applyBorder="1" applyAlignment="1">
      <alignment horizontal="right"/>
    </xf>
    <xf numFmtId="168" fontId="4" fillId="0" borderId="0" xfId="0" applyNumberFormat="1" applyFont="1" applyFill="1"/>
    <xf numFmtId="168" fontId="9" fillId="0" borderId="27" xfId="0" applyNumberFormat="1" applyFont="1" applyFill="1" applyBorder="1" applyAlignment="1">
      <alignment horizontal="right"/>
    </xf>
    <xf numFmtId="169" fontId="13" fillId="0" borderId="0" xfId="3" applyNumberFormat="1" applyFont="1" applyFill="1"/>
    <xf numFmtId="169" fontId="8" fillId="0" borderId="76" xfId="3" applyNumberFormat="1" applyFont="1" applyFill="1" applyBorder="1" applyAlignment="1">
      <alignment horizontal="right"/>
    </xf>
    <xf numFmtId="168" fontId="9" fillId="0" borderId="24" xfId="0" applyNumberFormat="1" applyFont="1" applyFill="1" applyBorder="1" applyAlignment="1">
      <alignment horizontal="right"/>
    </xf>
    <xf numFmtId="169" fontId="8" fillId="0" borderId="53" xfId="3" applyNumberFormat="1" applyFont="1" applyFill="1" applyBorder="1" applyAlignment="1">
      <alignment horizontal="right"/>
    </xf>
    <xf numFmtId="168" fontId="9" fillId="0" borderId="28" xfId="0" applyNumberFormat="1" applyFont="1" applyFill="1" applyBorder="1" applyAlignment="1">
      <alignment horizontal="right"/>
    </xf>
    <xf numFmtId="169" fontId="8" fillId="0" borderId="59" xfId="3" applyNumberFormat="1" applyFont="1" applyFill="1" applyBorder="1" applyAlignment="1">
      <alignment horizontal="right"/>
    </xf>
    <xf numFmtId="169" fontId="8" fillId="0" borderId="76" xfId="3" applyNumberFormat="1" applyFont="1" applyFill="1" applyBorder="1"/>
    <xf numFmtId="169" fontId="8" fillId="0" borderId="53" xfId="3" applyNumberFormat="1" applyFont="1" applyFill="1" applyBorder="1"/>
    <xf numFmtId="168" fontId="8" fillId="0" borderId="76" xfId="0" applyNumberFormat="1" applyFont="1" applyFill="1" applyBorder="1"/>
    <xf numFmtId="168" fontId="8" fillId="0" borderId="53" xfId="0" applyNumberFormat="1" applyFont="1" applyFill="1" applyBorder="1"/>
    <xf numFmtId="0" fontId="8" fillId="0" borderId="10" xfId="0" applyFont="1" applyFill="1" applyBorder="1"/>
    <xf numFmtId="9" fontId="8" fillId="0" borderId="76" xfId="3" applyFont="1" applyFill="1" applyBorder="1" applyAlignment="1">
      <alignment horizontal="right"/>
    </xf>
    <xf numFmtId="9" fontId="8" fillId="0" borderId="58" xfId="3" applyFont="1" applyFill="1" applyBorder="1" applyAlignment="1">
      <alignment horizontal="right"/>
    </xf>
    <xf numFmtId="168" fontId="9" fillId="0" borderId="121" xfId="0" applyNumberFormat="1" applyFont="1" applyFill="1" applyBorder="1" applyAlignment="1">
      <alignment horizontal="right"/>
    </xf>
    <xf numFmtId="168" fontId="9" fillId="0" borderId="123" xfId="0" applyNumberFormat="1" applyFont="1" applyFill="1" applyBorder="1" applyAlignment="1">
      <alignment horizontal="right"/>
    </xf>
    <xf numFmtId="168" fontId="16" fillId="0" borderId="52" xfId="0" applyNumberFormat="1" applyFont="1" applyFill="1" applyBorder="1" applyAlignment="1">
      <alignment horizontal="left"/>
    </xf>
    <xf numFmtId="14" fontId="9" fillId="0" borderId="68" xfId="0" applyNumberFormat="1" applyFont="1" applyFill="1" applyBorder="1" applyAlignment="1">
      <alignment horizontal="right"/>
    </xf>
    <xf numFmtId="172" fontId="9" fillId="0" borderId="27" xfId="1" applyNumberFormat="1" applyFont="1" applyFill="1" applyBorder="1" applyAlignment="1">
      <alignment horizontal="right"/>
    </xf>
    <xf numFmtId="172" fontId="9" fillId="0" borderId="4" xfId="1" applyNumberFormat="1" applyFont="1" applyFill="1" applyBorder="1" applyAlignment="1">
      <alignment horizontal="right"/>
    </xf>
    <xf numFmtId="168" fontId="16" fillId="0" borderId="5" xfId="0" applyNumberFormat="1" applyFont="1" applyFill="1" applyBorder="1" applyAlignment="1">
      <alignment horizontal="left"/>
    </xf>
    <xf numFmtId="14" fontId="9" fillId="0" borderId="60" xfId="0" applyNumberFormat="1" applyFont="1" applyFill="1" applyBorder="1" applyAlignment="1">
      <alignment horizontal="right"/>
    </xf>
    <xf numFmtId="172" fontId="9" fillId="0" borderId="24" xfId="1" applyNumberFormat="1" applyFont="1" applyFill="1" applyBorder="1" applyAlignment="1">
      <alignment horizontal="right"/>
    </xf>
    <xf numFmtId="172" fontId="9" fillId="0" borderId="7" xfId="1" applyNumberFormat="1" applyFont="1" applyFill="1" applyBorder="1" applyAlignment="1">
      <alignment horizontal="right"/>
    </xf>
    <xf numFmtId="14" fontId="9" fillId="0" borderId="122" xfId="0" applyNumberFormat="1" applyFont="1" applyFill="1" applyBorder="1" applyAlignment="1">
      <alignment horizontal="right"/>
    </xf>
    <xf numFmtId="172" fontId="9" fillId="0" borderId="70" xfId="1" applyNumberFormat="1" applyFont="1" applyFill="1" applyBorder="1" applyAlignment="1">
      <alignment horizontal="right"/>
    </xf>
    <xf numFmtId="168" fontId="16" fillId="0" borderId="25" xfId="0" applyNumberFormat="1" applyFont="1" applyFill="1" applyBorder="1" applyAlignment="1">
      <alignment horizontal="left"/>
    </xf>
    <xf numFmtId="14" fontId="9" fillId="0" borderId="61" xfId="0" applyNumberFormat="1" applyFont="1" applyFill="1" applyBorder="1" applyAlignment="1">
      <alignment horizontal="right"/>
    </xf>
    <xf numFmtId="172" fontId="9" fillId="0" borderId="28" xfId="1" applyNumberFormat="1" applyFont="1" applyFill="1" applyBorder="1" applyAlignment="1">
      <alignment horizontal="right"/>
    </xf>
    <xf numFmtId="172" fontId="9" fillId="0" borderId="12" xfId="1" applyNumberFormat="1" applyFont="1" applyFill="1" applyBorder="1" applyAlignment="1">
      <alignment horizontal="right"/>
    </xf>
    <xf numFmtId="168" fontId="16" fillId="0" borderId="4" xfId="0" applyNumberFormat="1" applyFont="1" applyFill="1" applyBorder="1"/>
    <xf numFmtId="168" fontId="16" fillId="0" borderId="7" xfId="0" applyNumberFormat="1" applyFont="1" applyFill="1" applyBorder="1"/>
    <xf numFmtId="172" fontId="9" fillId="0" borderId="0" xfId="1" applyNumberFormat="1" applyFont="1" applyFill="1" applyBorder="1"/>
    <xf numFmtId="0" fontId="2" fillId="0" borderId="53" xfId="0" applyFont="1" applyFill="1" applyBorder="1" applyAlignment="1">
      <alignment horizontal="right" vertical="center"/>
    </xf>
    <xf numFmtId="0" fontId="2" fillId="0" borderId="24" xfId="0" applyFont="1" applyFill="1" applyBorder="1" applyAlignment="1">
      <alignment horizontal="center" vertical="center"/>
    </xf>
    <xf numFmtId="168" fontId="16" fillId="0" borderId="12" xfId="0" applyNumberFormat="1" applyFont="1" applyFill="1" applyBorder="1"/>
    <xf numFmtId="14" fontId="9" fillId="0" borderId="4" xfId="0" applyNumberFormat="1" applyFont="1" applyFill="1" applyBorder="1" applyAlignment="1">
      <alignment horizontal="right"/>
    </xf>
    <xf numFmtId="172" fontId="9" fillId="0" borderId="76" xfId="1" applyNumberFormat="1" applyFont="1" applyFill="1" applyBorder="1" applyAlignment="1">
      <alignment horizontal="right"/>
    </xf>
    <xf numFmtId="171" fontId="16" fillId="0" borderId="53" xfId="0" applyNumberFormat="1" applyFont="1" applyFill="1" applyBorder="1"/>
    <xf numFmtId="14" fontId="9" fillId="0" borderId="7" xfId="0" applyNumberFormat="1" applyFont="1" applyFill="1" applyBorder="1" applyAlignment="1">
      <alignment horizontal="right"/>
    </xf>
    <xf numFmtId="172" fontId="9" fillId="0" borderId="53" xfId="1" applyNumberFormat="1" applyFont="1" applyFill="1" applyBorder="1" applyAlignment="1">
      <alignment horizontal="right"/>
    </xf>
    <xf numFmtId="168" fontId="9" fillId="0" borderId="24" xfId="0" applyNumberFormat="1" applyFont="1" applyFill="1" applyBorder="1"/>
    <xf numFmtId="172" fontId="9" fillId="0" borderId="53" xfId="1" applyNumberFormat="1" applyFont="1" applyFill="1" applyBorder="1"/>
    <xf numFmtId="172" fontId="9" fillId="0" borderId="60" xfId="1" applyNumberFormat="1" applyFont="1" applyFill="1" applyBorder="1"/>
    <xf numFmtId="14" fontId="9" fillId="0" borderId="33" xfId="0" applyNumberFormat="1" applyFont="1" applyFill="1" applyBorder="1" applyAlignment="1">
      <alignment horizontal="right"/>
    </xf>
    <xf numFmtId="171" fontId="16" fillId="0" borderId="59" xfId="0" applyNumberFormat="1" applyFont="1" applyFill="1" applyBorder="1"/>
    <xf numFmtId="14" fontId="9" fillId="0" borderId="12" xfId="0" applyNumberFormat="1" applyFont="1" applyFill="1" applyBorder="1" applyAlignment="1">
      <alignment horizontal="right"/>
    </xf>
    <xf numFmtId="172" fontId="9" fillId="0" borderId="59" xfId="1" applyNumberFormat="1" applyFont="1" applyFill="1" applyBorder="1" applyAlignment="1">
      <alignment horizontal="right"/>
    </xf>
    <xf numFmtId="172" fontId="9" fillId="0" borderId="61" xfId="1" applyNumberFormat="1" applyFont="1" applyFill="1" applyBorder="1" applyAlignment="1">
      <alignment horizontal="right"/>
    </xf>
    <xf numFmtId="4" fontId="9" fillId="0" borderId="27" xfId="0" applyNumberFormat="1" applyFont="1" applyFill="1" applyBorder="1" applyAlignment="1">
      <alignment horizontal="right"/>
    </xf>
    <xf numFmtId="14" fontId="9" fillId="0" borderId="70" xfId="0" applyNumberFormat="1" applyFont="1" applyFill="1" applyBorder="1" applyAlignment="1">
      <alignment horizontal="right"/>
    </xf>
    <xf numFmtId="168" fontId="16" fillId="0" borderId="76" xfId="0" applyNumberFormat="1" applyFont="1" applyFill="1" applyBorder="1"/>
    <xf numFmtId="168" fontId="16" fillId="0" borderId="53" xfId="0" applyNumberFormat="1" applyFont="1" applyFill="1" applyBorder="1"/>
    <xf numFmtId="14" fontId="2" fillId="0" borderId="0" xfId="0" applyNumberFormat="1" applyFont="1" applyFill="1" applyAlignment="1">
      <alignment horizontal="right" vertical="center"/>
    </xf>
    <xf numFmtId="168" fontId="16" fillId="0" borderId="59" xfId="0" applyNumberFormat="1" applyFont="1" applyFill="1" applyBorder="1"/>
    <xf numFmtId="171" fontId="16" fillId="0" borderId="53" xfId="0" applyNumberFormat="1" applyFont="1" applyFill="1" applyBorder="1" applyAlignment="1">
      <alignment wrapText="1"/>
    </xf>
    <xf numFmtId="169" fontId="2" fillId="0" borderId="59" xfId="3" applyNumberFormat="1" applyFont="1" applyFill="1" applyBorder="1" applyAlignment="1">
      <alignment horizontal="right"/>
    </xf>
    <xf numFmtId="169" fontId="2" fillId="0" borderId="61" xfId="3" applyNumberFormat="1" applyFont="1" applyFill="1" applyBorder="1" applyAlignment="1">
      <alignment horizontal="right"/>
    </xf>
    <xf numFmtId="169" fontId="24" fillId="0" borderId="0" xfId="3" applyNumberFormat="1" applyFont="1" applyFill="1"/>
    <xf numFmtId="168" fontId="32" fillId="0" borderId="0" xfId="0" applyNumberFormat="1" applyFont="1" applyFill="1"/>
    <xf numFmtId="169" fontId="2" fillId="0" borderId="76" xfId="3" applyNumberFormat="1" applyFont="1" applyFill="1" applyBorder="1" applyAlignment="1">
      <alignment horizontal="right"/>
    </xf>
    <xf numFmtId="169" fontId="32" fillId="0" borderId="0" xfId="3" applyNumberFormat="1" applyFont="1" applyFill="1" applyAlignment="1">
      <alignment horizontal="right"/>
    </xf>
    <xf numFmtId="167" fontId="2" fillId="0" borderId="0" xfId="1" applyFont="1" applyFill="1" applyAlignment="1">
      <alignment vertical="center"/>
    </xf>
    <xf numFmtId="4" fontId="2" fillId="0" borderId="0" xfId="0" applyNumberFormat="1" applyFont="1" applyFill="1" applyAlignment="1">
      <alignment vertical="center"/>
    </xf>
    <xf numFmtId="168" fontId="2" fillId="0" borderId="0" xfId="0" applyNumberFormat="1" applyFont="1" applyFill="1" applyAlignment="1">
      <alignment vertical="center"/>
    </xf>
    <xf numFmtId="4" fontId="2" fillId="0" borderId="27" xfId="0" applyNumberFormat="1" applyFont="1" applyFill="1" applyBorder="1" applyAlignment="1">
      <alignment horizontal="right"/>
    </xf>
    <xf numFmtId="4" fontId="2" fillId="0" borderId="4" xfId="0" applyNumberFormat="1" applyFont="1" applyFill="1" applyBorder="1" applyAlignment="1">
      <alignment horizontal="right"/>
    </xf>
    <xf numFmtId="170" fontId="29" fillId="0" borderId="76" xfId="0" applyNumberFormat="1" applyFont="1" applyFill="1" applyBorder="1"/>
    <xf numFmtId="170" fontId="29" fillId="0" borderId="4" xfId="0" applyNumberFormat="1" applyFont="1" applyFill="1" applyBorder="1"/>
    <xf numFmtId="3" fontId="3" fillId="0" borderId="59" xfId="0" applyNumberFormat="1" applyFont="1" applyFill="1" applyBorder="1" applyAlignment="1">
      <alignment horizontal="left"/>
    </xf>
    <xf numFmtId="4" fontId="2" fillId="0" borderId="12" xfId="0" applyNumberFormat="1" applyFont="1" applyFill="1" applyBorder="1" applyAlignment="1">
      <alignment horizontal="right"/>
    </xf>
    <xf numFmtId="4" fontId="2" fillId="0" borderId="28" xfId="0" applyNumberFormat="1" applyFont="1" applyFill="1" applyBorder="1" applyAlignment="1">
      <alignment horizontal="right"/>
    </xf>
    <xf numFmtId="170" fontId="29" fillId="0" borderId="59" xfId="0" applyNumberFormat="1" applyFont="1" applyFill="1" applyBorder="1"/>
    <xf numFmtId="170" fontId="29" fillId="0" borderId="12" xfId="0" applyNumberFormat="1" applyFont="1" applyFill="1" applyBorder="1"/>
    <xf numFmtId="4" fontId="2" fillId="0" borderId="24" xfId="0" applyNumberFormat="1" applyFont="1" applyFill="1" applyBorder="1" applyAlignment="1">
      <alignment horizontal="right"/>
    </xf>
    <xf numFmtId="4" fontId="2" fillId="0" borderId="7" xfId="0" applyNumberFormat="1" applyFont="1" applyFill="1" applyBorder="1" applyAlignment="1">
      <alignment horizontal="right"/>
    </xf>
    <xf numFmtId="170" fontId="29" fillId="0" borderId="53" xfId="0" applyNumberFormat="1" applyFont="1" applyFill="1" applyBorder="1"/>
    <xf numFmtId="170" fontId="29" fillId="0" borderId="7" xfId="0" applyNumberFormat="1" applyFont="1" applyFill="1" applyBorder="1"/>
    <xf numFmtId="9" fontId="2" fillId="0" borderId="0" xfId="3" applyFont="1" applyFill="1" applyAlignment="1">
      <alignment vertical="center"/>
    </xf>
    <xf numFmtId="10" fontId="9" fillId="0" borderId="28" xfId="3" applyNumberFormat="1" applyFont="1" applyFill="1" applyBorder="1" applyAlignment="1">
      <alignment horizontal="right"/>
    </xf>
    <xf numFmtId="0" fontId="6" fillId="0" borderId="0" xfId="0" applyFont="1" applyFill="1" applyAlignment="1">
      <alignment horizontal="center" vertical="center"/>
    </xf>
    <xf numFmtId="4" fontId="2" fillId="0" borderId="76" xfId="0" applyNumberFormat="1" applyFont="1" applyFill="1" applyBorder="1" applyAlignment="1">
      <alignment horizontal="right"/>
    </xf>
    <xf numFmtId="4" fontId="2" fillId="0" borderId="68" xfId="0" applyNumberFormat="1" applyFont="1" applyFill="1" applyBorder="1" applyAlignment="1">
      <alignment horizontal="right"/>
    </xf>
    <xf numFmtId="4" fontId="2" fillId="0" borderId="60" xfId="0" applyNumberFormat="1" applyFont="1" applyFill="1" applyBorder="1" applyAlignment="1">
      <alignment horizontal="right"/>
    </xf>
    <xf numFmtId="175" fontId="2" fillId="0" borderId="0" xfId="0" applyNumberFormat="1" applyFont="1" applyFill="1" applyAlignment="1">
      <alignment horizontal="right" vertical="center"/>
    </xf>
    <xf numFmtId="4" fontId="2" fillId="0" borderId="59" xfId="0" applyNumberFormat="1" applyFont="1" applyFill="1" applyBorder="1" applyAlignment="1">
      <alignment horizontal="right"/>
    </xf>
    <xf numFmtId="4" fontId="2" fillId="0" borderId="61" xfId="0" applyNumberFormat="1" applyFont="1" applyFill="1" applyBorder="1" applyAlignment="1">
      <alignment horizontal="right"/>
    </xf>
    <xf numFmtId="0" fontId="8" fillId="0" borderId="155" xfId="0" applyFont="1" applyFill="1" applyBorder="1"/>
    <xf numFmtId="4" fontId="2" fillId="0" borderId="0" xfId="0" applyNumberFormat="1" applyFont="1" applyFill="1" applyAlignment="1">
      <alignment horizontal="right"/>
    </xf>
    <xf numFmtId="4" fontId="2" fillId="0" borderId="69" xfId="0" applyNumberFormat="1" applyFont="1" applyFill="1" applyBorder="1" applyAlignment="1">
      <alignment horizontal="right"/>
    </xf>
    <xf numFmtId="4" fontId="2" fillId="0" borderId="85" xfId="0" applyNumberFormat="1" applyFont="1" applyFill="1" applyBorder="1" applyAlignment="1">
      <alignment horizontal="right"/>
    </xf>
    <xf numFmtId="4" fontId="2" fillId="0" borderId="56" xfId="0" applyNumberFormat="1" applyFont="1" applyFill="1" applyBorder="1" applyAlignment="1">
      <alignment horizontal="right"/>
    </xf>
    <xf numFmtId="168" fontId="2" fillId="0" borderId="0" xfId="0" applyNumberFormat="1" applyFont="1" applyFill="1" applyAlignment="1">
      <alignment horizontal="center"/>
    </xf>
    <xf numFmtId="168" fontId="2" fillId="0" borderId="76" xfId="0" applyNumberFormat="1" applyFont="1" applyFill="1" applyBorder="1" applyAlignment="1">
      <alignment horizontal="center"/>
    </xf>
    <xf numFmtId="168" fontId="2" fillId="0" borderId="59" xfId="0" applyNumberFormat="1" applyFont="1" applyFill="1" applyBorder="1" applyAlignment="1">
      <alignment horizontal="center"/>
    </xf>
    <xf numFmtId="168" fontId="2" fillId="0" borderId="53" xfId="0" applyNumberFormat="1" applyFont="1" applyFill="1" applyBorder="1" applyAlignment="1">
      <alignment horizontal="center"/>
    </xf>
    <xf numFmtId="168" fontId="2" fillId="0" borderId="61" xfId="0" applyNumberFormat="1" applyFont="1" applyFill="1" applyBorder="1"/>
    <xf numFmtId="170" fontId="2" fillId="0" borderId="0" xfId="0" applyNumberFormat="1" applyFont="1" applyFill="1" applyAlignment="1">
      <alignment horizontal="right" vertical="center"/>
    </xf>
    <xf numFmtId="171" fontId="16" fillId="0" borderId="7" xfId="0" applyNumberFormat="1" applyFont="1" applyFill="1" applyBorder="1" applyAlignment="1">
      <alignment horizontal="left"/>
    </xf>
    <xf numFmtId="168" fontId="4" fillId="0" borderId="7" xfId="0" applyNumberFormat="1" applyFont="1" applyFill="1" applyBorder="1" applyAlignment="1">
      <alignment horizontal="left"/>
    </xf>
    <xf numFmtId="168" fontId="2" fillId="0" borderId="15" xfId="0" applyNumberFormat="1" applyFont="1" applyFill="1" applyBorder="1"/>
    <xf numFmtId="168" fontId="2" fillId="0" borderId="59" xfId="0" applyNumberFormat="1" applyFont="1" applyFill="1" applyBorder="1"/>
    <xf numFmtId="168" fontId="24" fillId="0" borderId="0" xfId="0" applyNumberFormat="1" applyFont="1" applyFill="1" applyAlignment="1">
      <alignment horizontal="right"/>
    </xf>
    <xf numFmtId="3" fontId="24" fillId="0" borderId="0" xfId="0" applyNumberFormat="1" applyFont="1" applyFill="1" applyAlignment="1">
      <alignment horizontal="right"/>
    </xf>
    <xf numFmtId="3" fontId="24" fillId="0" borderId="15" xfId="0" applyNumberFormat="1" applyFont="1" applyFill="1" applyBorder="1" applyAlignment="1">
      <alignment horizontal="right"/>
    </xf>
    <xf numFmtId="3" fontId="24" fillId="0" borderId="30" xfId="0" applyNumberFormat="1" applyFont="1" applyFill="1" applyBorder="1" applyAlignment="1">
      <alignment horizontal="right"/>
    </xf>
    <xf numFmtId="4" fontId="25" fillId="0" borderId="0" xfId="0" applyNumberFormat="1" applyFont="1" applyFill="1"/>
    <xf numFmtId="0" fontId="9" fillId="0" borderId="121" xfId="0" applyFont="1" applyFill="1" applyBorder="1" applyAlignment="1">
      <alignment horizontal="center"/>
    </xf>
    <xf numFmtId="168" fontId="3" fillId="0" borderId="121" xfId="0" applyNumberFormat="1" applyFont="1" applyFill="1" applyBorder="1" applyAlignment="1">
      <alignment horizontal="right"/>
    </xf>
    <xf numFmtId="168" fontId="2" fillId="0" borderId="121" xfId="0" applyNumberFormat="1" applyFont="1" applyFill="1" applyBorder="1" applyAlignment="1">
      <alignment horizontal="right"/>
    </xf>
    <xf numFmtId="4" fontId="24" fillId="0" borderId="0" xfId="0" applyNumberFormat="1" applyFont="1" applyFill="1" applyAlignment="1">
      <alignment horizontal="right"/>
    </xf>
    <xf numFmtId="4" fontId="3" fillId="0" borderId="0" xfId="0" applyNumberFormat="1" applyFont="1" applyFill="1"/>
    <xf numFmtId="0" fontId="8" fillId="0" borderId="87" xfId="0" applyFont="1" applyFill="1" applyBorder="1"/>
    <xf numFmtId="0" fontId="9" fillId="0" borderId="86" xfId="0" applyFont="1" applyFill="1" applyBorder="1" applyAlignment="1">
      <alignment horizontal="center"/>
    </xf>
    <xf numFmtId="168" fontId="3" fillId="0" borderId="94" xfId="0" applyNumberFormat="1" applyFont="1" applyFill="1" applyBorder="1" applyAlignment="1">
      <alignment horizontal="right"/>
    </xf>
    <xf numFmtId="168" fontId="25" fillId="0" borderId="0" xfId="0" applyNumberFormat="1" applyFont="1" applyFill="1" applyAlignment="1">
      <alignment horizontal="right"/>
    </xf>
    <xf numFmtId="168" fontId="3" fillId="0" borderId="58" xfId="0" applyNumberFormat="1" applyFont="1" applyFill="1" applyBorder="1" applyAlignment="1">
      <alignment horizontal="right"/>
    </xf>
    <xf numFmtId="171" fontId="16" fillId="0" borderId="25" xfId="0" applyNumberFormat="1" applyFont="1" applyFill="1" applyBorder="1" applyAlignment="1">
      <alignment horizontal="left"/>
    </xf>
    <xf numFmtId="168" fontId="3" fillId="0" borderId="98" xfId="0" applyNumberFormat="1" applyFont="1" applyFill="1" applyBorder="1" applyAlignment="1">
      <alignment horizontal="right"/>
    </xf>
    <xf numFmtId="168" fontId="2" fillId="0" borderId="98" xfId="0" applyNumberFormat="1" applyFont="1" applyFill="1" applyBorder="1" applyAlignment="1">
      <alignment horizontal="right"/>
    </xf>
    <xf numFmtId="169" fontId="3" fillId="0" borderId="94" xfId="3" applyNumberFormat="1" applyFont="1" applyFill="1" applyBorder="1" applyAlignment="1">
      <alignment horizontal="right"/>
    </xf>
    <xf numFmtId="9" fontId="3" fillId="0" borderId="0" xfId="3" applyFont="1" applyFill="1"/>
    <xf numFmtId="4" fontId="2" fillId="0" borderId="4" xfId="0" applyNumberFormat="1" applyFont="1" applyFill="1" applyBorder="1" applyAlignment="1">
      <alignment horizontal="center"/>
    </xf>
    <xf numFmtId="0" fontId="6" fillId="0" borderId="0" xfId="0" applyFont="1" applyFill="1"/>
    <xf numFmtId="0" fontId="24" fillId="0" borderId="0" xfId="0" applyFont="1" applyFill="1" applyAlignment="1">
      <alignment horizontal="center"/>
    </xf>
    <xf numFmtId="4" fontId="2" fillId="0" borderId="53" xfId="0" applyNumberFormat="1" applyFont="1" applyFill="1" applyBorder="1" applyAlignment="1">
      <alignment horizontal="center"/>
    </xf>
    <xf numFmtId="4" fontId="2" fillId="0" borderId="59" xfId="0" applyNumberFormat="1" applyFont="1" applyFill="1" applyBorder="1" applyAlignment="1">
      <alignment horizontal="center"/>
    </xf>
    <xf numFmtId="170" fontId="11" fillId="0" borderId="27" xfId="0" applyNumberFormat="1" applyFont="1" applyFill="1" applyBorder="1"/>
    <xf numFmtId="170" fontId="11" fillId="0" borderId="68" xfId="0" applyNumberFormat="1" applyFont="1" applyFill="1" applyBorder="1"/>
    <xf numFmtId="4" fontId="2" fillId="0" borderId="7" xfId="0" applyNumberFormat="1" applyFont="1" applyFill="1" applyBorder="1" applyAlignment="1">
      <alignment horizontal="center"/>
    </xf>
    <xf numFmtId="170" fontId="11" fillId="0" borderId="24" xfId="0" applyNumberFormat="1" applyFont="1" applyFill="1" applyBorder="1"/>
    <xf numFmtId="170" fontId="11" fillId="0" borderId="60" xfId="0" applyNumberFormat="1" applyFont="1" applyFill="1" applyBorder="1"/>
    <xf numFmtId="0" fontId="8" fillId="0" borderId="151" xfId="0" applyFont="1" applyFill="1" applyBorder="1"/>
    <xf numFmtId="168" fontId="16" fillId="0" borderId="52" xfId="0" applyNumberFormat="1" applyFont="1" applyFill="1" applyBorder="1"/>
    <xf numFmtId="14" fontId="9" fillId="0" borderId="124" xfId="0" applyNumberFormat="1" applyFont="1" applyFill="1" applyBorder="1" applyAlignment="1">
      <alignment horizontal="right"/>
    </xf>
    <xf numFmtId="168" fontId="9" fillId="0" borderId="69" xfId="0" applyNumberFormat="1" applyFont="1" applyFill="1" applyBorder="1" applyAlignment="1">
      <alignment horizontal="right"/>
    </xf>
    <xf numFmtId="14" fontId="9" fillId="0" borderId="85" xfId="0" applyNumberFormat="1" applyFont="1" applyFill="1" applyBorder="1" applyAlignment="1">
      <alignment horizontal="right"/>
    </xf>
    <xf numFmtId="169" fontId="8" fillId="0" borderId="58" xfId="3" applyNumberFormat="1" applyFont="1" applyFill="1" applyBorder="1" applyAlignment="1">
      <alignment horizontal="right"/>
    </xf>
    <xf numFmtId="168" fontId="16" fillId="0" borderId="5" xfId="0" applyNumberFormat="1" applyFont="1" applyFill="1" applyBorder="1"/>
    <xf numFmtId="171" fontId="16" fillId="0" borderId="4" xfId="0" applyNumberFormat="1" applyFont="1" applyFill="1" applyBorder="1"/>
    <xf numFmtId="171" fontId="16" fillId="0" borderId="7" xfId="0" applyNumberFormat="1" applyFont="1" applyFill="1" applyBorder="1"/>
    <xf numFmtId="171" fontId="16" fillId="0" borderId="12" xfId="0" applyNumberFormat="1" applyFont="1" applyFill="1" applyBorder="1"/>
    <xf numFmtId="0" fontId="8" fillId="0" borderId="49" xfId="0" applyFont="1" applyBorder="1"/>
    <xf numFmtId="0" fontId="8" fillId="0" borderId="50" xfId="0" applyFont="1" applyBorder="1"/>
    <xf numFmtId="0" fontId="8" fillId="0" borderId="47" xfId="0" applyFont="1" applyBorder="1"/>
    <xf numFmtId="3" fontId="8" fillId="0" borderId="50" xfId="0" applyNumberFormat="1" applyFont="1" applyBorder="1"/>
    <xf numFmtId="3" fontId="8" fillId="0" borderId="50" xfId="0" applyNumberFormat="1" applyFont="1" applyFill="1" applyBorder="1"/>
    <xf numFmtId="3" fontId="8" fillId="0" borderId="47" xfId="0" applyNumberFormat="1" applyFont="1" applyFill="1" applyBorder="1"/>
    <xf numFmtId="3" fontId="2" fillId="0" borderId="49" xfId="0" applyNumberFormat="1" applyFont="1" applyBorder="1" applyAlignment="1">
      <alignment horizontal="right"/>
    </xf>
    <xf numFmtId="3" fontId="2" fillId="0" borderId="45" xfId="0" applyNumberFormat="1" applyFont="1" applyBorder="1" applyAlignment="1">
      <alignment horizontal="right"/>
    </xf>
    <xf numFmtId="168" fontId="2" fillId="0" borderId="49" xfId="0" applyNumberFormat="1" applyFont="1" applyBorder="1" applyAlignment="1">
      <alignment horizontal="right"/>
    </xf>
    <xf numFmtId="168" fontId="2" fillId="0" borderId="45" xfId="0" applyNumberFormat="1" applyFont="1" applyBorder="1" applyAlignment="1">
      <alignment horizontal="right"/>
    </xf>
    <xf numFmtId="0" fontId="2" fillId="0" borderId="137" xfId="0" applyFont="1" applyBorder="1"/>
    <xf numFmtId="173" fontId="2" fillId="0" borderId="137" xfId="1" applyNumberFormat="1" applyFont="1" applyBorder="1"/>
    <xf numFmtId="3" fontId="9" fillId="0" borderId="156" xfId="0" applyNumberFormat="1" applyFont="1" applyBorder="1" applyAlignment="1">
      <alignment horizontal="right"/>
    </xf>
    <xf numFmtId="3" fontId="8" fillId="0" borderId="157" xfId="0" applyNumberFormat="1" applyFont="1" applyBorder="1"/>
    <xf numFmtId="3" fontId="9" fillId="0" borderId="117" xfId="0" applyNumberFormat="1" applyFont="1" applyBorder="1" applyAlignment="1">
      <alignment horizontal="right"/>
    </xf>
    <xf numFmtId="3" fontId="8" fillId="0" borderId="47" xfId="0" applyNumberFormat="1" applyFont="1" applyBorder="1"/>
    <xf numFmtId="3" fontId="9" fillId="0" borderId="158" xfId="0" applyNumberFormat="1" applyFont="1" applyBorder="1" applyAlignment="1">
      <alignment horizontal="right"/>
    </xf>
    <xf numFmtId="3" fontId="8" fillId="0" borderId="104" xfId="0" applyNumberFormat="1" applyFont="1" applyBorder="1"/>
    <xf numFmtId="3" fontId="9" fillId="0" borderId="159" xfId="0" applyNumberFormat="1" applyFont="1" applyBorder="1" applyAlignment="1">
      <alignment horizontal="right"/>
    </xf>
    <xf numFmtId="168" fontId="9" fillId="0" borderId="160" xfId="0" applyNumberFormat="1" applyFont="1" applyBorder="1" applyAlignment="1">
      <alignment horizontal="right"/>
    </xf>
    <xf numFmtId="3" fontId="9" fillId="0" borderId="160" xfId="0" applyNumberFormat="1" applyFont="1" applyBorder="1" applyAlignment="1">
      <alignment horizontal="right"/>
    </xf>
    <xf numFmtId="3" fontId="9" fillId="0" borderId="103" xfId="0" applyNumberFormat="1" applyFont="1" applyBorder="1" applyAlignment="1">
      <alignment horizontal="right"/>
    </xf>
    <xf numFmtId="3" fontId="9" fillId="0" borderId="67" xfId="0" applyNumberFormat="1" applyFont="1" applyBorder="1"/>
    <xf numFmtId="178" fontId="8" fillId="0" borderId="49" xfId="0" applyNumberFormat="1" applyFont="1" applyBorder="1"/>
    <xf numFmtId="178" fontId="8" fillId="0" borderId="50" xfId="0" applyNumberFormat="1" applyFont="1" applyBorder="1"/>
    <xf numFmtId="178" fontId="8" fillId="0" borderId="47" xfId="0" applyNumberFormat="1" applyFont="1" applyBorder="1"/>
    <xf numFmtId="170" fontId="15" fillId="0" borderId="0" xfId="0" applyNumberFormat="1" applyFont="1" applyAlignment="1">
      <alignment horizontal="right"/>
    </xf>
    <xf numFmtId="0" fontId="3" fillId="0" borderId="41" xfId="0" applyFont="1" applyBorder="1"/>
    <xf numFmtId="0" fontId="8" fillId="0" borderId="53" xfId="0" applyFont="1" applyFill="1" applyBorder="1" applyAlignment="1"/>
    <xf numFmtId="0" fontId="4" fillId="0" borderId="0" xfId="0" applyFont="1" applyFill="1" applyBorder="1" applyAlignment="1">
      <alignment horizontal="right"/>
    </xf>
    <xf numFmtId="3" fontId="9" fillId="0" borderId="0" xfId="0" applyNumberFormat="1" applyFont="1" applyFill="1" applyAlignment="1">
      <alignment horizontal="right"/>
    </xf>
    <xf numFmtId="3" fontId="9" fillId="0" borderId="0" xfId="0" applyNumberFormat="1" applyFont="1" applyFill="1"/>
    <xf numFmtId="178" fontId="8" fillId="0" borderId="48" xfId="0" applyNumberFormat="1" applyFont="1" applyBorder="1"/>
    <xf numFmtId="3" fontId="3" fillId="0" borderId="121" xfId="0" applyNumberFormat="1" applyFont="1" applyFill="1" applyBorder="1" applyAlignment="1">
      <alignment horizontal="right"/>
    </xf>
    <xf numFmtId="3" fontId="2" fillId="0" borderId="121" xfId="0" applyNumberFormat="1" applyFont="1" applyFill="1" applyBorder="1" applyAlignment="1">
      <alignment horizontal="right"/>
    </xf>
    <xf numFmtId="168" fontId="16" fillId="0" borderId="16" xfId="0" applyNumberFormat="1" applyFont="1" applyFill="1" applyBorder="1"/>
    <xf numFmtId="4" fontId="2" fillId="0" borderId="121" xfId="0" applyNumberFormat="1" applyFont="1" applyFill="1" applyBorder="1" applyAlignment="1">
      <alignment horizontal="center"/>
    </xf>
    <xf numFmtId="0" fontId="9" fillId="0" borderId="7" xfId="0" applyFont="1" applyFill="1" applyBorder="1" applyAlignment="1">
      <alignment horizontal="center"/>
    </xf>
    <xf numFmtId="0" fontId="9" fillId="0" borderId="12" xfId="0" applyFont="1" applyFill="1" applyBorder="1" applyAlignment="1">
      <alignment horizontal="center"/>
    </xf>
    <xf numFmtId="0" fontId="9" fillId="0" borderId="121" xfId="0" applyFont="1" applyFill="1" applyBorder="1" applyAlignment="1">
      <alignment horizontal="left"/>
    </xf>
    <xf numFmtId="168" fontId="10" fillId="0" borderId="122" xfId="0" applyNumberFormat="1" applyFont="1" applyFill="1" applyBorder="1" applyAlignment="1">
      <alignment horizontal="right"/>
    </xf>
    <xf numFmtId="168" fontId="10" fillId="0" borderId="70" xfId="0" applyNumberFormat="1" applyFont="1" applyFill="1" applyBorder="1"/>
    <xf numFmtId="0" fontId="3" fillId="0" borderId="73" xfId="0" applyFont="1" applyFill="1" applyBorder="1"/>
    <xf numFmtId="0" fontId="2" fillId="0" borderId="83" xfId="0" applyFont="1" applyFill="1" applyBorder="1" applyAlignment="1">
      <alignment horizontal="center"/>
    </xf>
    <xf numFmtId="170" fontId="2" fillId="0" borderId="83" xfId="0" applyNumberFormat="1" applyFont="1" applyFill="1" applyBorder="1"/>
    <xf numFmtId="0" fontId="0" fillId="0" borderId="0" xfId="0" applyAlignment="1">
      <alignment vertical="center"/>
    </xf>
    <xf numFmtId="180" fontId="2" fillId="0" borderId="0" xfId="1" applyNumberFormat="1" applyFont="1" applyAlignment="1">
      <alignment horizontal="right" vertical="center"/>
    </xf>
    <xf numFmtId="180" fontId="2" fillId="0" borderId="0" xfId="1" applyNumberFormat="1" applyFont="1" applyAlignment="1">
      <alignment vertical="center"/>
    </xf>
    <xf numFmtId="180" fontId="0" fillId="0" borderId="0" xfId="1" applyNumberFormat="1" applyFont="1" applyAlignment="1">
      <alignment vertical="center"/>
    </xf>
    <xf numFmtId="170" fontId="2" fillId="0" borderId="84" xfId="0" applyNumberFormat="1" applyFont="1" applyFill="1" applyBorder="1"/>
    <xf numFmtId="0" fontId="3" fillId="0" borderId="0" xfId="0" applyFont="1" applyAlignment="1">
      <alignment horizontal="center" vertical="center" wrapText="1"/>
    </xf>
    <xf numFmtId="17" fontId="3" fillId="0" borderId="0" xfId="0" applyNumberFormat="1" applyFont="1" applyAlignment="1">
      <alignment horizontal="center" vertical="center" wrapText="1"/>
    </xf>
    <xf numFmtId="0" fontId="63" fillId="0" borderId="0" xfId="0" applyFont="1" applyAlignment="1">
      <alignment horizontal="center" vertical="center" wrapText="1"/>
    </xf>
    <xf numFmtId="0" fontId="60" fillId="39" borderId="0" xfId="0" applyFont="1" applyFill="1" applyAlignment="1">
      <alignment horizontal="center" vertical="center" wrapText="1"/>
    </xf>
    <xf numFmtId="0" fontId="25" fillId="38" borderId="0" xfId="0" applyFont="1" applyFill="1" applyAlignment="1">
      <alignment horizontal="center" vertical="center" wrapText="1"/>
    </xf>
    <xf numFmtId="0" fontId="2" fillId="0" borderId="161" xfId="0" applyFont="1" applyFill="1" applyBorder="1" applyAlignment="1">
      <alignment horizontal="center"/>
    </xf>
    <xf numFmtId="0" fontId="2" fillId="0" borderId="162" xfId="0" applyFont="1" applyFill="1" applyBorder="1" applyAlignment="1">
      <alignment horizontal="center"/>
    </xf>
    <xf numFmtId="0" fontId="3" fillId="0" borderId="163" xfId="0" applyFont="1" applyFill="1" applyBorder="1"/>
    <xf numFmtId="0" fontId="2" fillId="0" borderId="164" xfId="0" applyFont="1" applyFill="1" applyBorder="1" applyAlignment="1">
      <alignment horizontal="center"/>
    </xf>
    <xf numFmtId="170" fontId="2" fillId="0" borderId="114" xfId="0" applyNumberFormat="1" applyFont="1" applyBorder="1" applyAlignment="1">
      <alignment horizontal="right"/>
    </xf>
    <xf numFmtId="168" fontId="9" fillId="0" borderId="56" xfId="0" applyNumberFormat="1" applyFont="1" applyFill="1" applyBorder="1" applyAlignment="1">
      <alignment horizontal="left"/>
    </xf>
    <xf numFmtId="0" fontId="3" fillId="40" borderId="80" xfId="0" applyFont="1" applyFill="1" applyBorder="1"/>
    <xf numFmtId="0" fontId="9" fillId="40" borderId="56" xfId="0" applyFont="1" applyFill="1" applyBorder="1"/>
    <xf numFmtId="168" fontId="9" fillId="40" borderId="53" xfId="0" applyNumberFormat="1" applyFont="1" applyFill="1" applyBorder="1" applyAlignment="1">
      <alignment horizontal="right"/>
    </xf>
    <xf numFmtId="168" fontId="9" fillId="40" borderId="60" xfId="0" applyNumberFormat="1" applyFont="1" applyFill="1" applyBorder="1" applyAlignment="1">
      <alignment horizontal="right"/>
    </xf>
    <xf numFmtId="168" fontId="2" fillId="40" borderId="0" xfId="0" applyNumberFormat="1" applyFont="1" applyFill="1"/>
    <xf numFmtId="169" fontId="3" fillId="40" borderId="53" xfId="3" applyNumberFormat="1" applyFont="1" applyFill="1" applyBorder="1" applyAlignment="1">
      <alignment horizontal="right"/>
    </xf>
    <xf numFmtId="3" fontId="2" fillId="0" borderId="124" xfId="0" applyNumberFormat="1" applyFont="1" applyFill="1" applyBorder="1" applyAlignment="1">
      <alignment horizontal="right"/>
    </xf>
    <xf numFmtId="3" fontId="3" fillId="0" borderId="58" xfId="0" applyNumberFormat="1" applyFont="1" applyFill="1" applyBorder="1" applyAlignment="1">
      <alignment horizontal="right"/>
    </xf>
    <xf numFmtId="3" fontId="2" fillId="0" borderId="165" xfId="0" applyNumberFormat="1" applyFont="1" applyFill="1" applyBorder="1" applyAlignment="1">
      <alignment horizontal="right"/>
    </xf>
    <xf numFmtId="3" fontId="3" fillId="0" borderId="53" xfId="0" applyNumberFormat="1" applyFont="1" applyBorder="1" applyAlignment="1">
      <alignment horizontal="right"/>
    </xf>
    <xf numFmtId="3" fontId="2" fillId="0" borderId="53" xfId="0" applyNumberFormat="1" applyFont="1" applyBorder="1" applyAlignment="1">
      <alignment horizontal="right"/>
    </xf>
    <xf numFmtId="3" fontId="3" fillId="0" borderId="59" xfId="0" applyNumberFormat="1" applyFont="1" applyBorder="1" applyAlignment="1">
      <alignment horizontal="right"/>
    </xf>
    <xf numFmtId="3" fontId="2" fillId="0" borderId="59" xfId="0" applyNumberFormat="1" applyFont="1" applyBorder="1" applyAlignment="1">
      <alignment horizontal="right"/>
    </xf>
    <xf numFmtId="3" fontId="8" fillId="0" borderId="24" xfId="0" applyNumberFormat="1" applyFont="1" applyBorder="1" applyAlignment="1">
      <alignment horizontal="right"/>
    </xf>
    <xf numFmtId="3" fontId="2" fillId="0" borderId="5" xfId="0" applyNumberFormat="1" applyFont="1" applyBorder="1" applyAlignment="1">
      <alignment horizontal="right"/>
    </xf>
    <xf numFmtId="3" fontId="2" fillId="0" borderId="7" xfId="0" applyNumberFormat="1" applyFont="1" applyBorder="1" applyAlignment="1">
      <alignment horizontal="right"/>
    </xf>
    <xf numFmtId="3" fontId="8" fillId="0" borderId="59" xfId="0" applyNumberFormat="1" applyFont="1" applyBorder="1" applyAlignment="1">
      <alignment horizontal="right"/>
    </xf>
    <xf numFmtId="0" fontId="8" fillId="0" borderId="137" xfId="0" applyFont="1" applyBorder="1"/>
    <xf numFmtId="0" fontId="9" fillId="0" borderId="16" xfId="0" applyFont="1" applyFill="1" applyBorder="1"/>
    <xf numFmtId="169" fontId="3" fillId="0" borderId="121" xfId="3" applyNumberFormat="1" applyFont="1" applyFill="1" applyBorder="1" applyAlignment="1">
      <alignment horizontal="right"/>
    </xf>
    <xf numFmtId="170" fontId="11" fillId="0" borderId="0" xfId="0" applyNumberFormat="1" applyFont="1" applyFill="1" applyAlignment="1">
      <alignment horizontal="right"/>
    </xf>
    <xf numFmtId="170" fontId="11" fillId="0" borderId="121" xfId="0" applyNumberFormat="1" applyFont="1" applyFill="1" applyBorder="1" applyAlignment="1">
      <alignment horizontal="right"/>
    </xf>
    <xf numFmtId="170" fontId="2" fillId="0" borderId="0" xfId="0" applyNumberFormat="1" applyFont="1" applyFill="1" applyAlignment="1">
      <alignment horizontal="right"/>
    </xf>
    <xf numFmtId="170" fontId="11" fillId="0" borderId="94" xfId="0" applyNumberFormat="1" applyFont="1" applyFill="1" applyBorder="1" applyAlignment="1">
      <alignment horizontal="right"/>
    </xf>
    <xf numFmtId="172" fontId="2" fillId="0" borderId="0" xfId="1" applyNumberFormat="1" applyFont="1" applyAlignment="1">
      <alignment vertical="center"/>
    </xf>
    <xf numFmtId="172" fontId="2" fillId="0" borderId="0" xfId="1" applyNumberFormat="1" applyFont="1" applyAlignment="1">
      <alignment horizontal="right" vertical="center"/>
    </xf>
    <xf numFmtId="172" fontId="2" fillId="0" borderId="0" xfId="1" applyNumberFormat="1" applyFont="1" applyAlignment="1">
      <alignment horizontal="right"/>
    </xf>
    <xf numFmtId="0" fontId="8" fillId="0" borderId="150" xfId="0" applyFont="1" applyBorder="1"/>
    <xf numFmtId="3" fontId="2" fillId="0" borderId="127" xfId="0" applyNumberFormat="1" applyFont="1" applyBorder="1"/>
    <xf numFmtId="3" fontId="2" fillId="0" borderId="124" xfId="0" applyNumberFormat="1" applyFont="1" applyBorder="1" applyAlignment="1">
      <alignment horizontal="right"/>
    </xf>
    <xf numFmtId="172" fontId="3" fillId="0" borderId="0" xfId="1" applyNumberFormat="1" applyFont="1"/>
    <xf numFmtId="172" fontId="2" fillId="0" borderId="91" xfId="1" applyNumberFormat="1" applyFont="1" applyBorder="1"/>
    <xf numFmtId="172" fontId="2" fillId="0" borderId="68" xfId="1" applyNumberFormat="1" applyFont="1" applyBorder="1" applyAlignment="1">
      <alignment horizontal="right"/>
    </xf>
    <xf numFmtId="172" fontId="2" fillId="0" borderId="127" xfId="1" applyNumberFormat="1" applyFont="1" applyBorder="1"/>
    <xf numFmtId="172" fontId="2" fillId="0" borderId="92" xfId="1" applyNumberFormat="1" applyFont="1" applyFill="1" applyBorder="1"/>
    <xf numFmtId="172" fontId="2" fillId="0" borderId="93" xfId="1" applyNumberFormat="1" applyFont="1" applyBorder="1"/>
    <xf numFmtId="172" fontId="3" fillId="0" borderId="0" xfId="1" applyNumberFormat="1" applyFont="1" applyAlignment="1">
      <alignment horizontal="right"/>
    </xf>
    <xf numFmtId="172" fontId="2" fillId="0" borderId="124" xfId="1" applyNumberFormat="1" applyFont="1" applyBorder="1" applyAlignment="1">
      <alignment horizontal="right"/>
    </xf>
    <xf numFmtId="172" fontId="2" fillId="0" borderId="24" xfId="1" applyNumberFormat="1" applyFont="1" applyBorder="1" applyAlignment="1">
      <alignment horizontal="right"/>
    </xf>
    <xf numFmtId="172" fontId="2" fillId="0" borderId="53" xfId="1" applyNumberFormat="1" applyFont="1" applyBorder="1" applyAlignment="1">
      <alignment horizontal="right"/>
    </xf>
    <xf numFmtId="172" fontId="2" fillId="0" borderId="28" xfId="1" applyNumberFormat="1" applyFont="1" applyBorder="1" applyAlignment="1">
      <alignment horizontal="right"/>
    </xf>
    <xf numFmtId="172" fontId="2" fillId="0" borderId="59" xfId="1" applyNumberFormat="1" applyFont="1" applyBorder="1" applyAlignment="1">
      <alignment horizontal="right"/>
    </xf>
    <xf numFmtId="172" fontId="10" fillId="0" borderId="0" xfId="1" applyNumberFormat="1" applyFont="1"/>
    <xf numFmtId="172" fontId="2" fillId="0" borderId="76" xfId="1" applyNumberFormat="1" applyFont="1" applyBorder="1"/>
    <xf numFmtId="172" fontId="2" fillId="0" borderId="53" xfId="1" applyNumberFormat="1" applyFont="1" applyFill="1" applyBorder="1" applyAlignment="1">
      <alignment horizontal="right"/>
    </xf>
    <xf numFmtId="172" fontId="2" fillId="0" borderId="14" xfId="1" applyNumberFormat="1" applyFont="1" applyFill="1" applyBorder="1"/>
    <xf numFmtId="172" fontId="2" fillId="0" borderId="53" xfId="1" applyNumberFormat="1" applyFont="1" applyBorder="1"/>
    <xf numFmtId="172" fontId="2" fillId="0" borderId="59" xfId="1" applyNumberFormat="1" applyFont="1" applyBorder="1"/>
    <xf numFmtId="182" fontId="2" fillId="0" borderId="92" xfId="1" applyNumberFormat="1" applyFont="1" applyFill="1" applyBorder="1"/>
    <xf numFmtId="172" fontId="2" fillId="0" borderId="61" xfId="1" applyNumberFormat="1" applyFont="1" applyBorder="1"/>
    <xf numFmtId="182" fontId="2" fillId="0" borderId="60" xfId="1" applyNumberFormat="1" applyFont="1" applyFill="1" applyBorder="1"/>
    <xf numFmtId="182" fontId="2" fillId="0" borderId="24" xfId="1" applyNumberFormat="1" applyFont="1" applyBorder="1" applyAlignment="1">
      <alignment horizontal="right"/>
    </xf>
    <xf numFmtId="182" fontId="2" fillId="0" borderId="53" xfId="1" applyNumberFormat="1" applyFont="1" applyBorder="1" applyAlignment="1">
      <alignment horizontal="right"/>
    </xf>
    <xf numFmtId="182" fontId="2" fillId="0" borderId="53" xfId="1" applyNumberFormat="1" applyFont="1" applyFill="1" applyBorder="1"/>
    <xf numFmtId="182" fontId="2" fillId="0" borderId="14" xfId="1" applyNumberFormat="1" applyFont="1" applyFill="1" applyBorder="1"/>
    <xf numFmtId="182" fontId="2" fillId="0" borderId="53" xfId="1" applyNumberFormat="1" applyFont="1" applyBorder="1"/>
    <xf numFmtId="172" fontId="4" fillId="0" borderId="0" xfId="1" applyNumberFormat="1" applyFont="1"/>
    <xf numFmtId="172" fontId="2" fillId="0" borderId="0" xfId="1" applyNumberFormat="1" applyFont="1" applyAlignment="1">
      <alignment horizontal="center" vertical="center"/>
    </xf>
    <xf numFmtId="9" fontId="2" fillId="0" borderId="0" xfId="3" applyFont="1" applyFill="1"/>
    <xf numFmtId="3" fontId="3" fillId="0" borderId="137" xfId="0" applyNumberFormat="1" applyFont="1" applyBorder="1"/>
    <xf numFmtId="168" fontId="13" fillId="0" borderId="0" xfId="0" applyNumberFormat="1" applyFont="1" applyFill="1" applyAlignment="1">
      <alignment horizontal="right"/>
    </xf>
    <xf numFmtId="181" fontId="2" fillId="0" borderId="0" xfId="0" applyNumberFormat="1" applyFont="1"/>
    <xf numFmtId="168" fontId="4" fillId="0" borderId="0" xfId="0" applyNumberFormat="1" applyFont="1" applyFill="1" applyBorder="1" applyAlignment="1">
      <alignment horizontal="right"/>
    </xf>
    <xf numFmtId="168" fontId="3" fillId="0" borderId="0" xfId="0" applyNumberFormat="1" applyFont="1" applyFill="1" applyBorder="1" applyAlignment="1">
      <alignment horizontal="right"/>
    </xf>
    <xf numFmtId="0" fontId="3" fillId="0" borderId="0" xfId="0" applyFont="1" applyFill="1" applyBorder="1"/>
    <xf numFmtId="172" fontId="2" fillId="0" borderId="0" xfId="1" applyNumberFormat="1" applyFont="1" applyFill="1" applyBorder="1"/>
    <xf numFmtId="181" fontId="2" fillId="0" borderId="0" xfId="0" applyNumberFormat="1" applyFont="1" applyFill="1" applyBorder="1"/>
    <xf numFmtId="43" fontId="2" fillId="0" borderId="0" xfId="0" applyNumberFormat="1" applyFont="1" applyFill="1" applyBorder="1"/>
    <xf numFmtId="0" fontId="13" fillId="0" borderId="0" xfId="0" applyFont="1" applyFill="1" applyBorder="1"/>
    <xf numFmtId="168" fontId="13" fillId="0" borderId="0" xfId="0" applyNumberFormat="1" applyFont="1" applyFill="1" applyBorder="1" applyAlignment="1">
      <alignment horizontal="right"/>
    </xf>
    <xf numFmtId="0" fontId="6" fillId="0" borderId="0" xfId="0" applyFont="1" applyFill="1" applyBorder="1"/>
    <xf numFmtId="0" fontId="13" fillId="0" borderId="0" xfId="0" applyFont="1" applyFill="1" applyBorder="1" applyAlignment="1">
      <alignment horizontal="left"/>
    </xf>
    <xf numFmtId="172" fontId="2" fillId="0" borderId="0" xfId="1" applyNumberFormat="1" applyFont="1" applyFill="1"/>
    <xf numFmtId="168" fontId="8" fillId="0" borderId="0" xfId="0" applyNumberFormat="1" applyFont="1" applyFill="1" applyBorder="1"/>
    <xf numFmtId="168" fontId="9" fillId="0" borderId="0" xfId="0" applyNumberFormat="1" applyFont="1" applyFill="1" applyBorder="1"/>
    <xf numFmtId="172" fontId="2" fillId="0" borderId="0" xfId="1" applyNumberFormat="1" applyFont="1" applyFill="1" applyBorder="1" applyAlignment="1">
      <alignment horizontal="right"/>
    </xf>
    <xf numFmtId="0" fontId="2" fillId="0" borderId="0" xfId="0" applyFont="1" applyFill="1" applyBorder="1" applyAlignment="1">
      <alignment vertical="center"/>
    </xf>
    <xf numFmtId="168" fontId="3" fillId="0" borderId="94" xfId="0" applyNumberFormat="1" applyFont="1" applyBorder="1" applyAlignment="1">
      <alignment horizontal="right"/>
    </xf>
    <xf numFmtId="168" fontId="3" fillId="0" borderId="105" xfId="0" applyNumberFormat="1" applyFont="1" applyFill="1" applyBorder="1" applyAlignment="1">
      <alignment horizontal="right"/>
    </xf>
    <xf numFmtId="4" fontId="2" fillId="0" borderId="58" xfId="0" applyNumberFormat="1" applyFont="1" applyFill="1" applyBorder="1" applyAlignment="1">
      <alignment horizontal="right"/>
    </xf>
    <xf numFmtId="169" fontId="2" fillId="0" borderId="0" xfId="3" applyNumberFormat="1" applyFont="1" applyFill="1" applyBorder="1" applyAlignment="1">
      <alignment horizontal="right"/>
    </xf>
    <xf numFmtId="169" fontId="2" fillId="0" borderId="0" xfId="3" applyNumberFormat="1" applyFont="1" applyBorder="1"/>
    <xf numFmtId="169" fontId="3" fillId="0" borderId="0" xfId="3" applyNumberFormat="1" applyFont="1" applyBorder="1"/>
    <xf numFmtId="0" fontId="2" fillId="0" borderId="0" xfId="0" applyFont="1" applyBorder="1" applyAlignment="1">
      <alignment horizontal="left"/>
    </xf>
    <xf numFmtId="3" fontId="2" fillId="0" borderId="16" xfId="0" applyNumberFormat="1" applyFont="1" applyFill="1" applyBorder="1" applyAlignment="1">
      <alignment horizontal="right"/>
    </xf>
    <xf numFmtId="3" fontId="2" fillId="0" borderId="70" xfId="0" applyNumberFormat="1" applyFont="1" applyFill="1" applyBorder="1" applyAlignment="1">
      <alignment horizontal="right"/>
    </xf>
    <xf numFmtId="3" fontId="3" fillId="0" borderId="123" xfId="0" applyNumberFormat="1" applyFont="1" applyFill="1" applyBorder="1" applyAlignment="1">
      <alignment horizontal="right"/>
    </xf>
    <xf numFmtId="168" fontId="3" fillId="0" borderId="69" xfId="0" applyNumberFormat="1" applyFont="1" applyFill="1" applyBorder="1" applyAlignment="1">
      <alignment horizontal="right"/>
    </xf>
    <xf numFmtId="168" fontId="2" fillId="0" borderId="17" xfId="0" applyNumberFormat="1" applyFont="1" applyFill="1" applyBorder="1" applyAlignment="1">
      <alignment horizontal="right"/>
    </xf>
    <xf numFmtId="0" fontId="3" fillId="0" borderId="14" xfId="0" applyFont="1" applyFill="1" applyBorder="1"/>
    <xf numFmtId="3" fontId="2" fillId="40" borderId="8" xfId="3" applyNumberFormat="1" applyFont="1" applyFill="1" applyBorder="1" applyAlignment="1">
      <alignment horizontal="right"/>
    </xf>
    <xf numFmtId="3" fontId="2" fillId="0" borderId="53" xfId="3" applyNumberFormat="1" applyFont="1" applyFill="1" applyBorder="1" applyAlignment="1">
      <alignment horizontal="right"/>
    </xf>
    <xf numFmtId="3" fontId="2" fillId="0" borderId="60" xfId="3" applyNumberFormat="1" applyFont="1" applyFill="1" applyBorder="1" applyAlignment="1">
      <alignment horizontal="right"/>
    </xf>
    <xf numFmtId="3" fontId="2" fillId="0" borderId="61" xfId="3" applyNumberFormat="1" applyFont="1" applyFill="1" applyBorder="1" applyAlignment="1">
      <alignment horizontal="right"/>
    </xf>
    <xf numFmtId="4" fontId="2" fillId="0" borderId="53" xfId="3" applyNumberFormat="1" applyFont="1" applyFill="1" applyBorder="1" applyAlignment="1">
      <alignment horizontal="right"/>
    </xf>
    <xf numFmtId="4" fontId="2" fillId="0" borderId="60" xfId="3" applyNumberFormat="1" applyFont="1" applyFill="1" applyBorder="1" applyAlignment="1">
      <alignment horizontal="right"/>
    </xf>
    <xf numFmtId="4" fontId="2" fillId="0" borderId="24" xfId="3" applyNumberFormat="1" applyFont="1" applyFill="1" applyBorder="1"/>
    <xf numFmtId="4" fontId="2" fillId="0" borderId="7" xfId="3" applyNumberFormat="1" applyFont="1" applyFill="1" applyBorder="1"/>
    <xf numFmtId="4" fontId="2" fillId="0" borderId="24" xfId="3" applyNumberFormat="1" applyFont="1" applyFill="1" applyBorder="1" applyAlignment="1">
      <alignment horizontal="right"/>
    </xf>
    <xf numFmtId="4" fontId="2" fillId="0" borderId="7" xfId="3" applyNumberFormat="1" applyFont="1" applyFill="1" applyBorder="1" applyAlignment="1">
      <alignment horizontal="right"/>
    </xf>
    <xf numFmtId="0" fontId="8" fillId="0" borderId="76" xfId="0" applyFont="1" applyBorder="1"/>
    <xf numFmtId="3" fontId="8" fillId="0" borderId="27" xfId="0" applyNumberFormat="1" applyFont="1" applyBorder="1" applyAlignment="1">
      <alignment horizontal="right"/>
    </xf>
    <xf numFmtId="3" fontId="9" fillId="0" borderId="52" xfId="0" applyNumberFormat="1" applyFont="1" applyBorder="1" applyAlignment="1">
      <alignment horizontal="right"/>
    </xf>
    <xf numFmtId="3" fontId="9" fillId="0" borderId="4" xfId="0" applyNumberFormat="1" applyFont="1" applyBorder="1" applyAlignment="1">
      <alignment horizontal="right"/>
    </xf>
    <xf numFmtId="3" fontId="9" fillId="0" borderId="5" xfId="0" applyNumberFormat="1" applyFont="1" applyBorder="1" applyAlignment="1">
      <alignment horizontal="right"/>
    </xf>
    <xf numFmtId="3" fontId="9" fillId="0" borderId="7" xfId="0" applyNumberFormat="1" applyFont="1" applyBorder="1" applyAlignment="1">
      <alignment horizontal="right"/>
    </xf>
    <xf numFmtId="3" fontId="8" fillId="0" borderId="28" xfId="0" applyNumberFormat="1" applyFont="1" applyBorder="1" applyAlignment="1">
      <alignment horizontal="right"/>
    </xf>
    <xf numFmtId="3" fontId="9" fillId="0" borderId="25" xfId="0" applyNumberFormat="1" applyFont="1" applyBorder="1" applyAlignment="1">
      <alignment horizontal="right"/>
    </xf>
    <xf numFmtId="3" fontId="9" fillId="0" borderId="12" xfId="0" applyNumberFormat="1" applyFont="1" applyBorder="1" applyAlignment="1">
      <alignment horizontal="right"/>
    </xf>
    <xf numFmtId="3" fontId="3" fillId="0" borderId="27" xfId="0" applyNumberFormat="1" applyFont="1" applyBorder="1" applyAlignment="1">
      <alignment horizontal="right"/>
    </xf>
    <xf numFmtId="3" fontId="2" fillId="0" borderId="52" xfId="0" applyNumberFormat="1" applyFont="1" applyBorder="1" applyAlignment="1">
      <alignment horizontal="right"/>
    </xf>
    <xf numFmtId="3" fontId="2" fillId="0" borderId="4" xfId="0" applyNumberFormat="1" applyFont="1" applyBorder="1" applyAlignment="1">
      <alignment horizontal="right"/>
    </xf>
    <xf numFmtId="3" fontId="8" fillId="0" borderId="69" xfId="0" applyNumberFormat="1" applyFont="1" applyBorder="1" applyAlignment="1">
      <alignment horizontal="right"/>
    </xf>
    <xf numFmtId="3" fontId="9" fillId="0" borderId="17" xfId="0" applyNumberFormat="1" applyFont="1" applyBorder="1" applyAlignment="1">
      <alignment horizontal="right"/>
    </xf>
    <xf numFmtId="3" fontId="9" fillId="0" borderId="85" xfId="0" applyNumberFormat="1" applyFont="1" applyBorder="1" applyAlignment="1">
      <alignment horizontal="right"/>
    </xf>
    <xf numFmtId="0" fontId="8" fillId="0" borderId="27" xfId="0" applyFont="1" applyBorder="1"/>
    <xf numFmtId="0" fontId="9" fillId="0" borderId="101" xfId="0" applyFont="1" applyBorder="1" applyAlignment="1">
      <alignment horizontal="center"/>
    </xf>
    <xf numFmtId="0" fontId="9" fillId="0" borderId="6" xfId="0" applyFont="1" applyBorder="1" applyAlignment="1">
      <alignment horizontal="center"/>
    </xf>
    <xf numFmtId="0" fontId="8" fillId="0" borderId="28" xfId="0" applyFont="1" applyBorder="1"/>
    <xf numFmtId="0" fontId="9" fillId="0" borderId="102" xfId="0" applyFont="1" applyBorder="1" applyAlignment="1">
      <alignment horizontal="center"/>
    </xf>
    <xf numFmtId="0" fontId="67" fillId="0" borderId="0" xfId="0" applyFont="1" applyAlignment="1">
      <alignment horizontal="center" vertical="center"/>
    </xf>
    <xf numFmtId="168" fontId="9" fillId="0" borderId="76" xfId="0" applyNumberFormat="1" applyFont="1" applyBorder="1" applyAlignment="1">
      <alignment horizontal="right"/>
    </xf>
    <xf numFmtId="168" fontId="9" fillId="0" borderId="68" xfId="0" applyNumberFormat="1" applyFont="1" applyBorder="1" applyAlignment="1">
      <alignment horizontal="right"/>
    </xf>
    <xf numFmtId="168" fontId="9" fillId="0" borderId="53" xfId="0" applyNumberFormat="1" applyFont="1" applyBorder="1" applyAlignment="1">
      <alignment horizontal="right"/>
    </xf>
    <xf numFmtId="168" fontId="9" fillId="0" borderId="60" xfId="0" applyNumberFormat="1" applyFont="1" applyBorder="1" applyAlignment="1">
      <alignment horizontal="right"/>
    </xf>
    <xf numFmtId="168" fontId="9" fillId="0" borderId="59" xfId="0" applyNumberFormat="1" applyFont="1" applyBorder="1" applyAlignment="1">
      <alignment horizontal="right"/>
    </xf>
    <xf numFmtId="168" fontId="9" fillId="0" borderId="61" xfId="0" applyNumberFormat="1" applyFont="1" applyBorder="1" applyAlignment="1">
      <alignment horizontal="right"/>
    </xf>
    <xf numFmtId="4" fontId="9" fillId="0" borderId="59" xfId="0" applyNumberFormat="1" applyFont="1" applyBorder="1" applyAlignment="1">
      <alignment horizontal="right"/>
    </xf>
    <xf numFmtId="4" fontId="9" fillId="0" borderId="61" xfId="0" applyNumberFormat="1" applyFont="1" applyBorder="1" applyAlignment="1">
      <alignment horizontal="right"/>
    </xf>
    <xf numFmtId="175" fontId="2" fillId="0" borderId="0" xfId="0" applyNumberFormat="1" applyFont="1" applyAlignment="1">
      <alignment horizontal="right"/>
    </xf>
    <xf numFmtId="175" fontId="2" fillId="0" borderId="0" xfId="0" applyNumberFormat="1" applyFont="1"/>
    <xf numFmtId="4" fontId="9" fillId="0" borderId="76" xfId="0" applyNumberFormat="1" applyFont="1" applyBorder="1" applyAlignment="1">
      <alignment horizontal="right"/>
    </xf>
    <xf numFmtId="4" fontId="9" fillId="0" borderId="53" xfId="0" applyNumberFormat="1" applyFont="1" applyBorder="1" applyAlignment="1">
      <alignment horizontal="right"/>
    </xf>
    <xf numFmtId="4" fontId="9" fillId="0" borderId="60" xfId="0" applyNumberFormat="1" applyFont="1" applyBorder="1" applyAlignment="1">
      <alignment horizontal="right"/>
    </xf>
    <xf numFmtId="168" fontId="8" fillId="0" borderId="71" xfId="0" applyNumberFormat="1" applyFont="1" applyBorder="1" applyAlignment="1">
      <alignment horizontal="right"/>
    </xf>
    <xf numFmtId="0" fontId="9" fillId="0" borderId="150" xfId="0" applyFont="1" applyBorder="1" applyAlignment="1">
      <alignment horizontal="center"/>
    </xf>
    <xf numFmtId="168" fontId="8" fillId="0" borderId="55" xfId="0" applyNumberFormat="1" applyFont="1" applyBorder="1" applyAlignment="1">
      <alignment horizontal="right"/>
    </xf>
    <xf numFmtId="168" fontId="9" fillId="0" borderId="58" xfId="0" applyNumberFormat="1" applyFont="1" applyBorder="1" applyAlignment="1">
      <alignment horizontal="right"/>
    </xf>
    <xf numFmtId="168" fontId="9" fillId="0" borderId="122" xfId="0" applyNumberFormat="1" applyFont="1" applyBorder="1" applyAlignment="1">
      <alignment horizontal="right"/>
    </xf>
    <xf numFmtId="0" fontId="8" fillId="0" borderId="69" xfId="0" applyFont="1" applyBorder="1"/>
    <xf numFmtId="168" fontId="9" fillId="0" borderId="124" xfId="0" applyNumberFormat="1" applyFont="1" applyBorder="1" applyAlignment="1">
      <alignment horizontal="right"/>
    </xf>
    <xf numFmtId="168" fontId="8" fillId="0" borderId="56" xfId="0" applyNumberFormat="1" applyFont="1" applyBorder="1" applyAlignment="1">
      <alignment horizontal="right"/>
    </xf>
    <xf numFmtId="168" fontId="8" fillId="0" borderId="126" xfId="0" applyNumberFormat="1" applyFont="1" applyBorder="1" applyAlignment="1">
      <alignment horizontal="right"/>
    </xf>
    <xf numFmtId="168" fontId="9" fillId="0" borderId="121" xfId="0" applyNumberFormat="1" applyFont="1" applyBorder="1" applyAlignment="1">
      <alignment horizontal="right"/>
    </xf>
    <xf numFmtId="0" fontId="9" fillId="0" borderId="149" xfId="0" applyFont="1" applyBorder="1" applyAlignment="1">
      <alignment horizontal="center"/>
    </xf>
    <xf numFmtId="168" fontId="8" fillId="0" borderId="57" xfId="0" applyNumberFormat="1" applyFont="1" applyBorder="1" applyAlignment="1">
      <alignment horizontal="right"/>
    </xf>
    <xf numFmtId="168" fontId="16" fillId="0" borderId="52" xfId="0" applyNumberFormat="1" applyFont="1" applyBorder="1" applyAlignment="1">
      <alignment horizontal="left"/>
    </xf>
    <xf numFmtId="168" fontId="16" fillId="0" borderId="5" xfId="0" applyNumberFormat="1" applyFont="1" applyBorder="1" applyAlignment="1">
      <alignment horizontal="left"/>
    </xf>
    <xf numFmtId="168" fontId="16" fillId="0" borderId="25" xfId="0" applyNumberFormat="1" applyFont="1" applyBorder="1" applyAlignment="1">
      <alignment horizontal="left"/>
    </xf>
    <xf numFmtId="168" fontId="16" fillId="0" borderId="4" xfId="0" applyNumberFormat="1" applyFont="1" applyBorder="1"/>
    <xf numFmtId="168" fontId="16" fillId="0" borderId="7" xfId="0" applyNumberFormat="1" applyFont="1" applyBorder="1"/>
    <xf numFmtId="168" fontId="16" fillId="0" borderId="12" xfId="0" applyNumberFormat="1" applyFont="1" applyBorder="1"/>
    <xf numFmtId="171" fontId="16" fillId="0" borderId="76" xfId="0" applyNumberFormat="1" applyFont="1" applyBorder="1"/>
    <xf numFmtId="171" fontId="16" fillId="0" borderId="53" xfId="0" applyNumberFormat="1" applyFont="1" applyBorder="1"/>
    <xf numFmtId="171" fontId="16" fillId="0" borderId="59" xfId="0" applyNumberFormat="1" applyFont="1" applyBorder="1"/>
    <xf numFmtId="0" fontId="8" fillId="0" borderId="123" xfId="0" applyFont="1" applyBorder="1"/>
    <xf numFmtId="168" fontId="16" fillId="0" borderId="16" xfId="0" applyNumberFormat="1" applyFont="1" applyBorder="1" applyAlignment="1">
      <alignment horizontal="left"/>
    </xf>
    <xf numFmtId="172" fontId="9" fillId="0" borderId="121" xfId="1" applyNumberFormat="1" applyFont="1" applyFill="1" applyBorder="1"/>
    <xf numFmtId="172" fontId="9" fillId="0" borderId="122" xfId="1" applyNumberFormat="1" applyFont="1" applyFill="1" applyBorder="1"/>
    <xf numFmtId="14" fontId="0" fillId="0" borderId="7" xfId="0" applyNumberFormat="1" applyFill="1" applyBorder="1" applyAlignment="1">
      <alignment horizontal="right"/>
    </xf>
    <xf numFmtId="168" fontId="16" fillId="0" borderId="58" xfId="0" applyNumberFormat="1" applyFont="1" applyFill="1" applyBorder="1"/>
    <xf numFmtId="168" fontId="16" fillId="0" borderId="16" xfId="0" applyNumberFormat="1" applyFont="1" applyFill="1" applyBorder="1" applyAlignment="1">
      <alignment horizontal="left"/>
    </xf>
    <xf numFmtId="172" fontId="9" fillId="0" borderId="121" xfId="1" applyNumberFormat="1" applyFont="1" applyFill="1" applyBorder="1" applyAlignment="1">
      <alignment horizontal="right"/>
    </xf>
    <xf numFmtId="172" fontId="9" fillId="0" borderId="58" xfId="1" applyNumberFormat="1" applyFont="1" applyFill="1" applyBorder="1" applyAlignment="1">
      <alignment horizontal="right"/>
    </xf>
    <xf numFmtId="173" fontId="9" fillId="0" borderId="28" xfId="1" applyNumberFormat="1" applyFont="1" applyFill="1" applyBorder="1" applyAlignment="1">
      <alignment horizontal="right"/>
    </xf>
    <xf numFmtId="173" fontId="9" fillId="0" borderId="59" xfId="1" applyNumberFormat="1" applyFont="1" applyFill="1" applyBorder="1" applyAlignment="1">
      <alignment horizontal="right"/>
    </xf>
    <xf numFmtId="169" fontId="2" fillId="0" borderId="56" xfId="3" applyNumberFormat="1" applyFont="1" applyFill="1" applyBorder="1" applyAlignment="1">
      <alignment horizontal="right"/>
    </xf>
    <xf numFmtId="4" fontId="2" fillId="0" borderId="123" xfId="0" applyNumberFormat="1" applyFont="1" applyFill="1" applyBorder="1" applyAlignment="1">
      <alignment horizontal="right"/>
    </xf>
    <xf numFmtId="4" fontId="2" fillId="0" borderId="70" xfId="0" applyNumberFormat="1" applyFont="1" applyFill="1" applyBorder="1" applyAlignment="1">
      <alignment horizontal="right"/>
    </xf>
    <xf numFmtId="4" fontId="2" fillId="0" borderId="121" xfId="0" applyNumberFormat="1" applyFont="1" applyFill="1" applyBorder="1" applyAlignment="1">
      <alignment horizontal="right"/>
    </xf>
    <xf numFmtId="4" fontId="2" fillId="0" borderId="122" xfId="0" applyNumberFormat="1" applyFont="1" applyFill="1" applyBorder="1" applyAlignment="1">
      <alignment horizontal="right"/>
    </xf>
    <xf numFmtId="172" fontId="2" fillId="0" borderId="27" xfId="1" applyNumberFormat="1" applyFont="1" applyFill="1" applyBorder="1" applyAlignment="1">
      <alignment horizontal="right"/>
    </xf>
    <xf numFmtId="172" fontId="2" fillId="0" borderId="4" xfId="1" applyNumberFormat="1" applyFont="1" applyFill="1" applyBorder="1" applyAlignment="1">
      <alignment horizontal="right"/>
    </xf>
    <xf numFmtId="172" fontId="2" fillId="0" borderId="28" xfId="1" applyNumberFormat="1" applyFont="1" applyFill="1" applyBorder="1" applyAlignment="1">
      <alignment horizontal="right"/>
    </xf>
    <xf numFmtId="172" fontId="2" fillId="0" borderId="24" xfId="1" applyNumberFormat="1" applyFont="1" applyFill="1" applyBorder="1" applyAlignment="1">
      <alignment horizontal="right"/>
    </xf>
    <xf numFmtId="172" fontId="2" fillId="0" borderId="7" xfId="1" applyNumberFormat="1" applyFont="1" applyFill="1" applyBorder="1" applyAlignment="1">
      <alignment horizontal="right"/>
    </xf>
    <xf numFmtId="172" fontId="2" fillId="0" borderId="123" xfId="1" applyNumberFormat="1" applyFont="1" applyFill="1" applyBorder="1" applyAlignment="1">
      <alignment horizontal="right"/>
    </xf>
    <xf numFmtId="172" fontId="2" fillId="0" borderId="70" xfId="1" applyNumberFormat="1" applyFont="1" applyFill="1" applyBorder="1" applyAlignment="1">
      <alignment horizontal="right"/>
    </xf>
    <xf numFmtId="172" fontId="9" fillId="0" borderId="126" xfId="1" applyNumberFormat="1" applyFont="1" applyFill="1" applyBorder="1" applyAlignment="1">
      <alignment horizontal="right"/>
    </xf>
    <xf numFmtId="173" fontId="2" fillId="0" borderId="27" xfId="1" applyNumberFormat="1" applyFont="1" applyFill="1" applyBorder="1" applyAlignment="1">
      <alignment horizontal="right"/>
    </xf>
    <xf numFmtId="173" fontId="2" fillId="0" borderId="4" xfId="1" applyNumberFormat="1" applyFont="1" applyFill="1" applyBorder="1" applyAlignment="1">
      <alignment horizontal="right"/>
    </xf>
    <xf numFmtId="173" fontId="2" fillId="0" borderId="28" xfId="1" applyNumberFormat="1" applyFont="1" applyFill="1" applyBorder="1" applyAlignment="1">
      <alignment horizontal="right"/>
    </xf>
    <xf numFmtId="173" fontId="2" fillId="0" borderId="12" xfId="1" applyNumberFormat="1" applyFont="1" applyFill="1" applyBorder="1" applyAlignment="1">
      <alignment horizontal="right"/>
    </xf>
    <xf numFmtId="173" fontId="2" fillId="0" borderId="0" xfId="1" applyNumberFormat="1" applyFont="1" applyAlignment="1">
      <alignment horizontal="right"/>
    </xf>
    <xf numFmtId="173" fontId="9" fillId="0" borderId="27" xfId="1" applyNumberFormat="1" applyFont="1" applyFill="1" applyBorder="1" applyAlignment="1">
      <alignment horizontal="right"/>
    </xf>
    <xf numFmtId="173" fontId="9" fillId="0" borderId="4" xfId="1" applyNumberFormat="1" applyFont="1" applyFill="1" applyBorder="1" applyAlignment="1">
      <alignment horizontal="right"/>
    </xf>
    <xf numFmtId="173" fontId="2" fillId="0" borderId="24" xfId="1" applyNumberFormat="1" applyFont="1" applyFill="1" applyBorder="1" applyAlignment="1">
      <alignment horizontal="right"/>
    </xf>
    <xf numFmtId="173" fontId="2" fillId="0" borderId="7" xfId="1" applyNumberFormat="1" applyFont="1" applyFill="1" applyBorder="1" applyAlignment="1">
      <alignment horizontal="right"/>
    </xf>
    <xf numFmtId="173" fontId="2" fillId="0" borderId="123" xfId="1" applyNumberFormat="1" applyFont="1" applyFill="1" applyBorder="1" applyAlignment="1">
      <alignment horizontal="right"/>
    </xf>
    <xf numFmtId="173" fontId="2" fillId="0" borderId="70" xfId="1" applyNumberFormat="1" applyFont="1" applyFill="1" applyBorder="1" applyAlignment="1">
      <alignment horizontal="right"/>
    </xf>
    <xf numFmtId="173" fontId="9" fillId="0" borderId="12" xfId="1" applyNumberFormat="1" applyFont="1" applyFill="1" applyBorder="1" applyAlignment="1">
      <alignment horizontal="right"/>
    </xf>
    <xf numFmtId="173" fontId="9" fillId="0" borderId="24" xfId="1" applyNumberFormat="1" applyFont="1" applyFill="1" applyBorder="1" applyAlignment="1">
      <alignment horizontal="right"/>
    </xf>
    <xf numFmtId="173" fontId="9" fillId="0" borderId="7" xfId="1" applyNumberFormat="1" applyFont="1" applyFill="1" applyBorder="1" applyAlignment="1">
      <alignment horizontal="right"/>
    </xf>
    <xf numFmtId="173" fontId="9" fillId="0" borderId="126" xfId="1" applyNumberFormat="1" applyFont="1" applyFill="1" applyBorder="1" applyAlignment="1">
      <alignment horizontal="right"/>
    </xf>
    <xf numFmtId="173" fontId="9" fillId="0" borderId="70" xfId="1" applyNumberFormat="1" applyFont="1" applyFill="1" applyBorder="1" applyAlignment="1">
      <alignment horizontal="right"/>
    </xf>
    <xf numFmtId="178" fontId="2" fillId="0" borderId="7" xfId="0" applyNumberFormat="1" applyFont="1" applyFill="1" applyBorder="1" applyAlignment="1">
      <alignment horizontal="right"/>
    </xf>
    <xf numFmtId="0" fontId="8" fillId="0" borderId="119" xfId="0" applyFont="1" applyBorder="1"/>
    <xf numFmtId="3" fontId="9" fillId="0" borderId="110" xfId="0" applyNumberFormat="1" applyFont="1" applyBorder="1" applyAlignment="1">
      <alignment horizontal="right"/>
    </xf>
    <xf numFmtId="3" fontId="9" fillId="0" borderId="106" xfId="0" applyNumberFormat="1" applyFont="1" applyBorder="1" applyAlignment="1">
      <alignment horizontal="right"/>
    </xf>
    <xf numFmtId="168" fontId="9" fillId="0" borderId="106" xfId="0" applyNumberFormat="1" applyFont="1" applyBorder="1" applyAlignment="1">
      <alignment horizontal="right"/>
    </xf>
    <xf numFmtId="3" fontId="9" fillId="0" borderId="125" xfId="0" applyNumberFormat="1" applyFont="1" applyBorder="1" applyAlignment="1">
      <alignment horizontal="right"/>
    </xf>
    <xf numFmtId="0" fontId="8" fillId="0" borderId="118" xfId="0" applyFont="1" applyBorder="1"/>
    <xf numFmtId="3" fontId="9" fillId="0" borderId="157" xfId="0" applyNumberFormat="1" applyFont="1" applyBorder="1" applyAlignment="1">
      <alignment horizontal="right"/>
    </xf>
    <xf numFmtId="0" fontId="43" fillId="0" borderId="0" xfId="0" applyFont="1" applyAlignment="1">
      <alignment horizontal="right"/>
    </xf>
    <xf numFmtId="0" fontId="8" fillId="0" borderId="110" xfId="0" applyFont="1" applyBorder="1"/>
    <xf numFmtId="168" fontId="9" fillId="0" borderId="110" xfId="0" applyNumberFormat="1" applyFont="1" applyBorder="1" applyAlignment="1">
      <alignment horizontal="right"/>
    </xf>
    <xf numFmtId="168" fontId="9" fillId="0" borderId="125" xfId="0" applyNumberFormat="1" applyFont="1" applyBorder="1" applyAlignment="1">
      <alignment horizontal="right"/>
    </xf>
    <xf numFmtId="0" fontId="8" fillId="0" borderId="157" xfId="0" applyFont="1" applyBorder="1"/>
    <xf numFmtId="168" fontId="9" fillId="0" borderId="157" xfId="0" applyNumberFormat="1" applyFont="1" applyBorder="1" applyAlignment="1">
      <alignment horizontal="right"/>
    </xf>
    <xf numFmtId="168" fontId="9" fillId="0" borderId="117" xfId="0" applyNumberFormat="1" applyFont="1" applyBorder="1" applyAlignment="1">
      <alignment horizontal="right"/>
    </xf>
    <xf numFmtId="3" fontId="9" fillId="0" borderId="118" xfId="0" applyNumberFormat="1" applyFont="1" applyBorder="1" applyAlignment="1">
      <alignment horizontal="right"/>
    </xf>
    <xf numFmtId="3" fontId="8" fillId="0" borderId="119" xfId="0" applyNumberFormat="1" applyFont="1" applyBorder="1"/>
    <xf numFmtId="3" fontId="2" fillId="0" borderId="110" xfId="0" applyNumberFormat="1" applyFont="1" applyBorder="1" applyAlignment="1">
      <alignment horizontal="right"/>
    </xf>
    <xf numFmtId="3" fontId="2" fillId="0" borderId="125" xfId="0" applyNumberFormat="1" applyFont="1" applyBorder="1" applyAlignment="1">
      <alignment horizontal="right"/>
    </xf>
    <xf numFmtId="168" fontId="2" fillId="0" borderId="110" xfId="0" applyNumberFormat="1" applyFont="1" applyBorder="1" applyAlignment="1">
      <alignment horizontal="right"/>
    </xf>
    <xf numFmtId="168" fontId="2" fillId="0" borderId="125" xfId="0" applyNumberFormat="1" applyFont="1" applyBorder="1" applyAlignment="1">
      <alignment horizontal="right"/>
    </xf>
    <xf numFmtId="0" fontId="8" fillId="0" borderId="106" xfId="0" applyFont="1" applyBorder="1"/>
    <xf numFmtId="168" fontId="9" fillId="0" borderId="119" xfId="0" applyNumberFormat="1" applyFont="1" applyBorder="1" applyAlignment="1">
      <alignment horizontal="right"/>
    </xf>
    <xf numFmtId="3" fontId="9" fillId="0" borderId="143" xfId="0" applyNumberFormat="1" applyFont="1" applyBorder="1"/>
    <xf numFmtId="168" fontId="9" fillId="0" borderId="143" xfId="0" applyNumberFormat="1" applyFont="1" applyBorder="1"/>
    <xf numFmtId="4" fontId="9" fillId="0" borderId="50" xfId="0" applyNumberFormat="1" applyFont="1" applyBorder="1" applyAlignment="1">
      <alignment horizontal="right"/>
    </xf>
    <xf numFmtId="178" fontId="8" fillId="0" borderId="94" xfId="0" applyNumberFormat="1" applyFont="1" applyBorder="1"/>
    <xf numFmtId="3" fontId="10" fillId="0" borderId="100" xfId="0" applyNumberFormat="1" applyFont="1" applyBorder="1" applyAlignment="1">
      <alignment horizontal="right"/>
    </xf>
    <xf numFmtId="170" fontId="11" fillId="0" borderId="0" xfId="0" applyNumberFormat="1" applyFont="1" applyBorder="1" applyAlignment="1">
      <alignment horizontal="right"/>
    </xf>
    <xf numFmtId="0" fontId="6" fillId="41" borderId="1" xfId="0" applyFont="1" applyFill="1" applyBorder="1"/>
    <xf numFmtId="0" fontId="68" fillId="0" borderId="27" xfId="0" applyFont="1" applyFill="1" applyBorder="1"/>
    <xf numFmtId="0" fontId="69" fillId="0" borderId="101" xfId="0" applyFont="1" applyFill="1" applyBorder="1" applyAlignment="1">
      <alignment horizontal="center"/>
    </xf>
    <xf numFmtId="168" fontId="68" fillId="0" borderId="27" xfId="0" applyNumberFormat="1" applyFont="1" applyBorder="1" applyAlignment="1">
      <alignment horizontal="right"/>
    </xf>
    <xf numFmtId="168" fontId="69" fillId="0" borderId="52" xfId="0" applyNumberFormat="1" applyFont="1" applyBorder="1" applyAlignment="1">
      <alignment horizontal="right"/>
    </xf>
    <xf numFmtId="168" fontId="69" fillId="0" borderId="4" xfId="0" applyNumberFormat="1" applyFont="1" applyBorder="1" applyAlignment="1">
      <alignment horizontal="right"/>
    </xf>
    <xf numFmtId="0" fontId="69" fillId="0" borderId="0" xfId="0" applyFont="1"/>
    <xf numFmtId="0" fontId="68" fillId="0" borderId="24" xfId="0" applyFont="1" applyFill="1" applyBorder="1"/>
    <xf numFmtId="0" fontId="69" fillId="0" borderId="6" xfId="0" applyFont="1" applyFill="1" applyBorder="1" applyAlignment="1">
      <alignment horizontal="center"/>
    </xf>
    <xf numFmtId="168" fontId="68" fillId="0" borderId="24" xfId="0" applyNumberFormat="1" applyFont="1" applyBorder="1" applyAlignment="1">
      <alignment horizontal="right"/>
    </xf>
    <xf numFmtId="168" fontId="69" fillId="0" borderId="5" xfId="0" applyNumberFormat="1" applyFont="1" applyBorder="1" applyAlignment="1">
      <alignment horizontal="right"/>
    </xf>
    <xf numFmtId="168" fontId="69" fillId="0" borderId="7" xfId="0" applyNumberFormat="1" applyFont="1" applyBorder="1" applyAlignment="1">
      <alignment horizontal="right"/>
    </xf>
    <xf numFmtId="0" fontId="68" fillId="0" borderId="28" xfId="0" applyFont="1" applyFill="1" applyBorder="1"/>
    <xf numFmtId="0" fontId="69" fillId="0" borderId="102" xfId="0" applyFont="1" applyFill="1" applyBorder="1" applyAlignment="1">
      <alignment horizontal="center"/>
    </xf>
    <xf numFmtId="168" fontId="68" fillId="0" borderId="28" xfId="0" applyNumberFormat="1" applyFont="1" applyBorder="1" applyAlignment="1">
      <alignment horizontal="right"/>
    </xf>
    <xf numFmtId="168" fontId="69" fillId="0" borderId="25" xfId="0" applyNumberFormat="1" applyFont="1" applyBorder="1" applyAlignment="1">
      <alignment horizontal="right"/>
    </xf>
    <xf numFmtId="168" fontId="69" fillId="0" borderId="12" xfId="0" applyNumberFormat="1" applyFont="1" applyBorder="1" applyAlignment="1">
      <alignment horizontal="right"/>
    </xf>
    <xf numFmtId="0" fontId="68" fillId="0" borderId="56" xfId="0" applyFont="1" applyFill="1" applyBorder="1"/>
    <xf numFmtId="0" fontId="69" fillId="0" borderId="53" xfId="0" applyFont="1" applyFill="1" applyBorder="1" applyAlignment="1">
      <alignment horizontal="center"/>
    </xf>
    <xf numFmtId="0" fontId="68" fillId="0" borderId="71" xfId="0" applyFont="1" applyFill="1" applyBorder="1"/>
    <xf numFmtId="0" fontId="69" fillId="0" borderId="76" xfId="0" applyFont="1" applyFill="1" applyBorder="1" applyAlignment="1">
      <alignment horizontal="center"/>
    </xf>
    <xf numFmtId="0" fontId="68" fillId="0" borderId="55" xfId="0" applyFont="1" applyFill="1" applyBorder="1"/>
    <xf numFmtId="0" fontId="69" fillId="0" borderId="58" xfId="0" applyFont="1" applyFill="1" applyBorder="1" applyAlignment="1">
      <alignment horizontal="center"/>
    </xf>
    <xf numFmtId="168" fontId="68" fillId="0" borderId="69" xfId="0" applyNumberFormat="1" applyFont="1" applyBorder="1" applyAlignment="1">
      <alignment horizontal="right"/>
    </xf>
    <xf numFmtId="168" fontId="69" fillId="0" borderId="17" xfId="0" applyNumberFormat="1" applyFont="1" applyBorder="1" applyAlignment="1">
      <alignment horizontal="right"/>
    </xf>
    <xf numFmtId="168" fontId="69" fillId="0" borderId="85" xfId="0" applyNumberFormat="1" applyFont="1" applyBorder="1" applyAlignment="1">
      <alignment horizontal="right"/>
    </xf>
    <xf numFmtId="0" fontId="68" fillId="0" borderId="53" xfId="0" applyFont="1" applyFill="1" applyBorder="1"/>
    <xf numFmtId="0" fontId="68" fillId="0" borderId="57" xfId="0" applyFont="1" applyFill="1" applyBorder="1"/>
    <xf numFmtId="0" fontId="69" fillId="0" borderId="59" xfId="0" applyFont="1" applyFill="1" applyBorder="1" applyAlignment="1">
      <alignment horizontal="center"/>
    </xf>
    <xf numFmtId="168" fontId="68" fillId="0" borderId="138" xfId="0" applyNumberFormat="1" applyFont="1" applyBorder="1" applyAlignment="1">
      <alignment horizontal="right"/>
    </xf>
    <xf numFmtId="168" fontId="69" fillId="0" borderId="140" xfId="0" applyNumberFormat="1" applyFont="1" applyBorder="1" applyAlignment="1">
      <alignment horizontal="right"/>
    </xf>
    <xf numFmtId="168" fontId="69" fillId="0" borderId="139" xfId="0" applyNumberFormat="1" applyFont="1" applyBorder="1" applyAlignment="1">
      <alignment horizontal="right"/>
    </xf>
    <xf numFmtId="168" fontId="68" fillId="0" borderId="0" xfId="0" applyNumberFormat="1" applyFont="1" applyAlignment="1">
      <alignment horizontal="right"/>
    </xf>
    <xf numFmtId="168" fontId="69" fillId="0" borderId="0" xfId="0" applyNumberFormat="1" applyFont="1" applyAlignment="1">
      <alignment horizontal="right"/>
    </xf>
    <xf numFmtId="3" fontId="24" fillId="0" borderId="0" xfId="0" applyNumberFormat="1" applyFont="1" applyFill="1" applyAlignment="1">
      <alignment vertical="center"/>
    </xf>
    <xf numFmtId="168" fontId="3" fillId="0" borderId="123" xfId="0" applyNumberFormat="1" applyFont="1" applyBorder="1" applyAlignment="1">
      <alignment horizontal="right"/>
    </xf>
    <xf numFmtId="168" fontId="2" fillId="0" borderId="16" xfId="0" applyNumberFormat="1" applyFont="1" applyBorder="1" applyAlignment="1">
      <alignment horizontal="right"/>
    </xf>
    <xf numFmtId="168" fontId="2" fillId="0" borderId="70" xfId="0" applyNumberFormat="1" applyFont="1" applyBorder="1" applyAlignment="1">
      <alignment horizontal="right"/>
    </xf>
    <xf numFmtId="175" fontId="9" fillId="0" borderId="4" xfId="0" applyNumberFormat="1" applyFont="1" applyFill="1" applyBorder="1" applyAlignment="1">
      <alignment horizontal="right"/>
    </xf>
    <xf numFmtId="175" fontId="9" fillId="0" borderId="7" xfId="0" applyNumberFormat="1" applyFont="1" applyFill="1" applyBorder="1" applyAlignment="1">
      <alignment horizontal="right"/>
    </xf>
    <xf numFmtId="175" fontId="9" fillId="0" borderId="12" xfId="0" applyNumberFormat="1" applyFont="1" applyFill="1" applyBorder="1" applyAlignment="1">
      <alignment horizontal="right"/>
    </xf>
    <xf numFmtId="14" fontId="9" fillId="0" borderId="76" xfId="0" applyNumberFormat="1" applyFont="1" applyFill="1" applyBorder="1" applyAlignment="1">
      <alignment horizontal="right"/>
    </xf>
    <xf numFmtId="14" fontId="9" fillId="0" borderId="53" xfId="0" applyNumberFormat="1" applyFont="1" applyFill="1" applyBorder="1" applyAlignment="1">
      <alignment horizontal="right"/>
    </xf>
    <xf numFmtId="14" fontId="9" fillId="0" borderId="121" xfId="0" applyNumberFormat="1" applyFont="1" applyFill="1" applyBorder="1" applyAlignment="1">
      <alignment horizontal="right"/>
    </xf>
    <xf numFmtId="14" fontId="9" fillId="0" borderId="59" xfId="0" applyNumberFormat="1" applyFont="1" applyFill="1" applyBorder="1" applyAlignment="1">
      <alignment horizontal="right"/>
    </xf>
    <xf numFmtId="0" fontId="9" fillId="0" borderId="0" xfId="0" applyFont="1" applyBorder="1" applyAlignment="1">
      <alignment horizontal="center"/>
    </xf>
    <xf numFmtId="168" fontId="8" fillId="0" borderId="0" xfId="0" applyNumberFormat="1" applyFont="1" applyBorder="1" applyAlignment="1">
      <alignment horizontal="right"/>
    </xf>
    <xf numFmtId="169" fontId="8" fillId="0" borderId="0" xfId="3" applyNumberFormat="1" applyFont="1" applyBorder="1"/>
    <xf numFmtId="170" fontId="29" fillId="0" borderId="0" xfId="0" applyNumberFormat="1" applyFont="1" applyFill="1" applyBorder="1" applyAlignment="1">
      <alignment horizontal="right"/>
    </xf>
    <xf numFmtId="4" fontId="2" fillId="0" borderId="0" xfId="0" applyNumberFormat="1" applyFont="1" applyFill="1" applyBorder="1" applyAlignment="1">
      <alignment horizontal="right"/>
    </xf>
    <xf numFmtId="171" fontId="16" fillId="0" borderId="0" xfId="0" applyNumberFormat="1" applyFont="1" applyFill="1" applyBorder="1"/>
    <xf numFmtId="169" fontId="8" fillId="0" borderId="0" xfId="3" applyNumberFormat="1" applyFont="1" applyFill="1" applyBorder="1" applyAlignment="1">
      <alignment horizontal="right"/>
    </xf>
    <xf numFmtId="170" fontId="11" fillId="0" borderId="68" xfId="0" applyNumberFormat="1" applyFont="1" applyFill="1" applyBorder="1" applyAlignment="1">
      <alignment horizontal="right"/>
    </xf>
    <xf numFmtId="3" fontId="3" fillId="0" borderId="0" xfId="0" applyNumberFormat="1" applyFont="1" applyFill="1" applyAlignment="1">
      <alignment horizontal="right" vertical="center"/>
    </xf>
    <xf numFmtId="170" fontId="11" fillId="0" borderId="60" xfId="0" applyNumberFormat="1" applyFont="1" applyFill="1" applyBorder="1" applyAlignment="1">
      <alignment horizontal="right"/>
    </xf>
    <xf numFmtId="169" fontId="3" fillId="0" borderId="0" xfId="0" applyNumberFormat="1" applyFont="1" applyFill="1" applyAlignment="1">
      <alignment horizontal="right" vertical="center"/>
    </xf>
    <xf numFmtId="170" fontId="15" fillId="0" borderId="0" xfId="0" applyNumberFormat="1" applyFont="1" applyFill="1"/>
    <xf numFmtId="170" fontId="15" fillId="0" borderId="0" xfId="0" applyNumberFormat="1" applyFont="1" applyFill="1" applyAlignment="1">
      <alignment horizontal="right"/>
    </xf>
    <xf numFmtId="0" fontId="8" fillId="0" borderId="53" xfId="0" applyFont="1" applyFill="1" applyBorder="1" applyAlignment="1">
      <alignment horizontal="left"/>
    </xf>
    <xf numFmtId="0" fontId="8" fillId="0" borderId="59" xfId="0" applyFont="1" applyFill="1" applyBorder="1" applyAlignment="1"/>
    <xf numFmtId="169" fontId="9" fillId="0" borderId="52" xfId="3" applyNumberFormat="1" applyFont="1" applyFill="1" applyBorder="1" applyAlignment="1">
      <alignment horizontal="right"/>
    </xf>
    <xf numFmtId="169" fontId="9" fillId="0" borderId="4" xfId="3" applyNumberFormat="1" applyFont="1" applyFill="1" applyBorder="1" applyAlignment="1">
      <alignment horizontal="right"/>
    </xf>
    <xf numFmtId="169" fontId="9" fillId="0" borderId="5" xfId="3" applyNumberFormat="1" applyFont="1" applyFill="1" applyBorder="1" applyAlignment="1">
      <alignment horizontal="right"/>
    </xf>
    <xf numFmtId="169" fontId="9" fillId="0" borderId="7" xfId="3" applyNumberFormat="1" applyFont="1" applyFill="1" applyBorder="1" applyAlignment="1">
      <alignment horizontal="right"/>
    </xf>
    <xf numFmtId="169" fontId="9" fillId="0" borderId="25" xfId="3" applyNumberFormat="1" applyFont="1" applyFill="1" applyBorder="1" applyAlignment="1">
      <alignment horizontal="right"/>
    </xf>
    <xf numFmtId="169" fontId="8" fillId="0" borderId="0" xfId="3" applyNumberFormat="1" applyFont="1" applyFill="1"/>
    <xf numFmtId="169" fontId="9" fillId="0" borderId="0" xfId="3" applyNumberFormat="1" applyFont="1" applyFill="1"/>
    <xf numFmtId="169" fontId="9" fillId="0" borderId="76" xfId="3" applyNumberFormat="1" applyFont="1" applyFill="1" applyBorder="1" applyAlignment="1">
      <alignment horizontal="right"/>
    </xf>
    <xf numFmtId="169" fontId="9" fillId="0" borderId="68" xfId="3" applyNumberFormat="1" applyFont="1" applyFill="1" applyBorder="1" applyAlignment="1">
      <alignment horizontal="right"/>
    </xf>
    <xf numFmtId="169" fontId="9" fillId="0" borderId="53" xfId="3" applyNumberFormat="1" applyFont="1" applyFill="1" applyBorder="1" applyAlignment="1">
      <alignment horizontal="right"/>
    </xf>
    <xf numFmtId="169" fontId="9" fillId="0" borderId="60" xfId="3" applyNumberFormat="1" applyFont="1" applyFill="1" applyBorder="1" applyAlignment="1">
      <alignment horizontal="right"/>
    </xf>
    <xf numFmtId="169" fontId="2" fillId="0" borderId="7" xfId="3" applyNumberFormat="1" applyFont="1" applyFill="1" applyBorder="1" applyAlignment="1">
      <alignment horizontal="right"/>
    </xf>
    <xf numFmtId="169" fontId="2" fillId="0" borderId="60" xfId="3" applyNumberFormat="1" applyFont="1" applyFill="1" applyBorder="1" applyAlignment="1">
      <alignment horizontal="right"/>
    </xf>
    <xf numFmtId="169" fontId="9" fillId="0" borderId="89" xfId="3" applyNumberFormat="1" applyFont="1" applyFill="1" applyBorder="1" applyAlignment="1">
      <alignment horizontal="right"/>
    </xf>
    <xf numFmtId="169" fontId="9" fillId="0" borderId="12" xfId="3" applyNumberFormat="1" applyFont="1" applyFill="1" applyBorder="1" applyAlignment="1">
      <alignment horizontal="right"/>
    </xf>
    <xf numFmtId="169" fontId="9" fillId="0" borderId="121" xfId="3" applyNumberFormat="1" applyFont="1" applyFill="1" applyBorder="1" applyAlignment="1">
      <alignment horizontal="right"/>
    </xf>
    <xf numFmtId="169" fontId="9" fillId="0" borderId="122" xfId="3" applyNumberFormat="1" applyFont="1" applyFill="1" applyBorder="1" applyAlignment="1">
      <alignment horizontal="right"/>
    </xf>
    <xf numFmtId="169" fontId="9" fillId="0" borderId="59" xfId="3" applyNumberFormat="1" applyFont="1" applyFill="1" applyBorder="1" applyAlignment="1">
      <alignment horizontal="right"/>
    </xf>
    <xf numFmtId="169" fontId="9" fillId="0" borderId="61" xfId="3" applyNumberFormat="1" applyFont="1" applyFill="1" applyBorder="1" applyAlignment="1">
      <alignment horizontal="right"/>
    </xf>
    <xf numFmtId="1" fontId="9" fillId="0" borderId="4" xfId="3" applyNumberFormat="1" applyFont="1" applyFill="1" applyBorder="1" applyAlignment="1">
      <alignment horizontal="right"/>
    </xf>
    <xf numFmtId="1" fontId="9" fillId="0" borderId="7" xfId="3" applyNumberFormat="1" applyFont="1" applyFill="1" applyBorder="1" applyAlignment="1">
      <alignment horizontal="right"/>
    </xf>
    <xf numFmtId="1" fontId="9" fillId="0" borderId="5" xfId="3" applyNumberFormat="1" applyFont="1" applyFill="1" applyBorder="1" applyAlignment="1">
      <alignment horizontal="right"/>
    </xf>
    <xf numFmtId="1" fontId="9" fillId="0" borderId="25" xfId="3" applyNumberFormat="1" applyFont="1" applyFill="1" applyBorder="1" applyAlignment="1">
      <alignment horizontal="right"/>
    </xf>
    <xf numFmtId="1" fontId="8" fillId="0" borderId="0" xfId="3" applyNumberFormat="1" applyFont="1" applyFill="1"/>
    <xf numFmtId="1" fontId="9" fillId="0" borderId="0" xfId="3" applyNumberFormat="1" applyFont="1" applyFill="1"/>
    <xf numFmtId="1" fontId="9" fillId="0" borderId="68" xfId="3" applyNumberFormat="1" applyFont="1" applyFill="1" applyBorder="1" applyAlignment="1">
      <alignment horizontal="right"/>
    </xf>
    <xf numFmtId="1" fontId="9" fillId="0" borderId="60" xfId="3" applyNumberFormat="1" applyFont="1" applyFill="1" applyBorder="1" applyAlignment="1">
      <alignment horizontal="right"/>
    </xf>
    <xf numFmtId="1" fontId="9" fillId="0" borderId="53" xfId="3" applyNumberFormat="1" applyFont="1" applyFill="1" applyBorder="1" applyAlignment="1">
      <alignment horizontal="right"/>
    </xf>
    <xf numFmtId="1" fontId="2" fillId="0" borderId="7" xfId="3" applyNumberFormat="1" applyFont="1" applyFill="1" applyBorder="1" applyAlignment="1">
      <alignment horizontal="right"/>
    </xf>
    <xf numFmtId="1" fontId="2" fillId="0" borderId="60" xfId="3" applyNumberFormat="1" applyFont="1" applyFill="1" applyBorder="1" applyAlignment="1">
      <alignment horizontal="right"/>
    </xf>
    <xf numFmtId="1" fontId="9" fillId="0" borderId="12" xfId="3" applyNumberFormat="1" applyFont="1" applyFill="1" applyBorder="1" applyAlignment="1">
      <alignment horizontal="right"/>
    </xf>
    <xf numFmtId="1" fontId="9" fillId="0" borderId="122" xfId="3" applyNumberFormat="1" applyFont="1" applyFill="1" applyBorder="1" applyAlignment="1">
      <alignment horizontal="right"/>
    </xf>
    <xf numFmtId="1" fontId="9" fillId="0" borderId="61" xfId="3" applyNumberFormat="1" applyFont="1" applyFill="1" applyBorder="1" applyAlignment="1">
      <alignment horizontal="right"/>
    </xf>
    <xf numFmtId="0" fontId="8" fillId="0" borderId="15" xfId="0" applyFont="1" applyFill="1" applyBorder="1"/>
    <xf numFmtId="169" fontId="9" fillId="0" borderId="140" xfId="3" applyNumberFormat="1" applyFont="1" applyFill="1" applyBorder="1" applyAlignment="1">
      <alignment horizontal="right"/>
    </xf>
    <xf numFmtId="1" fontId="9" fillId="0" borderId="140" xfId="3" applyNumberFormat="1" applyFont="1" applyFill="1" applyBorder="1" applyAlignment="1">
      <alignment horizontal="right"/>
    </xf>
    <xf numFmtId="0" fontId="8" fillId="0" borderId="98" xfId="0" applyFont="1" applyFill="1" applyBorder="1"/>
    <xf numFmtId="171" fontId="16" fillId="0" borderId="121" xfId="0" applyNumberFormat="1" applyFont="1" applyFill="1" applyBorder="1"/>
    <xf numFmtId="0" fontId="8" fillId="0" borderId="142" xfId="0" applyFont="1" applyFill="1" applyBorder="1"/>
    <xf numFmtId="4" fontId="2" fillId="0" borderId="167" xfId="0" applyNumberFormat="1" applyFont="1" applyFill="1" applyBorder="1" applyAlignment="1">
      <alignment horizontal="center"/>
    </xf>
    <xf numFmtId="4" fontId="2" fillId="0" borderId="86" xfId="0" applyNumberFormat="1" applyFont="1" applyFill="1" applyBorder="1" applyAlignment="1">
      <alignment horizontal="center"/>
    </xf>
    <xf numFmtId="170" fontId="11" fillId="0" borderId="142" xfId="0" applyNumberFormat="1" applyFont="1" applyBorder="1"/>
    <xf numFmtId="170" fontId="11" fillId="0" borderId="99" xfId="0" applyNumberFormat="1" applyFont="1" applyBorder="1"/>
    <xf numFmtId="170" fontId="11" fillId="0" borderId="87" xfId="0" applyNumberFormat="1" applyFont="1" applyBorder="1"/>
    <xf numFmtId="170" fontId="11" fillId="0" borderId="100" xfId="0" applyNumberFormat="1" applyFont="1" applyBorder="1"/>
    <xf numFmtId="168" fontId="3" fillId="0" borderId="142" xfId="0" applyNumberFormat="1" applyFont="1" applyBorder="1" applyAlignment="1">
      <alignment horizontal="right"/>
    </xf>
    <xf numFmtId="168" fontId="2" fillId="0" borderId="166" xfId="0" applyNumberFormat="1" applyFont="1" applyBorder="1" applyAlignment="1">
      <alignment horizontal="right"/>
    </xf>
    <xf numFmtId="168" fontId="2" fillId="0" borderId="167" xfId="0" applyNumberFormat="1" applyFont="1" applyBorder="1" applyAlignment="1">
      <alignment horizontal="right"/>
    </xf>
    <xf numFmtId="168" fontId="3" fillId="0" borderId="87" xfId="0" applyNumberFormat="1" applyFont="1" applyBorder="1" applyAlignment="1">
      <alignment horizontal="right"/>
    </xf>
    <xf numFmtId="168" fontId="2" fillId="0" borderId="88" xfId="0" applyNumberFormat="1" applyFont="1" applyBorder="1" applyAlignment="1">
      <alignment horizontal="right"/>
    </xf>
    <xf numFmtId="168" fontId="2" fillId="0" borderId="86" xfId="0" applyNumberFormat="1" applyFont="1" applyBorder="1" applyAlignment="1">
      <alignment horizontal="right"/>
    </xf>
    <xf numFmtId="4" fontId="3" fillId="0" borderId="121" xfId="0" applyNumberFormat="1" applyFont="1" applyFill="1" applyBorder="1" applyAlignment="1">
      <alignment horizontal="right"/>
    </xf>
    <xf numFmtId="4" fontId="2" fillId="0" borderId="76" xfId="0" applyNumberFormat="1" applyFont="1" applyFill="1" applyBorder="1" applyAlignment="1">
      <alignment horizontal="center"/>
    </xf>
    <xf numFmtId="170" fontId="11" fillId="0" borderId="142" xfId="0" applyNumberFormat="1" applyFont="1" applyFill="1" applyBorder="1"/>
    <xf numFmtId="170" fontId="11" fillId="0" borderId="99" xfId="0" applyNumberFormat="1" applyFont="1" applyFill="1" applyBorder="1"/>
    <xf numFmtId="168" fontId="3" fillId="0" borderId="142" xfId="0" applyNumberFormat="1" applyFont="1" applyFill="1" applyBorder="1" applyAlignment="1">
      <alignment horizontal="right"/>
    </xf>
    <xf numFmtId="168" fontId="2" fillId="0" borderId="166" xfId="0" applyNumberFormat="1" applyFont="1" applyFill="1" applyBorder="1" applyAlignment="1">
      <alignment horizontal="right"/>
    </xf>
    <xf numFmtId="168" fontId="2" fillId="0" borderId="167" xfId="0" applyNumberFormat="1" applyFont="1" applyFill="1" applyBorder="1" applyAlignment="1">
      <alignment horizontal="right"/>
    </xf>
    <xf numFmtId="171" fontId="16" fillId="0" borderId="167" xfId="0" applyNumberFormat="1" applyFont="1" applyFill="1" applyBorder="1"/>
    <xf numFmtId="168" fontId="9" fillId="0" borderId="98" xfId="0" applyNumberFormat="1" applyFont="1" applyFill="1" applyBorder="1" applyAlignment="1">
      <alignment horizontal="right"/>
    </xf>
    <xf numFmtId="14" fontId="9" fillId="0" borderId="99" xfId="0" applyNumberFormat="1" applyFont="1" applyFill="1" applyBorder="1" applyAlignment="1">
      <alignment horizontal="right"/>
    </xf>
    <xf numFmtId="168" fontId="9" fillId="0" borderId="99" xfId="0" applyNumberFormat="1" applyFont="1" applyFill="1" applyBorder="1" applyAlignment="1">
      <alignment horizontal="right"/>
    </xf>
    <xf numFmtId="169" fontId="8" fillId="0" borderId="98" xfId="3" applyNumberFormat="1" applyFont="1" applyFill="1" applyBorder="1" applyAlignment="1">
      <alignment horizontal="right"/>
    </xf>
    <xf numFmtId="3" fontId="2" fillId="0" borderId="59" xfId="3" applyNumberFormat="1" applyFont="1" applyFill="1" applyBorder="1" applyAlignment="1">
      <alignment horizontal="right"/>
    </xf>
    <xf numFmtId="3" fontId="25" fillId="0" borderId="0" xfId="0" applyNumberFormat="1" applyFont="1" applyFill="1" applyAlignment="1">
      <alignment horizontal="right"/>
    </xf>
    <xf numFmtId="0" fontId="8" fillId="0" borderId="54" xfId="0" applyFont="1" applyFill="1" applyBorder="1"/>
    <xf numFmtId="3" fontId="2" fillId="0" borderId="142" xfId="0" applyNumberFormat="1" applyFont="1" applyFill="1" applyBorder="1" applyAlignment="1">
      <alignment horizontal="right"/>
    </xf>
    <xf numFmtId="3" fontId="2" fillId="0" borderId="98" xfId="0" applyNumberFormat="1" applyFont="1" applyFill="1" applyBorder="1" applyAlignment="1">
      <alignment horizontal="right"/>
    </xf>
    <xf numFmtId="172" fontId="9" fillId="0" borderId="0" xfId="1" applyNumberFormat="1" applyFont="1" applyFill="1" applyBorder="1" applyAlignment="1">
      <alignment horizontal="right"/>
    </xf>
    <xf numFmtId="0" fontId="8" fillId="0" borderId="168" xfId="0" applyFont="1" applyFill="1" applyBorder="1"/>
    <xf numFmtId="169" fontId="2" fillId="0" borderId="142" xfId="3" applyNumberFormat="1" applyFont="1" applyFill="1" applyBorder="1" applyAlignment="1">
      <alignment horizontal="right"/>
    </xf>
    <xf numFmtId="169" fontId="2" fillId="0" borderId="98" xfId="3" applyNumberFormat="1" applyFont="1" applyFill="1" applyBorder="1" applyAlignment="1">
      <alignment horizontal="right"/>
    </xf>
    <xf numFmtId="169" fontId="2" fillId="0" borderId="69" xfId="3" applyNumberFormat="1" applyFont="1" applyFill="1" applyBorder="1" applyAlignment="1">
      <alignment horizontal="right"/>
    </xf>
    <xf numFmtId="169" fontId="2" fillId="0" borderId="58" xfId="3" applyNumberFormat="1" applyFont="1" applyFill="1" applyBorder="1" applyAlignment="1">
      <alignment horizontal="right"/>
    </xf>
    <xf numFmtId="170" fontId="29" fillId="0" borderId="58" xfId="0" applyNumberFormat="1" applyFont="1" applyFill="1" applyBorder="1" applyAlignment="1">
      <alignment horizontal="right"/>
    </xf>
    <xf numFmtId="170" fontId="29" fillId="0" borderId="124" xfId="0" applyNumberFormat="1" applyFont="1" applyFill="1" applyBorder="1" applyAlignment="1">
      <alignment horizontal="right"/>
    </xf>
    <xf numFmtId="170" fontId="29" fillId="0" borderId="98" xfId="0" applyNumberFormat="1" applyFont="1" applyFill="1" applyBorder="1" applyAlignment="1">
      <alignment horizontal="right"/>
    </xf>
    <xf numFmtId="170" fontId="29" fillId="0" borderId="99" xfId="0" applyNumberFormat="1" applyFont="1" applyFill="1" applyBorder="1" applyAlignment="1">
      <alignment horizontal="right"/>
    </xf>
    <xf numFmtId="172" fontId="2" fillId="0" borderId="12" xfId="1" applyNumberFormat="1" applyFont="1" applyFill="1" applyBorder="1" applyAlignment="1">
      <alignment horizontal="right"/>
    </xf>
    <xf numFmtId="172" fontId="9" fillId="0" borderId="123" xfId="1" applyNumberFormat="1" applyFont="1" applyFill="1" applyBorder="1" applyAlignment="1">
      <alignment horizontal="right"/>
    </xf>
    <xf numFmtId="169" fontId="2" fillId="0" borderId="12" xfId="3" applyNumberFormat="1" applyFont="1" applyFill="1" applyBorder="1" applyAlignment="1">
      <alignment horizontal="right"/>
    </xf>
    <xf numFmtId="169" fontId="9" fillId="0" borderId="27" xfId="3" applyNumberFormat="1" applyFont="1" applyFill="1" applyBorder="1" applyAlignment="1">
      <alignment horizontal="right"/>
    </xf>
    <xf numFmtId="169" fontId="2" fillId="0" borderId="123" xfId="3" applyNumberFormat="1" applyFont="1" applyFill="1" applyBorder="1" applyAlignment="1">
      <alignment horizontal="right"/>
    </xf>
    <xf numFmtId="169" fontId="2" fillId="0" borderId="70" xfId="3" applyNumberFormat="1" applyFont="1" applyFill="1" applyBorder="1" applyAlignment="1">
      <alignment horizontal="right"/>
    </xf>
    <xf numFmtId="169" fontId="9" fillId="0" borderId="28" xfId="3" applyNumberFormat="1" applyFont="1" applyFill="1" applyBorder="1" applyAlignment="1">
      <alignment horizontal="right"/>
    </xf>
    <xf numFmtId="169" fontId="9" fillId="0" borderId="24" xfId="3" applyNumberFormat="1" applyFont="1" applyFill="1" applyBorder="1" applyAlignment="1">
      <alignment horizontal="right"/>
    </xf>
    <xf numFmtId="169" fontId="9" fillId="0" borderId="123" xfId="3" applyNumberFormat="1" applyFont="1" applyFill="1" applyBorder="1" applyAlignment="1">
      <alignment horizontal="right"/>
    </xf>
    <xf numFmtId="169" fontId="9" fillId="0" borderId="70" xfId="3" applyNumberFormat="1" applyFont="1" applyFill="1" applyBorder="1" applyAlignment="1">
      <alignment horizontal="right"/>
    </xf>
    <xf numFmtId="4" fontId="2" fillId="0" borderId="138" xfId="0" applyNumberFormat="1" applyFont="1" applyFill="1" applyBorder="1" applyAlignment="1">
      <alignment horizontal="right"/>
    </xf>
    <xf numFmtId="4" fontId="2" fillId="0" borderId="139" xfId="0" applyNumberFormat="1" applyFont="1" applyFill="1" applyBorder="1" applyAlignment="1">
      <alignment horizontal="right"/>
    </xf>
    <xf numFmtId="4" fontId="2" fillId="0" borderId="142" xfId="0" applyNumberFormat="1" applyFont="1" applyFill="1" applyBorder="1" applyAlignment="1">
      <alignment horizontal="right"/>
    </xf>
    <xf numFmtId="4" fontId="2" fillId="0" borderId="167" xfId="0" applyNumberFormat="1" applyFont="1" applyFill="1" applyBorder="1" applyAlignment="1">
      <alignment horizontal="right"/>
    </xf>
    <xf numFmtId="168" fontId="2" fillId="0" borderId="121" xfId="0" applyNumberFormat="1" applyFont="1" applyFill="1" applyBorder="1" applyAlignment="1">
      <alignment horizontal="center"/>
    </xf>
    <xf numFmtId="168" fontId="2" fillId="0" borderId="29" xfId="0" applyNumberFormat="1" applyFont="1" applyFill="1" applyBorder="1"/>
    <xf numFmtId="169" fontId="8" fillId="0" borderId="121" xfId="3" applyNumberFormat="1" applyFont="1" applyFill="1" applyBorder="1" applyAlignment="1">
      <alignment horizontal="right"/>
    </xf>
    <xf numFmtId="170" fontId="11" fillId="0" borderId="123" xfId="0" applyNumberFormat="1" applyFont="1" applyBorder="1" applyAlignment="1">
      <alignment horizontal="right"/>
    </xf>
    <xf numFmtId="170" fontId="11" fillId="0" borderId="122" xfId="0" applyNumberFormat="1" applyFont="1" applyBorder="1" applyAlignment="1">
      <alignment horizontal="right"/>
    </xf>
    <xf numFmtId="3" fontId="2" fillId="0" borderId="0" xfId="0" applyNumberFormat="1" applyFont="1" applyBorder="1"/>
    <xf numFmtId="172" fontId="2" fillId="0" borderId="0" xfId="1" applyNumberFormat="1" applyFont="1" applyBorder="1"/>
    <xf numFmtId="3" fontId="2" fillId="0" borderId="0" xfId="0" applyNumberFormat="1" applyFont="1" applyFill="1" applyBorder="1" applyAlignment="1">
      <alignment horizontal="right"/>
    </xf>
    <xf numFmtId="169" fontId="9" fillId="0" borderId="0" xfId="3" applyNumberFormat="1" applyFont="1" applyFill="1" applyBorder="1" applyAlignment="1">
      <alignment horizontal="right"/>
    </xf>
    <xf numFmtId="1" fontId="9" fillId="0" borderId="0" xfId="3" applyNumberFormat="1" applyFont="1" applyFill="1" applyBorder="1" applyAlignment="1">
      <alignment horizontal="right"/>
    </xf>
    <xf numFmtId="0" fontId="6" fillId="2" borderId="0" xfId="0" applyFont="1" applyFill="1" applyBorder="1" applyAlignment="1">
      <alignment horizontal="center" vertical="center"/>
    </xf>
    <xf numFmtId="3" fontId="2" fillId="0" borderId="0" xfId="0" applyNumberFormat="1" applyFont="1" applyBorder="1" applyAlignment="1">
      <alignment horizontal="right"/>
    </xf>
    <xf numFmtId="0" fontId="6" fillId="0" borderId="0" xfId="0" applyFont="1" applyBorder="1" applyAlignment="1">
      <alignment horizontal="center" vertical="center"/>
    </xf>
    <xf numFmtId="173" fontId="9" fillId="0" borderId="87" xfId="1" applyNumberFormat="1" applyFont="1" applyFill="1" applyBorder="1" applyAlignment="1">
      <alignment horizontal="right"/>
    </xf>
    <xf numFmtId="173" fontId="9" fillId="0" borderId="86" xfId="1" applyNumberFormat="1" applyFont="1" applyFill="1" applyBorder="1" applyAlignment="1">
      <alignment horizontal="right"/>
    </xf>
    <xf numFmtId="172" fontId="9" fillId="0" borderId="87" xfId="1" applyNumberFormat="1" applyFont="1" applyFill="1" applyBorder="1" applyAlignment="1">
      <alignment horizontal="right"/>
    </xf>
    <xf numFmtId="172" fontId="9" fillId="0" borderId="86" xfId="1" applyNumberFormat="1" applyFont="1" applyFill="1" applyBorder="1" applyAlignment="1">
      <alignment horizontal="right"/>
    </xf>
    <xf numFmtId="169" fontId="9" fillId="0" borderId="87" xfId="3" applyNumberFormat="1" applyFont="1" applyFill="1" applyBorder="1" applyAlignment="1">
      <alignment horizontal="right"/>
    </xf>
    <xf numFmtId="169" fontId="9" fillId="0" borderId="86" xfId="3" applyNumberFormat="1" applyFont="1" applyFill="1" applyBorder="1" applyAlignment="1">
      <alignment horizontal="right"/>
    </xf>
    <xf numFmtId="170" fontId="29" fillId="0" borderId="94" xfId="0" applyNumberFormat="1" applyFont="1" applyFill="1" applyBorder="1"/>
    <xf numFmtId="170" fontId="29" fillId="0" borderId="86" xfId="0" applyNumberFormat="1" applyFont="1" applyFill="1" applyBorder="1"/>
    <xf numFmtId="4" fontId="2" fillId="0" borderId="87" xfId="0" applyNumberFormat="1" applyFont="1" applyFill="1" applyBorder="1" applyAlignment="1">
      <alignment horizontal="right"/>
    </xf>
    <xf numFmtId="4" fontId="2" fillId="0" borderId="86" xfId="0" applyNumberFormat="1" applyFont="1" applyFill="1" applyBorder="1" applyAlignment="1">
      <alignment horizontal="right"/>
    </xf>
    <xf numFmtId="4" fontId="2" fillId="0" borderId="94" xfId="0" applyNumberFormat="1" applyFont="1" applyFill="1" applyBorder="1" applyAlignment="1">
      <alignment horizontal="right"/>
    </xf>
    <xf numFmtId="4" fontId="2" fillId="0" borderId="100" xfId="0" applyNumberFormat="1" applyFont="1" applyFill="1" applyBorder="1" applyAlignment="1">
      <alignment horizontal="right"/>
    </xf>
    <xf numFmtId="0" fontId="2" fillId="0" borderId="0" xfId="0" applyFont="1" applyBorder="1" applyAlignment="1">
      <alignment vertical="center"/>
    </xf>
    <xf numFmtId="0" fontId="6" fillId="0" borderId="0" xfId="0" applyFont="1" applyBorder="1" applyAlignment="1">
      <alignment horizontal="center" vertical="center" wrapText="1"/>
    </xf>
    <xf numFmtId="0" fontId="13" fillId="0" borderId="0" xfId="0" applyFont="1" applyBorder="1" applyAlignment="1">
      <alignment horizontal="center" vertical="center"/>
    </xf>
    <xf numFmtId="0" fontId="2" fillId="0" borderId="0" xfId="0" applyFont="1" applyBorder="1" applyAlignment="1">
      <alignment horizontal="center" vertical="center" wrapText="1"/>
    </xf>
    <xf numFmtId="0" fontId="8" fillId="0" borderId="11" xfId="0" applyFont="1" applyFill="1" applyBorder="1"/>
    <xf numFmtId="168" fontId="2" fillId="0" borderId="15" xfId="0" applyNumberFormat="1" applyFont="1" applyFill="1" applyBorder="1" applyAlignment="1">
      <alignment horizontal="right"/>
    </xf>
    <xf numFmtId="168" fontId="2" fillId="0" borderId="30" xfId="0" applyNumberFormat="1" applyFont="1" applyFill="1" applyBorder="1" applyAlignment="1">
      <alignment horizontal="right"/>
    </xf>
    <xf numFmtId="168" fontId="2" fillId="0" borderId="139" xfId="0" applyNumberFormat="1" applyFont="1" applyFill="1" applyBorder="1" applyAlignment="1">
      <alignment horizontal="right"/>
    </xf>
    <xf numFmtId="0" fontId="2" fillId="0" borderId="0" xfId="0" applyFont="1" applyBorder="1" applyAlignment="1">
      <alignment horizontal="center" vertical="center"/>
    </xf>
    <xf numFmtId="0" fontId="2" fillId="0" borderId="0" xfId="0" applyFont="1" applyBorder="1" applyAlignment="1">
      <alignment horizontal="center"/>
    </xf>
    <xf numFmtId="0" fontId="3" fillId="0" borderId="0" xfId="0" applyFont="1" applyBorder="1" applyAlignment="1">
      <alignment horizontal="center" vertical="center"/>
    </xf>
    <xf numFmtId="3" fontId="2" fillId="0" borderId="98" xfId="3" applyNumberFormat="1" applyFont="1" applyFill="1" applyBorder="1" applyAlignment="1">
      <alignment horizontal="right"/>
    </xf>
    <xf numFmtId="3" fontId="2" fillId="0" borderId="99" xfId="3" applyNumberFormat="1" applyFont="1" applyFill="1" applyBorder="1" applyAlignment="1">
      <alignment horizontal="right"/>
    </xf>
    <xf numFmtId="168" fontId="2" fillId="0" borderId="98" xfId="3" applyNumberFormat="1" applyFont="1" applyFill="1" applyBorder="1" applyAlignment="1">
      <alignment horizontal="right"/>
    </xf>
    <xf numFmtId="168" fontId="2" fillId="0" borderId="99" xfId="3" applyNumberFormat="1" applyFont="1" applyFill="1" applyBorder="1" applyAlignment="1">
      <alignment horizontal="right"/>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6" fillId="41" borderId="0" xfId="0" applyFont="1" applyFill="1" applyBorder="1" applyAlignment="1">
      <alignment horizontal="center" vertical="center"/>
    </xf>
    <xf numFmtId="0" fontId="6" fillId="42" borderId="0" xfId="0" applyFont="1" applyFill="1" applyBorder="1" applyAlignment="1">
      <alignment horizontal="center" vertical="center"/>
    </xf>
    <xf numFmtId="0" fontId="6" fillId="2" borderId="0" xfId="0" applyFont="1" applyFill="1" applyBorder="1" applyAlignment="1">
      <alignment vertical="center"/>
    </xf>
    <xf numFmtId="0" fontId="4" fillId="0" borderId="0" xfId="0" applyFont="1" applyBorder="1"/>
    <xf numFmtId="0" fontId="3" fillId="0" borderId="0" xfId="0" applyFont="1" applyBorder="1" applyAlignment="1">
      <alignment horizontal="right" vertical="center"/>
    </xf>
    <xf numFmtId="168" fontId="26" fillId="0" borderId="0" xfId="0" applyNumberFormat="1" applyFont="1" applyBorder="1" applyAlignment="1">
      <alignment horizontal="right"/>
    </xf>
    <xf numFmtId="0" fontId="6" fillId="0" borderId="0" xfId="0" applyFont="1" applyBorder="1" applyAlignment="1">
      <alignment horizontal="center"/>
    </xf>
    <xf numFmtId="0" fontId="31" fillId="0" borderId="0" xfId="0" applyFont="1" applyBorder="1" applyAlignment="1">
      <alignment horizontal="center"/>
    </xf>
    <xf numFmtId="0" fontId="6" fillId="5" borderId="0" xfId="0" applyFont="1" applyFill="1" applyBorder="1" applyAlignment="1">
      <alignment horizontal="center"/>
    </xf>
    <xf numFmtId="0" fontId="0" fillId="0" borderId="0" xfId="0" applyBorder="1"/>
    <xf numFmtId="0" fontId="7" fillId="0" borderId="0" xfId="0" applyFont="1" applyBorder="1" applyAlignment="1">
      <alignment horizontal="center" vertical="center"/>
    </xf>
    <xf numFmtId="0" fontId="2" fillId="0" borderId="0" xfId="0" applyFont="1" applyFill="1" applyBorder="1" applyAlignment="1">
      <alignment horizontal="center"/>
    </xf>
    <xf numFmtId="181" fontId="2" fillId="0" borderId="0" xfId="0" applyNumberFormat="1" applyFont="1" applyBorder="1"/>
    <xf numFmtId="172" fontId="2" fillId="0" borderId="0" xfId="1" applyNumberFormat="1" applyFont="1" applyBorder="1" applyAlignment="1">
      <alignment vertical="center"/>
    </xf>
    <xf numFmtId="0" fontId="4" fillId="0" borderId="0" xfId="0" applyFont="1" applyBorder="1" applyAlignment="1">
      <alignment horizontal="center"/>
    </xf>
    <xf numFmtId="172" fontId="4" fillId="0" borderId="0" xfId="1" applyNumberFormat="1" applyFont="1" applyBorder="1"/>
    <xf numFmtId="0" fontId="6" fillId="2" borderId="0" xfId="0" applyFont="1" applyFill="1" applyBorder="1" applyAlignment="1">
      <alignment horizontal="center" vertical="center" wrapText="1"/>
    </xf>
    <xf numFmtId="0" fontId="2" fillId="0" borderId="0" xfId="0" applyFont="1" applyBorder="1" applyAlignment="1">
      <alignment horizontal="left" vertical="center"/>
    </xf>
    <xf numFmtId="0" fontId="42" fillId="0" borderId="0" xfId="0" applyFont="1" applyBorder="1"/>
    <xf numFmtId="0" fontId="3" fillId="0" borderId="0" xfId="0" applyFont="1" applyBorder="1" applyAlignment="1">
      <alignment horizontal="left" vertical="center"/>
    </xf>
    <xf numFmtId="0" fontId="2" fillId="0" borderId="0" xfId="0" applyFont="1" applyBorder="1" applyAlignment="1">
      <alignment horizontal="center" wrapText="1"/>
    </xf>
    <xf numFmtId="0" fontId="6" fillId="2" borderId="21" xfId="0" applyFont="1" applyFill="1" applyBorder="1"/>
    <xf numFmtId="0" fontId="2" fillId="0" borderId="0" xfId="0" applyFont="1" applyBorder="1" applyAlignment="1">
      <alignment horizontal="right" vertical="center"/>
    </xf>
    <xf numFmtId="0" fontId="4" fillId="0" borderId="0" xfId="0" applyFont="1" applyBorder="1" applyAlignment="1">
      <alignment vertical="center"/>
    </xf>
    <xf numFmtId="0" fontId="4" fillId="0" borderId="0" xfId="0" applyFont="1" applyFill="1" applyBorder="1" applyAlignment="1">
      <alignment vertical="center"/>
    </xf>
    <xf numFmtId="0" fontId="36" fillId="4" borderId="0" xfId="11" applyFont="1" applyFill="1" applyAlignment="1" applyProtection="1"/>
    <xf numFmtId="0" fontId="40" fillId="4" borderId="0" xfId="11" applyFont="1" applyFill="1" applyAlignment="1" applyProtection="1"/>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3" fillId="0" borderId="0" xfId="0" applyFont="1" applyAlignment="1">
      <alignment horizontal="left" vertical="top"/>
    </xf>
    <xf numFmtId="0" fontId="3" fillId="0" borderId="0" xfId="0" applyFont="1" applyAlignment="1">
      <alignment horizontal="left"/>
    </xf>
    <xf numFmtId="0" fontId="6" fillId="2" borderId="0" xfId="0" applyFont="1" applyFill="1" applyBorder="1" applyAlignment="1">
      <alignment horizontal="right" vertical="center" wrapText="1"/>
    </xf>
    <xf numFmtId="0" fontId="6" fillId="42" borderId="0" xfId="0" applyFont="1" applyFill="1" applyBorder="1" applyAlignment="1">
      <alignment horizontal="center" vertical="center"/>
    </xf>
    <xf numFmtId="0" fontId="6" fillId="41" borderId="0" xfId="0" applyFont="1" applyFill="1" applyBorder="1" applyAlignment="1">
      <alignment horizontal="center" vertical="center"/>
    </xf>
    <xf numFmtId="9" fontId="6" fillId="2" borderId="0" xfId="0"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0" fontId="6" fillId="2" borderId="22" xfId="0" applyFont="1" applyFill="1" applyBorder="1" applyAlignment="1">
      <alignment horizontal="center" vertical="center"/>
    </xf>
    <xf numFmtId="0" fontId="6" fillId="2" borderId="22" xfId="0" applyFont="1" applyFill="1" applyBorder="1" applyAlignment="1">
      <alignment horizontal="center" vertical="center" wrapText="1"/>
    </xf>
    <xf numFmtId="0" fontId="6" fillId="2" borderId="0" xfId="0" applyFont="1" applyFill="1" applyBorder="1" applyAlignment="1">
      <alignment horizontal="left" vertical="center"/>
    </xf>
    <xf numFmtId="0" fontId="21" fillId="0" borderId="0" xfId="0" applyFont="1" applyAlignment="1">
      <alignment horizontal="left" wrapText="1"/>
    </xf>
    <xf numFmtId="0" fontId="3" fillId="0" borderId="0" xfId="0" applyFont="1" applyBorder="1" applyAlignment="1">
      <alignment horizontal="left"/>
    </xf>
    <xf numFmtId="0" fontId="6" fillId="2" borderId="0" xfId="0" applyFont="1" applyFill="1" applyBorder="1" applyAlignment="1">
      <alignment horizontal="center"/>
    </xf>
    <xf numFmtId="0" fontId="30" fillId="2" borderId="0" xfId="0" applyFont="1" applyFill="1" applyBorder="1" applyAlignment="1">
      <alignment horizontal="center" vertical="center" wrapText="1"/>
    </xf>
    <xf numFmtId="0" fontId="6" fillId="5" borderId="0" xfId="0" applyFont="1" applyFill="1" applyBorder="1" applyAlignment="1">
      <alignment horizontal="center" vertical="center"/>
    </xf>
    <xf numFmtId="0" fontId="6" fillId="5" borderId="0" xfId="0" applyFont="1" applyFill="1" applyBorder="1" applyAlignment="1">
      <alignment horizontal="center"/>
    </xf>
    <xf numFmtId="0" fontId="31" fillId="5" borderId="0" xfId="0" applyFont="1" applyFill="1" applyBorder="1" applyAlignment="1">
      <alignment horizontal="center"/>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34" xfId="0" applyFont="1" applyFill="1" applyBorder="1" applyAlignment="1">
      <alignment horizontal="center" vertical="center"/>
    </xf>
  </cellXfs>
  <cellStyles count="70">
    <cellStyle name="20% - Accent1" xfId="44" builtinId="30" customBuiltin="1"/>
    <cellStyle name="20% - Accent2" xfId="48" builtinId="34" customBuiltin="1"/>
    <cellStyle name="20% - Accent3" xfId="52" builtinId="38" customBuiltin="1"/>
    <cellStyle name="20% - Accent4" xfId="56" builtinId="42" customBuiltin="1"/>
    <cellStyle name="20% - Accent5" xfId="60" builtinId="46" customBuiltin="1"/>
    <cellStyle name="20% - Accent6" xfId="64" builtinId="50" customBuiltin="1"/>
    <cellStyle name="40% - Accent1" xfId="45" builtinId="31" customBuiltin="1"/>
    <cellStyle name="40% - Accent2" xfId="49" builtinId="35" customBuiltin="1"/>
    <cellStyle name="40% - Accent3" xfId="53" builtinId="39" customBuiltin="1"/>
    <cellStyle name="40% - Accent4" xfId="57" builtinId="43" customBuiltin="1"/>
    <cellStyle name="40% - Accent5" xfId="61" builtinId="47" customBuiltin="1"/>
    <cellStyle name="40% - Accent6" xfId="65" builtinId="51" customBuiltin="1"/>
    <cellStyle name="60% - Accent1" xfId="46" builtinId="32" customBuiltin="1"/>
    <cellStyle name="60% - Accent2" xfId="50" builtinId="36" customBuiltin="1"/>
    <cellStyle name="60% - Accent3" xfId="54" builtinId="40" customBuiltin="1"/>
    <cellStyle name="60% - Accent4" xfId="58" builtinId="44" customBuiltin="1"/>
    <cellStyle name="60% - Accent5" xfId="62" builtinId="48" customBuiltin="1"/>
    <cellStyle name="60% - Accent6" xfId="66" builtinId="52" customBuiltin="1"/>
    <cellStyle name="Accent1" xfId="43" builtinId="29" customBuiltin="1"/>
    <cellStyle name="Accent2" xfId="47" builtinId="33" customBuiltin="1"/>
    <cellStyle name="Accent3" xfId="51" builtinId="37" customBuiltin="1"/>
    <cellStyle name="Accent4" xfId="55" builtinId="41" customBuiltin="1"/>
    <cellStyle name="Accent5" xfId="59" builtinId="45" customBuiltin="1"/>
    <cellStyle name="Accent6" xfId="63" builtinId="49" customBuiltin="1"/>
    <cellStyle name="Bad" xfId="33" builtinId="27" customBuiltin="1"/>
    <cellStyle name="Blank" xfId="4" xr:uid="{00000000-0005-0000-0000-000000000000}"/>
    <cellStyle name="Calculation" xfId="26" builtinId="22" customBuiltin="1"/>
    <cellStyle name="Check Cell" xfId="38" builtinId="23" customBuiltin="1"/>
    <cellStyle name="Comma" xfId="1" builtinId="3"/>
    <cellStyle name="Comma [0]" xfId="2" builtinId="6"/>
    <cellStyle name="Comma 2" xfId="13" xr:uid="{00000000-0005-0000-0000-000003000000}"/>
    <cellStyle name="Comma 2 2" xfId="67" xr:uid="{00000000-0005-0000-0000-000003000000}"/>
    <cellStyle name="Comma 3" xfId="21" xr:uid="{00000000-0005-0000-0000-00003B000000}"/>
    <cellStyle name="Comma 4" xfId="68" xr:uid="{00000000-0005-0000-0000-000047000000}"/>
    <cellStyle name="Comma 5" xfId="69" xr:uid="{00000000-0005-0000-0000-000048000000}"/>
    <cellStyle name="Currency 2" xfId="7" xr:uid="{00000000-0005-0000-0000-000004000000}"/>
    <cellStyle name="Explanatory Text" xfId="41" builtinId="53" customBuiltin="1"/>
    <cellStyle name="Good" xfId="32" builtinId="26" customBuiltin="1"/>
    <cellStyle name="Heading 1" xfId="28" builtinId="16" customBuiltin="1"/>
    <cellStyle name="Heading 2" xfId="29" builtinId="17" customBuiltin="1"/>
    <cellStyle name="Heading 3" xfId="30" builtinId="18" customBuiltin="1"/>
    <cellStyle name="Heading 4" xfId="31" builtinId="19" customBuiltin="1"/>
    <cellStyle name="Hyperlink" xfId="11" builtinId="8"/>
    <cellStyle name="Hyperlink 2" xfId="16" xr:uid="{00000000-0005-0000-0000-000012000000}"/>
    <cellStyle name="Hyperlink 3" xfId="20" xr:uid="{00000000-0005-0000-0000-000013000000}"/>
    <cellStyle name="Hyperlink 4" xfId="17" xr:uid="{00000000-0005-0000-0000-00003C000000}"/>
    <cellStyle name="Input" xfId="35" builtinId="20" customBuiltin="1"/>
    <cellStyle name="Linked Cell" xfId="37" builtinId="24" customBuiltin="1"/>
    <cellStyle name="Neutral" xfId="34" builtinId="28" customBuiltin="1"/>
    <cellStyle name="Normal" xfId="0" builtinId="0"/>
    <cellStyle name="Normal 10" xfId="5" xr:uid="{00000000-0005-0000-0000-000007000000}"/>
    <cellStyle name="Normal 2" xfId="6" xr:uid="{00000000-0005-0000-0000-000008000000}"/>
    <cellStyle name="Normal 2 27 10" xfId="10" xr:uid="{00000000-0005-0000-0000-000009000000}"/>
    <cellStyle name="Normal 3" xfId="15" xr:uid="{00000000-0005-0000-0000-000016000000}"/>
    <cellStyle name="Normal 3 2" xfId="19" xr:uid="{00000000-0005-0000-0000-000017000000}"/>
    <cellStyle name="Normal 3 2 2" xfId="9" xr:uid="{00000000-0005-0000-0000-00000A000000}"/>
    <cellStyle name="Normal 4" xfId="18" xr:uid="{00000000-0005-0000-0000-000018000000}"/>
    <cellStyle name="Normal 5" xfId="14" xr:uid="{00000000-0005-0000-0000-00000B000000}"/>
    <cellStyle name="Normal 6" xfId="24" xr:uid="{00000000-0005-0000-0000-000049000000}"/>
    <cellStyle name="Note" xfId="40" builtinId="10" customBuiltin="1"/>
    <cellStyle name="Output" xfId="36" builtinId="21" customBuiltin="1"/>
    <cellStyle name="Percent" xfId="3" builtinId="5"/>
    <cellStyle name="Percent 2" xfId="22" xr:uid="{00000000-0005-0000-0000-000043000000}"/>
    <cellStyle name="Percent 6" xfId="12" xr:uid="{00000000-0005-0000-0000-00000D000000}"/>
    <cellStyle name="Title" xfId="27" builtinId="15" customBuiltin="1"/>
    <cellStyle name="Total" xfId="42" builtinId="25" customBuiltin="1"/>
    <cellStyle name="Vírgula 2" xfId="23" xr:uid="{00000000-0005-0000-0000-000048000000}"/>
    <cellStyle name="Vírgula 3" xfId="25" xr:uid="{00000000-0005-0000-0000-00004A000000}"/>
    <cellStyle name="Warning Text" xfId="39" builtinId="11" customBuiltin="1"/>
    <cellStyle name="Обычный 2" xfId="8" xr:uid="{00000000-0005-0000-0000-00000E000000}"/>
  </cellStyles>
  <dxfs count="1">
    <dxf>
      <font>
        <color rgb="FF9C0006"/>
      </font>
      <fill>
        <patternFill>
          <bgColor rgb="FFFFC7CE"/>
        </patternFill>
      </fill>
    </dxf>
  </dxfs>
  <tableStyles count="0" defaultTableStyle="TableStyleMedium2" defaultPivotStyle="PivotStyleMedium9"/>
  <colors>
    <mruColors>
      <color rgb="FF66CCFF"/>
      <color rgb="FFDDD9C4"/>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363855</xdr:colOff>
      <xdr:row>1</xdr:row>
      <xdr:rowOff>47625</xdr:rowOff>
    </xdr:from>
    <xdr:to>
      <xdr:col>8</xdr:col>
      <xdr:colOff>607695</xdr:colOff>
      <xdr:row>4</xdr:row>
      <xdr:rowOff>7620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8055" y="230505"/>
          <a:ext cx="2127885" cy="50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6:I77"/>
  <sheetViews>
    <sheetView topLeftCell="A31" workbookViewId="0">
      <selection activeCell="B44" sqref="B44:I44"/>
    </sheetView>
  </sheetViews>
  <sheetFormatPr defaultColWidth="9.140625" defaultRowHeight="15" x14ac:dyDescent="0.25"/>
  <cols>
    <col min="1" max="1" width="9.140625" style="229"/>
    <col min="2" max="2" width="9.140625" style="232"/>
    <col min="3" max="16384" width="9.140625" style="229"/>
  </cols>
  <sheetData>
    <row r="6" spans="2:9" x14ac:dyDescent="0.25">
      <c r="B6" s="230" t="s">
        <v>352</v>
      </c>
      <c r="C6" s="231"/>
      <c r="D6" s="231"/>
      <c r="E6" s="231"/>
      <c r="F6" s="231"/>
      <c r="G6" s="231"/>
      <c r="H6" s="231"/>
      <c r="I6" s="231"/>
    </row>
    <row r="7" spans="2:9" x14ac:dyDescent="0.25">
      <c r="B7" s="1499" t="s">
        <v>353</v>
      </c>
      <c r="C7" s="1499"/>
      <c r="D7" s="1499"/>
      <c r="E7" s="1499"/>
      <c r="F7" s="1499"/>
      <c r="G7" s="1499"/>
      <c r="H7" s="1499"/>
      <c r="I7" s="1499"/>
    </row>
    <row r="8" spans="2:9" x14ac:dyDescent="0.25">
      <c r="B8" s="1499" t="s">
        <v>354</v>
      </c>
      <c r="C8" s="1499"/>
      <c r="D8" s="1499"/>
      <c r="E8" s="1499"/>
      <c r="F8" s="1499"/>
      <c r="G8" s="1499"/>
      <c r="H8" s="1499"/>
      <c r="I8" s="1499"/>
    </row>
    <row r="9" spans="2:9" x14ac:dyDescent="0.25">
      <c r="B9" s="1499" t="s">
        <v>355</v>
      </c>
      <c r="C9" s="1499"/>
      <c r="D9" s="1499"/>
      <c r="E9" s="1499"/>
      <c r="F9" s="1499"/>
      <c r="G9" s="1499"/>
      <c r="H9" s="1499"/>
      <c r="I9" s="1499"/>
    </row>
    <row r="10" spans="2:9" x14ac:dyDescent="0.25">
      <c r="B10" s="1499" t="s">
        <v>356</v>
      </c>
      <c r="C10" s="1499"/>
      <c r="D10" s="1499"/>
      <c r="E10" s="1499"/>
      <c r="F10" s="1499"/>
      <c r="G10" s="1499"/>
      <c r="H10" s="1499"/>
      <c r="I10" s="1499"/>
    </row>
    <row r="11" spans="2:9" x14ac:dyDescent="0.25">
      <c r="B11" s="1499" t="s">
        <v>357</v>
      </c>
      <c r="C11" s="1499"/>
      <c r="D11" s="1499"/>
      <c r="E11" s="1499"/>
      <c r="F11" s="1499"/>
      <c r="G11" s="1499"/>
      <c r="H11" s="1499"/>
      <c r="I11" s="1499"/>
    </row>
    <row r="12" spans="2:9" x14ac:dyDescent="0.25">
      <c r="B12" s="1499" t="s">
        <v>358</v>
      </c>
      <c r="C12" s="1499"/>
      <c r="D12" s="1499"/>
      <c r="E12" s="1499"/>
      <c r="F12" s="1499"/>
      <c r="G12" s="1499"/>
      <c r="H12" s="1499"/>
      <c r="I12" s="1499"/>
    </row>
    <row r="13" spans="2:9" x14ac:dyDescent="0.25">
      <c r="B13" s="1499" t="s">
        <v>359</v>
      </c>
      <c r="C13" s="1499"/>
      <c r="D13" s="1499"/>
      <c r="E13" s="1499"/>
      <c r="F13" s="1499"/>
      <c r="G13" s="1499"/>
      <c r="H13" s="1499"/>
      <c r="I13" s="1499"/>
    </row>
    <row r="14" spans="2:9" x14ac:dyDescent="0.25">
      <c r="B14" s="1499" t="s">
        <v>360</v>
      </c>
      <c r="C14" s="1499"/>
      <c r="D14" s="1499"/>
      <c r="E14" s="1499"/>
      <c r="F14" s="1499"/>
      <c r="G14" s="1499"/>
      <c r="H14" s="1499"/>
      <c r="I14" s="1499"/>
    </row>
    <row r="15" spans="2:9" x14ac:dyDescent="0.25">
      <c r="B15" s="1499" t="s">
        <v>361</v>
      </c>
      <c r="C15" s="1499"/>
      <c r="D15" s="1499"/>
      <c r="E15" s="1499"/>
      <c r="F15" s="1499"/>
      <c r="G15" s="1499"/>
      <c r="H15" s="1499"/>
      <c r="I15" s="1499"/>
    </row>
    <row r="16" spans="2:9" x14ac:dyDescent="0.25">
      <c r="B16" s="1499" t="s">
        <v>362</v>
      </c>
      <c r="C16" s="1499"/>
      <c r="D16" s="1499"/>
      <c r="E16" s="1499"/>
      <c r="F16" s="1499"/>
      <c r="G16" s="1499"/>
      <c r="H16" s="1499"/>
      <c r="I16" s="1499"/>
    </row>
    <row r="17" spans="2:9" x14ac:dyDescent="0.25">
      <c r="B17" s="1499" t="s">
        <v>363</v>
      </c>
      <c r="C17" s="1499"/>
      <c r="D17" s="1499"/>
      <c r="E17" s="1499"/>
      <c r="F17" s="1499"/>
      <c r="G17" s="1499"/>
      <c r="H17" s="1499"/>
      <c r="I17" s="1499"/>
    </row>
    <row r="18" spans="2:9" x14ac:dyDescent="0.25">
      <c r="B18" s="1499" t="s">
        <v>364</v>
      </c>
      <c r="C18" s="1499"/>
      <c r="D18" s="1499"/>
      <c r="E18" s="1499"/>
      <c r="F18" s="1499"/>
      <c r="G18" s="1499"/>
      <c r="H18" s="1499"/>
      <c r="I18" s="1499"/>
    </row>
    <row r="19" spans="2:9" x14ac:dyDescent="0.25">
      <c r="B19" s="1499" t="s">
        <v>365</v>
      </c>
      <c r="C19" s="1499"/>
      <c r="D19" s="1499"/>
      <c r="E19" s="1499"/>
      <c r="F19" s="1499"/>
      <c r="G19" s="1499"/>
      <c r="H19" s="1499"/>
      <c r="I19" s="1499"/>
    </row>
    <row r="20" spans="2:9" x14ac:dyDescent="0.25">
      <c r="B20" s="1499" t="s">
        <v>366</v>
      </c>
      <c r="C20" s="1499"/>
      <c r="D20" s="1499"/>
      <c r="E20" s="1499"/>
      <c r="F20" s="1499"/>
      <c r="G20" s="1499"/>
      <c r="H20" s="1499"/>
      <c r="I20" s="1499"/>
    </row>
    <row r="21" spans="2:9" x14ac:dyDescent="0.25">
      <c r="B21" s="304" t="s">
        <v>409</v>
      </c>
      <c r="C21" s="303"/>
      <c r="D21" s="303"/>
      <c r="E21" s="303"/>
      <c r="F21" s="303"/>
      <c r="G21" s="303"/>
      <c r="H21" s="303"/>
      <c r="I21" s="303"/>
    </row>
    <row r="22" spans="2:9" x14ac:dyDescent="0.25">
      <c r="B22" s="1499" t="s">
        <v>367</v>
      </c>
      <c r="C22" s="1499"/>
      <c r="D22" s="1499"/>
      <c r="E22" s="1499"/>
      <c r="F22" s="1499"/>
      <c r="G22" s="1499"/>
      <c r="H22" s="1499"/>
      <c r="I22" s="1499"/>
    </row>
    <row r="23" spans="2:9" x14ac:dyDescent="0.25">
      <c r="B23" s="1499" t="s">
        <v>368</v>
      </c>
      <c r="C23" s="1499"/>
      <c r="D23" s="1499"/>
      <c r="E23" s="1499"/>
      <c r="F23" s="1499"/>
      <c r="G23" s="1499"/>
      <c r="H23" s="1499"/>
      <c r="I23" s="1499"/>
    </row>
    <row r="24" spans="2:9" x14ac:dyDescent="0.25">
      <c r="B24" s="1499" t="s">
        <v>369</v>
      </c>
      <c r="C24" s="1499"/>
      <c r="D24" s="1499"/>
      <c r="E24" s="1499"/>
      <c r="F24" s="1499"/>
      <c r="G24" s="1499"/>
      <c r="H24" s="1499"/>
      <c r="I24" s="1499"/>
    </row>
    <row r="25" spans="2:9" x14ac:dyDescent="0.25">
      <c r="B25" s="1499" t="s">
        <v>370</v>
      </c>
      <c r="C25" s="1499"/>
      <c r="D25" s="1499"/>
      <c r="E25" s="1499"/>
      <c r="F25" s="1499"/>
      <c r="G25" s="1499"/>
      <c r="H25" s="1499"/>
      <c r="I25" s="1499"/>
    </row>
    <row r="27" spans="2:9" x14ac:dyDescent="0.25">
      <c r="B27" s="230" t="s">
        <v>371</v>
      </c>
      <c r="C27" s="231"/>
      <c r="D27" s="231"/>
      <c r="E27" s="231"/>
      <c r="F27" s="231"/>
      <c r="G27" s="231"/>
      <c r="H27" s="231"/>
      <c r="I27" s="231"/>
    </row>
    <row r="28" spans="2:9" x14ac:dyDescent="0.25">
      <c r="B28" s="1498" t="s">
        <v>372</v>
      </c>
      <c r="C28" s="1498"/>
      <c r="D28" s="1498"/>
      <c r="E28" s="1498"/>
      <c r="F28" s="1498"/>
      <c r="G28" s="1498"/>
      <c r="H28" s="1498"/>
      <c r="I28" s="1498"/>
    </row>
    <row r="29" spans="2:9" x14ac:dyDescent="0.25">
      <c r="B29" s="1498" t="s">
        <v>373</v>
      </c>
      <c r="C29" s="1498"/>
      <c r="D29" s="1498"/>
      <c r="E29" s="1498"/>
      <c r="F29" s="1498"/>
      <c r="G29" s="1498"/>
      <c r="H29" s="1498"/>
      <c r="I29" s="1498"/>
    </row>
    <row r="30" spans="2:9" x14ac:dyDescent="0.25">
      <c r="B30" s="1498" t="s">
        <v>374</v>
      </c>
      <c r="C30" s="1498"/>
      <c r="D30" s="1498"/>
      <c r="E30" s="1498"/>
      <c r="F30" s="1498"/>
      <c r="G30" s="1498"/>
      <c r="H30" s="1498"/>
      <c r="I30" s="1498"/>
    </row>
    <row r="31" spans="2:9" x14ac:dyDescent="0.25">
      <c r="B31" s="1498" t="s">
        <v>375</v>
      </c>
      <c r="C31" s="1498"/>
      <c r="D31" s="1498"/>
      <c r="E31" s="1498"/>
      <c r="F31" s="1498"/>
      <c r="G31" s="1498"/>
      <c r="H31" s="1498"/>
      <c r="I31" s="1498"/>
    </row>
    <row r="32" spans="2:9" x14ac:dyDescent="0.25">
      <c r="B32" s="1498" t="s">
        <v>376</v>
      </c>
      <c r="C32" s="1498"/>
      <c r="D32" s="1498"/>
      <c r="E32" s="1498"/>
      <c r="F32" s="1498"/>
      <c r="G32" s="1498"/>
      <c r="H32" s="1498"/>
      <c r="I32" s="1498"/>
    </row>
    <row r="33" spans="2:9" x14ac:dyDescent="0.25">
      <c r="B33" s="1498" t="s">
        <v>377</v>
      </c>
      <c r="C33" s="1498"/>
      <c r="D33" s="1498"/>
      <c r="E33" s="1498"/>
      <c r="F33" s="1498"/>
      <c r="G33" s="1498"/>
      <c r="H33" s="1498"/>
      <c r="I33" s="1498"/>
    </row>
    <row r="34" spans="2:9" x14ac:dyDescent="0.25">
      <c r="B34" s="1498" t="s">
        <v>378</v>
      </c>
      <c r="C34" s="1498"/>
      <c r="D34" s="1498"/>
      <c r="E34" s="1498"/>
      <c r="F34" s="1498"/>
      <c r="G34" s="1498"/>
      <c r="H34" s="1498"/>
      <c r="I34" s="1498"/>
    </row>
    <row r="35" spans="2:9" x14ac:dyDescent="0.25">
      <c r="B35" s="1498" t="s">
        <v>379</v>
      </c>
      <c r="C35" s="1498"/>
      <c r="D35" s="1498"/>
      <c r="E35" s="1498"/>
      <c r="F35" s="1498"/>
      <c r="G35" s="1498"/>
      <c r="H35" s="1498"/>
      <c r="I35" s="1498"/>
    </row>
    <row r="36" spans="2:9" x14ac:dyDescent="0.25">
      <c r="B36" s="1498" t="s">
        <v>380</v>
      </c>
      <c r="C36" s="1498"/>
      <c r="D36" s="1498"/>
      <c r="E36" s="1498"/>
      <c r="F36" s="1498"/>
      <c r="G36" s="1498"/>
      <c r="H36" s="1498"/>
      <c r="I36" s="1498"/>
    </row>
    <row r="38" spans="2:9" x14ac:dyDescent="0.25">
      <c r="B38" s="230" t="s">
        <v>396</v>
      </c>
      <c r="C38" s="231"/>
      <c r="D38" s="231"/>
      <c r="E38" s="231"/>
      <c r="F38" s="231"/>
      <c r="G38" s="231"/>
      <c r="H38" s="231"/>
      <c r="I38" s="231"/>
    </row>
    <row r="39" spans="2:9" x14ac:dyDescent="0.25">
      <c r="B39" s="1498" t="s">
        <v>397</v>
      </c>
      <c r="C39" s="1498"/>
      <c r="D39" s="1498"/>
      <c r="E39" s="1498"/>
      <c r="F39" s="1498"/>
      <c r="G39" s="1498"/>
      <c r="H39" s="1498"/>
      <c r="I39" s="1498"/>
    </row>
    <row r="40" spans="2:9" x14ac:dyDescent="0.25">
      <c r="B40" s="1498" t="s">
        <v>398</v>
      </c>
      <c r="C40" s="1498"/>
      <c r="D40" s="1498"/>
      <c r="E40" s="1498"/>
      <c r="F40" s="1498"/>
      <c r="G40" s="1498"/>
      <c r="H40" s="1498"/>
      <c r="I40" s="1498"/>
    </row>
    <row r="41" spans="2:9" x14ac:dyDescent="0.25">
      <c r="B41" s="1498" t="s">
        <v>399</v>
      </c>
      <c r="C41" s="1498"/>
      <c r="D41" s="1498"/>
      <c r="E41" s="1498"/>
      <c r="F41" s="1498"/>
      <c r="G41" s="1498"/>
      <c r="H41" s="1498"/>
      <c r="I41" s="1498"/>
    </row>
    <row r="42" spans="2:9" x14ac:dyDescent="0.25">
      <c r="B42" s="1498" t="s">
        <v>400</v>
      </c>
      <c r="C42" s="1498"/>
      <c r="D42" s="1498"/>
      <c r="E42" s="1498"/>
      <c r="F42" s="1498"/>
      <c r="G42" s="1498"/>
      <c r="H42" s="1498"/>
      <c r="I42" s="1498"/>
    </row>
    <row r="43" spans="2:9" x14ac:dyDescent="0.25">
      <c r="B43" s="1498" t="s">
        <v>506</v>
      </c>
      <c r="C43" s="1498"/>
      <c r="D43" s="1498"/>
      <c r="E43" s="1498"/>
      <c r="F43" s="1498"/>
      <c r="G43" s="1498"/>
      <c r="H43" s="1498"/>
      <c r="I43" s="1498"/>
    </row>
    <row r="44" spans="2:9" x14ac:dyDescent="0.25">
      <c r="B44" s="1498" t="s">
        <v>401</v>
      </c>
      <c r="C44" s="1498"/>
      <c r="D44" s="1498"/>
      <c r="E44" s="1498"/>
      <c r="F44" s="1498"/>
      <c r="G44" s="1498"/>
      <c r="H44" s="1498"/>
      <c r="I44" s="1498"/>
    </row>
    <row r="45" spans="2:9" x14ac:dyDescent="0.25">
      <c r="C45" s="233"/>
    </row>
    <row r="46" spans="2:9" x14ac:dyDescent="0.25">
      <c r="B46" s="230" t="s">
        <v>426</v>
      </c>
      <c r="C46" s="231"/>
      <c r="D46" s="231"/>
      <c r="E46" s="231"/>
      <c r="F46" s="231"/>
      <c r="G46" s="231"/>
      <c r="H46" s="231"/>
      <c r="I46" s="231"/>
    </row>
    <row r="47" spans="2:9" x14ac:dyDescent="0.25">
      <c r="B47" s="1498" t="s">
        <v>402</v>
      </c>
      <c r="C47" s="1498"/>
      <c r="D47" s="1498"/>
      <c r="E47" s="1498"/>
      <c r="F47" s="1498"/>
      <c r="G47" s="1498"/>
      <c r="H47" s="1498"/>
      <c r="I47" s="1498"/>
    </row>
    <row r="48" spans="2:9" x14ac:dyDescent="0.25">
      <c r="B48" s="1498" t="s">
        <v>403</v>
      </c>
      <c r="C48" s="1498"/>
      <c r="D48" s="1498"/>
      <c r="E48" s="1498"/>
      <c r="F48" s="1498"/>
      <c r="G48" s="1498"/>
      <c r="H48" s="1498"/>
      <c r="I48" s="1498"/>
    </row>
    <row r="49" spans="2:9" x14ac:dyDescent="0.25">
      <c r="B49" s="1498" t="s">
        <v>404</v>
      </c>
      <c r="C49" s="1498"/>
      <c r="D49" s="1498"/>
      <c r="E49" s="1498"/>
      <c r="F49" s="1498"/>
      <c r="G49" s="1498"/>
      <c r="H49" s="1498"/>
      <c r="I49" s="1498"/>
    </row>
    <row r="50" spans="2:9" x14ac:dyDescent="0.25">
      <c r="B50" s="1498" t="s">
        <v>405</v>
      </c>
      <c r="C50" s="1498"/>
      <c r="D50" s="1498"/>
      <c r="E50" s="1498"/>
      <c r="F50" s="1498"/>
      <c r="G50" s="1498"/>
      <c r="H50" s="1498"/>
      <c r="I50" s="1498"/>
    </row>
    <row r="51" spans="2:9" x14ac:dyDescent="0.25">
      <c r="B51" s="1498" t="s">
        <v>406</v>
      </c>
      <c r="C51" s="1498"/>
      <c r="D51" s="1498"/>
      <c r="E51" s="1498"/>
      <c r="F51" s="1498"/>
      <c r="G51" s="1498"/>
      <c r="H51" s="1498"/>
      <c r="I51" s="1498"/>
    </row>
    <row r="52" spans="2:9" x14ac:dyDescent="0.25">
      <c r="B52" s="1498" t="s">
        <v>407</v>
      </c>
      <c r="C52" s="1498"/>
      <c r="D52" s="1498"/>
      <c r="E52" s="1498"/>
      <c r="F52" s="1498"/>
      <c r="G52" s="1498"/>
      <c r="H52" s="1498"/>
      <c r="I52" s="1498"/>
    </row>
    <row r="53" spans="2:9" x14ac:dyDescent="0.25">
      <c r="B53" s="1498" t="s">
        <v>766</v>
      </c>
      <c r="C53" s="1498"/>
      <c r="D53" s="1498"/>
      <c r="E53" s="1498"/>
      <c r="F53" s="1498"/>
      <c r="G53" s="1498"/>
      <c r="H53" s="1498"/>
      <c r="I53" s="1498"/>
    </row>
    <row r="55" spans="2:9" x14ac:dyDescent="0.25">
      <c r="B55" s="230" t="s">
        <v>381</v>
      </c>
      <c r="C55" s="231"/>
      <c r="D55" s="231"/>
      <c r="E55" s="231"/>
      <c r="F55" s="231"/>
      <c r="G55" s="231"/>
      <c r="H55" s="231"/>
      <c r="I55" s="231"/>
    </row>
    <row r="56" spans="2:9" x14ac:dyDescent="0.25">
      <c r="B56" s="1498" t="s">
        <v>382</v>
      </c>
      <c r="C56" s="1498"/>
      <c r="D56" s="1498"/>
      <c r="E56" s="1498"/>
      <c r="F56" s="1498"/>
      <c r="G56" s="1498"/>
      <c r="H56" s="1498"/>
      <c r="I56" s="1498"/>
    </row>
    <row r="57" spans="2:9" x14ac:dyDescent="0.25">
      <c r="B57" s="1498" t="s">
        <v>383</v>
      </c>
      <c r="C57" s="1498"/>
      <c r="D57" s="1498"/>
      <c r="E57" s="1498"/>
      <c r="F57" s="1498"/>
      <c r="G57" s="1498"/>
      <c r="H57" s="1498"/>
      <c r="I57" s="1498"/>
    </row>
    <row r="58" spans="2:9" x14ac:dyDescent="0.25">
      <c r="B58" s="1498" t="s">
        <v>384</v>
      </c>
      <c r="C58" s="1498"/>
      <c r="D58" s="1498"/>
      <c r="E58" s="1498"/>
      <c r="F58" s="1498"/>
      <c r="G58" s="1498"/>
      <c r="H58" s="1498"/>
      <c r="I58" s="1498"/>
    </row>
    <row r="59" spans="2:9" x14ac:dyDescent="0.25">
      <c r="B59" s="1498" t="s">
        <v>385</v>
      </c>
      <c r="C59" s="1498"/>
      <c r="D59" s="1498"/>
      <c r="E59" s="1498"/>
      <c r="F59" s="1498"/>
      <c r="G59" s="1498"/>
      <c r="H59" s="1498"/>
      <c r="I59" s="1498"/>
    </row>
    <row r="60" spans="2:9" x14ac:dyDescent="0.25">
      <c r="B60" s="1498" t="s">
        <v>386</v>
      </c>
      <c r="C60" s="1498"/>
      <c r="D60" s="1498"/>
      <c r="E60" s="1498"/>
      <c r="F60" s="1498"/>
      <c r="G60" s="1498"/>
      <c r="H60" s="1498"/>
      <c r="I60" s="1498"/>
    </row>
    <row r="61" spans="2:9" x14ac:dyDescent="0.25">
      <c r="B61" s="1498" t="s">
        <v>387</v>
      </c>
      <c r="C61" s="1498"/>
      <c r="D61" s="1498"/>
      <c r="E61" s="1498"/>
      <c r="F61" s="1498"/>
      <c r="G61" s="1498"/>
      <c r="H61" s="1498"/>
      <c r="I61" s="1498"/>
    </row>
    <row r="62" spans="2:9" x14ac:dyDescent="0.25">
      <c r="B62" s="1498" t="s">
        <v>388</v>
      </c>
      <c r="C62" s="1498"/>
      <c r="D62" s="1498"/>
      <c r="E62" s="1498"/>
      <c r="F62" s="1498"/>
      <c r="G62" s="1498"/>
      <c r="H62" s="1498"/>
      <c r="I62" s="1498"/>
    </row>
    <row r="63" spans="2:9" x14ac:dyDescent="0.25">
      <c r="B63" s="1498" t="s">
        <v>389</v>
      </c>
      <c r="C63" s="1498"/>
      <c r="D63" s="1498"/>
      <c r="E63" s="1498"/>
      <c r="F63" s="1498"/>
      <c r="G63" s="1498"/>
      <c r="H63" s="1498"/>
      <c r="I63" s="1498"/>
    </row>
    <row r="64" spans="2:9" x14ac:dyDescent="0.25">
      <c r="B64" s="1498" t="s">
        <v>390</v>
      </c>
      <c r="C64" s="1498"/>
      <c r="D64" s="1498"/>
      <c r="E64" s="1498"/>
      <c r="F64" s="1498"/>
      <c r="G64" s="1498"/>
      <c r="H64" s="1498"/>
      <c r="I64" s="1498"/>
    </row>
    <row r="65" spans="2:9" x14ac:dyDescent="0.25">
      <c r="B65" s="1498" t="s">
        <v>391</v>
      </c>
      <c r="C65" s="1498"/>
      <c r="D65" s="1498"/>
      <c r="E65" s="1498"/>
      <c r="F65" s="1498"/>
      <c r="G65" s="1498"/>
      <c r="H65" s="1498"/>
      <c r="I65" s="1498"/>
    </row>
    <row r="66" spans="2:9" x14ac:dyDescent="0.25">
      <c r="B66" s="1498" t="s">
        <v>392</v>
      </c>
      <c r="C66" s="1498"/>
      <c r="D66" s="1498"/>
      <c r="E66" s="1498"/>
      <c r="F66" s="1498"/>
      <c r="G66" s="1498"/>
      <c r="H66" s="1498"/>
      <c r="I66" s="1498"/>
    </row>
    <row r="67" spans="2:9" x14ac:dyDescent="0.25">
      <c r="B67" s="1498" t="s">
        <v>393</v>
      </c>
      <c r="C67" s="1498"/>
      <c r="D67" s="1498"/>
      <c r="E67" s="1498"/>
      <c r="F67" s="1498"/>
      <c r="G67" s="1498"/>
      <c r="H67" s="1498"/>
      <c r="I67" s="1498"/>
    </row>
    <row r="68" spans="2:9" x14ac:dyDescent="0.25">
      <c r="B68" s="1498" t="s">
        <v>394</v>
      </c>
      <c r="C68" s="1498"/>
      <c r="D68" s="1498"/>
      <c r="E68" s="1498"/>
      <c r="F68" s="1498"/>
      <c r="G68" s="1498"/>
      <c r="H68" s="1498"/>
      <c r="I68" s="1498"/>
    </row>
    <row r="69" spans="2:9" x14ac:dyDescent="0.25">
      <c r="B69" s="1498" t="s">
        <v>395</v>
      </c>
      <c r="C69" s="1498"/>
      <c r="D69" s="1498"/>
      <c r="E69" s="1498"/>
      <c r="F69" s="1498"/>
      <c r="G69" s="1498"/>
      <c r="H69" s="1498"/>
      <c r="I69" s="1498"/>
    </row>
    <row r="70" spans="2:9" x14ac:dyDescent="0.25">
      <c r="B70" s="1498" t="s">
        <v>503</v>
      </c>
      <c r="C70" s="1498"/>
      <c r="D70" s="1498"/>
      <c r="E70" s="1498"/>
      <c r="F70" s="1498"/>
      <c r="G70" s="1498"/>
      <c r="H70" s="1498"/>
      <c r="I70" s="1498"/>
    </row>
    <row r="71" spans="2:9" x14ac:dyDescent="0.25">
      <c r="B71" s="1498" t="s">
        <v>504</v>
      </c>
      <c r="C71" s="1498"/>
      <c r="D71" s="1498"/>
      <c r="E71" s="1498"/>
      <c r="F71" s="1498"/>
      <c r="G71" s="1498"/>
      <c r="H71" s="1498"/>
      <c r="I71" s="1498"/>
    </row>
    <row r="72" spans="2:9" x14ac:dyDescent="0.25">
      <c r="B72" s="594"/>
      <c r="C72" s="594"/>
      <c r="D72" s="594"/>
      <c r="E72" s="594"/>
      <c r="F72" s="594"/>
      <c r="G72" s="594"/>
      <c r="H72" s="594"/>
      <c r="I72" s="594"/>
    </row>
    <row r="73" spans="2:9" x14ac:dyDescent="0.25">
      <c r="B73" s="230" t="s">
        <v>408</v>
      </c>
      <c r="C73" s="231"/>
      <c r="D73" s="231"/>
      <c r="E73" s="231"/>
      <c r="F73" s="231"/>
      <c r="G73" s="231"/>
      <c r="H73" s="231"/>
      <c r="I73" s="231"/>
    </row>
    <row r="74" spans="2:9" x14ac:dyDescent="0.25">
      <c r="B74" s="373" t="s">
        <v>309</v>
      </c>
      <c r="C74" s="373"/>
      <c r="D74" s="373"/>
      <c r="E74" s="373"/>
      <c r="F74" s="373"/>
      <c r="G74" s="373"/>
      <c r="H74" s="373"/>
      <c r="I74" s="373"/>
    </row>
    <row r="77" spans="2:9" x14ac:dyDescent="0.25">
      <c r="B77" s="417"/>
    </row>
  </sheetData>
  <mergeCells count="56">
    <mergeCell ref="B71:I71"/>
    <mergeCell ref="B52:I52"/>
    <mergeCell ref="B44:I44"/>
    <mergeCell ref="B47:I47"/>
    <mergeCell ref="B48:I48"/>
    <mergeCell ref="B53:I53"/>
    <mergeCell ref="B69:I69"/>
    <mergeCell ref="B70:I70"/>
    <mergeCell ref="B65:I65"/>
    <mergeCell ref="B66:I66"/>
    <mergeCell ref="B67:I67"/>
    <mergeCell ref="B68:I68"/>
    <mergeCell ref="B50:I50"/>
    <mergeCell ref="B51:I51"/>
    <mergeCell ref="B40:I40"/>
    <mergeCell ref="B41:I41"/>
    <mergeCell ref="B42:I42"/>
    <mergeCell ref="B49:I49"/>
    <mergeCell ref="B43:I43"/>
    <mergeCell ref="B30:I30"/>
    <mergeCell ref="B31:I31"/>
    <mergeCell ref="B32:I32"/>
    <mergeCell ref="B64:I64"/>
    <mergeCell ref="B34:I34"/>
    <mergeCell ref="B35:I35"/>
    <mergeCell ref="B36:I36"/>
    <mergeCell ref="B56:I56"/>
    <mergeCell ref="B57:I57"/>
    <mergeCell ref="B58:I58"/>
    <mergeCell ref="B59:I59"/>
    <mergeCell ref="B60:I60"/>
    <mergeCell ref="B61:I61"/>
    <mergeCell ref="B62:I62"/>
    <mergeCell ref="B63:I63"/>
    <mergeCell ref="B39:I39"/>
    <mergeCell ref="B23:I23"/>
    <mergeCell ref="B24:I24"/>
    <mergeCell ref="B25:I25"/>
    <mergeCell ref="B28:I28"/>
    <mergeCell ref="B29:I29"/>
    <mergeCell ref="B33:I33"/>
    <mergeCell ref="B19:I19"/>
    <mergeCell ref="B20:I20"/>
    <mergeCell ref="B18:I18"/>
    <mergeCell ref="B7:I7"/>
    <mergeCell ref="B8:I8"/>
    <mergeCell ref="B9:I9"/>
    <mergeCell ref="B10:I10"/>
    <mergeCell ref="B11:I11"/>
    <mergeCell ref="B12:I12"/>
    <mergeCell ref="B13:I13"/>
    <mergeCell ref="B14:I14"/>
    <mergeCell ref="B15:I15"/>
    <mergeCell ref="B16:I16"/>
    <mergeCell ref="B17:I17"/>
    <mergeCell ref="B22:I22"/>
  </mergeCells>
  <hyperlinks>
    <hyperlink ref="B7" location="'Equity 1'!A1" display="1.1 Domestic Market Capitalization" xr:uid="{00000000-0004-0000-0000-000000000000}"/>
    <hyperlink ref="B8" location="'Equity 2'!A1" display="1.2 Market capitalization of domestic shares newly listed and delisted" xr:uid="{00000000-0004-0000-0000-000001000000}"/>
    <hyperlink ref="B9" location="'Equity 3'!A1" display="1.3 Number of listed companies" xr:uid="{00000000-0004-0000-0000-000002000000}"/>
    <hyperlink ref="B10" location="'Equity 4'!A1" display="1.4 Number of newly listed and delisted companies" xr:uid="{00000000-0004-0000-0000-000003000000}"/>
    <hyperlink ref="B11" location="'Equity 5.1'!A1" display="1.5.1 Value of share trading - Electronic Order Book" xr:uid="{00000000-0004-0000-0000-000004000000}"/>
    <hyperlink ref="B12" location="'Equity 5.2'!A1" display="1.5.2 Value of share trading - Negotiated deals" xr:uid="{00000000-0004-0000-0000-000005000000}"/>
    <hyperlink ref="B13" location="'Equity 5.3'!A1" display="1.5.3 Value of share trading - Reported trades" xr:uid="{00000000-0004-0000-0000-000006000000}"/>
    <hyperlink ref="B14" location="'Equity 6'!A1" display="1.6 Number of trading days, average daily turnover value, and average value of trades" xr:uid="{00000000-0004-0000-0000-000007000000}"/>
    <hyperlink ref="B15" location="'Equity 7.1'!A1" display="1.7.1 Number of trades in equity shares and number of shares traded - Electronic Order Book" xr:uid="{00000000-0004-0000-0000-000008000000}"/>
    <hyperlink ref="B16" location="'Equity 7.2'!A1" display="1.7.2 Number of trades in equity shares and number of shares traded - Negotiated deals" xr:uid="{00000000-0004-0000-0000-000009000000}"/>
    <hyperlink ref="B17" location="'Equity 7.3'!A1" display="1.7.3 Number of trades in equity shares and number of shares traded - Reported trades" xr:uid="{00000000-0004-0000-0000-00000A000000}"/>
    <hyperlink ref="B18" location="'Equity 8'!A1" display="1.8 Number of trading participants" xr:uid="{00000000-0004-0000-0000-00000B000000}"/>
    <hyperlink ref="B19" location="'Equity 9'!A1" display="1.9 Turnover velocity of domestic shares" xr:uid="{00000000-0004-0000-0000-00000C000000}"/>
    <hyperlink ref="B20" location="'Equity 10'!A1" display="1.10 Market concentration " xr:uid="{00000000-0004-0000-0000-00000D000000}"/>
    <hyperlink ref="B21" location="'Equity 11.1'!A1" display="1.11.1 Investment flows - Number of new companies listed" xr:uid="{00000000-0004-0000-0000-00000E000000}"/>
    <hyperlink ref="B22" location="'Equity 11.2'!A1" display="1.11.2 Investment flows - Capital Raised" xr:uid="{00000000-0004-0000-0000-00000F000000}"/>
    <hyperlink ref="B23" location="'Equity 12'!A1" display="1.12 Number of securitized derivatives listed at year-end, trading value and number of trades" xr:uid="{00000000-0004-0000-0000-000010000000}"/>
    <hyperlink ref="B24" location="'Equity 13'!A1" display="1.13 Number of ETFs listed at year-end, trading value and number of trades" xr:uid="{00000000-0004-0000-0000-000011000000}"/>
    <hyperlink ref="B25" location="'Equity 14'!A1" display="1.14 Number of investment funds listed at year-end, trading value and number of trades" xr:uid="{00000000-0004-0000-0000-000012000000}"/>
    <hyperlink ref="B28" location="'Bond 1'!A1" display="2.1 Value of bonds listed" xr:uid="{00000000-0004-0000-0000-000013000000}"/>
    <hyperlink ref="B29" location="'Bond 2'!A1" display="2.2 Number of bond issuers" xr:uid="{00000000-0004-0000-0000-000014000000}"/>
    <hyperlink ref="B30" location="'Bond 3'!A1" display="2.3 Number of bonds listed" xr:uid="{00000000-0004-0000-0000-000015000000}"/>
    <hyperlink ref="B31" location="'Bond 4 '!A1" display="2.4 Number of new bonds listed" xr:uid="{00000000-0004-0000-0000-000016000000}"/>
    <hyperlink ref="B32" location="'Bond 5.1'!A1" display="2.5.1 Value of bond trading - Electronic Order Book" xr:uid="{00000000-0004-0000-0000-000017000000}"/>
    <hyperlink ref="B33" location="'Bond 5.2'!A1" display="2.5.2 Value of bond trading - Negotiated deals" xr:uid="{00000000-0004-0000-0000-000018000000}"/>
    <hyperlink ref="B34" location="'Bond 5.3'!A1" display="2.5.3 Value of bond trading - Reported trades" xr:uid="{00000000-0004-0000-0000-000019000000}"/>
    <hyperlink ref="B35" location="'Bond 6'!A1" display="2.6 Number of trades in bonds" xr:uid="{00000000-0004-0000-0000-00001A000000}"/>
    <hyperlink ref="B36" location="'Bond 7'!A1" display="2.7 Investment flows - New capital raised by bonds" xr:uid="{00000000-0004-0000-0000-00001B000000}"/>
    <hyperlink ref="B56" location="'Derivatives 1'!A1" display="3.1 Stock Options" xr:uid="{00000000-0004-0000-0000-00001C000000}"/>
    <hyperlink ref="B57" location="'Derivatives 2'!A1" display="3.2 Single Stock Futures" xr:uid="{00000000-0004-0000-0000-00001D000000}"/>
    <hyperlink ref="B58" location="'Derivatives 3'!A1" display="3.3 Stock Index Options" xr:uid="{00000000-0004-0000-0000-00001E000000}"/>
    <hyperlink ref="B59" location="'Derivatives 4'!A1" display="3.4 Stock Index Futures" xr:uid="{00000000-0004-0000-0000-00001F000000}"/>
    <hyperlink ref="B60" location="'Derivatives 5'!A1" display="3.5 ETF Options" xr:uid="{00000000-0004-0000-0000-000020000000}"/>
    <hyperlink ref="B61" location="'Derivatives 6'!A1" display="3.6 ETF Futures" xr:uid="{00000000-0004-0000-0000-000021000000}"/>
    <hyperlink ref="B62" location="'Derivatives 7'!A1" display="3.7 Short term interest rates options" xr:uid="{00000000-0004-0000-0000-000022000000}"/>
    <hyperlink ref="B63" location="'Derivatives 8'!A1" display="3.8 Short term interest rates futures" xr:uid="{00000000-0004-0000-0000-000023000000}"/>
    <hyperlink ref="B64" location="'Derivatives 9'!A1" display="3.9 Long term interest rates options" xr:uid="{00000000-0004-0000-0000-000024000000}"/>
    <hyperlink ref="B65" location="'Derivatives 10'!A1" display="3.10 Long term interest rates futures" xr:uid="{00000000-0004-0000-0000-000025000000}"/>
    <hyperlink ref="B66" location="'Derivatives 11'!A1" display="3.11 Currency Options" xr:uid="{00000000-0004-0000-0000-000026000000}"/>
    <hyperlink ref="B67" location="'Derivatives 12'!A1" display="3.12 Currency futures" xr:uid="{00000000-0004-0000-0000-000027000000}"/>
    <hyperlink ref="B68" location="'Derivatives 13'!A1" display="3.13 Commodity Options" xr:uid="{00000000-0004-0000-0000-000028000000}"/>
    <hyperlink ref="B69" location="'Derivatives 14'!A1" display="3.14 Commodity Futures" xr:uid="{00000000-0004-0000-0000-000029000000}"/>
    <hyperlink ref="B70" location="'Derivatives 15'!A1" display="3.15 Other derivatives" xr:uid="{00000000-0004-0000-0000-00002A000000}"/>
    <hyperlink ref="B39" location="'Indicator 1'!A1" display="4.1 Broad Stock market indexes" xr:uid="{00000000-0004-0000-0000-00002B000000}"/>
    <hyperlink ref="B40" location="'Indicator 2'!A1" display="4.2 Blue Chip Indexes" xr:uid="{00000000-0004-0000-0000-00002C000000}"/>
    <hyperlink ref="B41" location="'Indicator 3.1'!A1" display="4.3.1 Number of companies distributing dividends, amounts of dividends paid and yields " xr:uid="{00000000-0004-0000-0000-00002D000000}"/>
    <hyperlink ref="B42" location="'Indicator 3.2'!A1" display="4.3.2 Number of companies distributing dividends, amounts of dividends paid and yields " xr:uid="{00000000-0004-0000-0000-00002F000000}"/>
    <hyperlink ref="B44" location="'Indicator 4'!A1" display="4.4 Average of the price/earnings ratios, inflation rates" xr:uid="{00000000-0004-0000-0000-000031000000}"/>
    <hyperlink ref="B47" location="'SME 1'!A1" display="5.1 Domestic Market Capitalization" xr:uid="{00000000-0004-0000-0000-000034000000}"/>
    <hyperlink ref="B48" location="'SME 2'!A1" display="5.2 Number of companies with shares traded" xr:uid="{00000000-0004-0000-0000-000035000000}"/>
    <hyperlink ref="B49" location="'SME 3'!A1" display="5.3 Number of newly listed and delisted companies" xr:uid="{00000000-0004-0000-0000-000036000000}"/>
    <hyperlink ref="B50" location="'SME 4.1'!A1" display="5.4.1 Value of share trading - Electronic Order Book" xr:uid="{00000000-0004-0000-0000-000037000000}"/>
    <hyperlink ref="B51" location="'SME 4.2'!A1" display="5.4.2 Value of share trading - Negotiated deals" xr:uid="{00000000-0004-0000-0000-000038000000}"/>
    <hyperlink ref="B52" location="'SME 5'!A1" display="5.5 Investment flows - New capital raised" xr:uid="{00000000-0004-0000-0000-00003A000000}"/>
    <hyperlink ref="B53" location="'Other 6'!A1" display="5.6 Market indexes" xr:uid="{00000000-0004-0000-0000-00003B000000}"/>
    <hyperlink ref="B7:I7" location="'Equity 1'!A1" display="1.1 Domestic Market Capitalisation" xr:uid="{00000000-0004-0000-0000-00003C000000}"/>
    <hyperlink ref="B8:I8" location="'Equity 2'!A1" display="1.2 Market capitalisation of domestic shares newly listed and delisted" xr:uid="{00000000-0004-0000-0000-00003D000000}"/>
    <hyperlink ref="B9:I9" location="'Equity 3'!A1" display="1.3 Number of listed companies" xr:uid="{00000000-0004-0000-0000-00003E000000}"/>
    <hyperlink ref="B10:I10" location="'Equity 4'!A1" display="1.4 Number of newly listed and delisted companies" xr:uid="{00000000-0004-0000-0000-00003F000000}"/>
    <hyperlink ref="B11:I11" location="'Euity 5.1'!A1" display="1.5.1 Value of share trading - Electronic Order Book" xr:uid="{00000000-0004-0000-0000-000040000000}"/>
    <hyperlink ref="B12:I12" location="'Euity 5.2'!A1" display="1.5.2 Value of share trading - Negotiated deals" xr:uid="{00000000-0004-0000-0000-000041000000}"/>
    <hyperlink ref="B13:I13" location="'Equity 5.3'!A1" display="1.5.3 Value of share trading - Reported trades" xr:uid="{00000000-0004-0000-0000-000042000000}"/>
    <hyperlink ref="B14:I14" location="'Equity 6'!A1" display="1.6 Number of trading days, average daily turnover value, and average value of trades" xr:uid="{00000000-0004-0000-0000-000043000000}"/>
    <hyperlink ref="B15:I15" location="'Equity 7.1'!A1" display="1.7.1 Number of trades in equity shares and number of shares traded - Electronic Order Book" xr:uid="{00000000-0004-0000-0000-000044000000}"/>
    <hyperlink ref="B16:I16" location="'Equity 7.2'!A1" display="1.7.2 Number of trades in equity shares and number of shares traded - Negotiated deals" xr:uid="{00000000-0004-0000-0000-000045000000}"/>
    <hyperlink ref="B17:I17" location="'Equity 7.3'!A1" display="1.7.3 Number of trades in equity shares and number of shares traded - Reported trades" xr:uid="{00000000-0004-0000-0000-000046000000}"/>
    <hyperlink ref="B18:I18" location="'Equity 8'!A1" display="1.8 Number of trading participants" xr:uid="{00000000-0004-0000-0000-000047000000}"/>
    <hyperlink ref="B19:I19" location="'Equity 9'!A1" display="1.9 Turnover velocity of domestic shares" xr:uid="{00000000-0004-0000-0000-000048000000}"/>
    <hyperlink ref="B74:I74" location="'FX rates'!A1" display="7.1 USD against other currencies" xr:uid="{00000000-0004-0000-0000-000049000000}"/>
    <hyperlink ref="B74" location="'FX rates'!A1" display="7.1 USD against other currencies" xr:uid="{00000000-0004-0000-0000-00004A000000}"/>
    <hyperlink ref="B71" location="'Derivatives 16'!A1" display="3.16 Other Futures" xr:uid="{A9CF98E7-A3D0-4B4D-B70D-FBDD48A13515}"/>
    <hyperlink ref="B43" location="'Indicator 3.2'!A1" display="for the Aqlternative / SME markets" xr:uid="{00000000-0004-0000-0000-000030000000}"/>
    <hyperlink ref="B53:I53" location="'SME 6'!A1" display="5.6 Market indexes" xr:uid="{E1498AAD-C248-4FA8-BDE5-1FF295C7142F}"/>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M136"/>
  <sheetViews>
    <sheetView showGridLines="0" topLeftCell="A76" zoomScale="85" zoomScaleNormal="85" workbookViewId="0">
      <selection activeCell="B97" sqref="B97"/>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440" customWidth="1"/>
    <col min="6" max="7" width="15.7109375" style="1" customWidth="1"/>
    <col min="8" max="8" width="3.5703125" style="3" customWidth="1"/>
    <col min="9" max="9" width="2.85546875" style="1" customWidth="1"/>
    <col min="10" max="10" width="11.42578125" style="253" customWidth="1"/>
    <col min="11" max="13" width="11.42578125" style="1" customWidth="1"/>
    <col min="14" max="254" width="11.42578125" style="1"/>
    <col min="255" max="255" width="2.85546875" style="1" customWidth="1"/>
    <col min="256" max="256" width="37.5703125" style="1" customWidth="1"/>
    <col min="257" max="258" width="15.7109375" style="1" customWidth="1"/>
    <col min="259" max="259" width="2.85546875" style="1" customWidth="1"/>
    <col min="260" max="261" width="15.7109375" style="1" customWidth="1"/>
    <col min="262" max="263" width="2.85546875" style="1" customWidth="1"/>
    <col min="264" max="269" width="11.42578125" style="1" customWidth="1"/>
    <col min="270" max="510" width="11.42578125" style="1"/>
    <col min="511" max="511" width="2.85546875" style="1" customWidth="1"/>
    <col min="512" max="512" width="37.5703125" style="1" customWidth="1"/>
    <col min="513" max="514" width="15.7109375" style="1" customWidth="1"/>
    <col min="515" max="515" width="2.85546875" style="1" customWidth="1"/>
    <col min="516" max="517" width="15.7109375" style="1" customWidth="1"/>
    <col min="518" max="519" width="2.85546875" style="1" customWidth="1"/>
    <col min="520" max="525" width="11.42578125" style="1" customWidth="1"/>
    <col min="526" max="766" width="11.42578125" style="1"/>
    <col min="767" max="767" width="2.85546875" style="1" customWidth="1"/>
    <col min="768" max="768" width="37.5703125" style="1" customWidth="1"/>
    <col min="769" max="770" width="15.7109375" style="1" customWidth="1"/>
    <col min="771" max="771" width="2.85546875" style="1" customWidth="1"/>
    <col min="772" max="773" width="15.7109375" style="1" customWidth="1"/>
    <col min="774" max="775" width="2.85546875" style="1" customWidth="1"/>
    <col min="776" max="781" width="11.42578125" style="1" customWidth="1"/>
    <col min="782" max="1022" width="11.42578125" style="1"/>
    <col min="1023" max="1023" width="2.85546875" style="1" customWidth="1"/>
    <col min="1024" max="1024" width="37.5703125" style="1" customWidth="1"/>
    <col min="1025" max="1026" width="15.7109375" style="1" customWidth="1"/>
    <col min="1027" max="1027" width="2.85546875" style="1" customWidth="1"/>
    <col min="1028" max="1029" width="15.7109375" style="1" customWidth="1"/>
    <col min="1030" max="1031" width="2.85546875" style="1" customWidth="1"/>
    <col min="1032" max="1037" width="11.42578125" style="1" customWidth="1"/>
    <col min="1038" max="1278" width="11.42578125" style="1"/>
    <col min="1279" max="1279" width="2.85546875" style="1" customWidth="1"/>
    <col min="1280" max="1280" width="37.5703125" style="1" customWidth="1"/>
    <col min="1281" max="1282" width="15.7109375" style="1" customWidth="1"/>
    <col min="1283" max="1283" width="2.85546875" style="1" customWidth="1"/>
    <col min="1284" max="1285" width="15.7109375" style="1" customWidth="1"/>
    <col min="1286" max="1287" width="2.85546875" style="1" customWidth="1"/>
    <col min="1288" max="1293" width="11.42578125" style="1" customWidth="1"/>
    <col min="1294" max="1534" width="11.42578125" style="1"/>
    <col min="1535" max="1535" width="2.85546875" style="1" customWidth="1"/>
    <col min="1536" max="1536" width="37.5703125" style="1" customWidth="1"/>
    <col min="1537" max="1538" width="15.7109375" style="1" customWidth="1"/>
    <col min="1539" max="1539" width="2.85546875" style="1" customWidth="1"/>
    <col min="1540" max="1541" width="15.7109375" style="1" customWidth="1"/>
    <col min="1542" max="1543" width="2.85546875" style="1" customWidth="1"/>
    <col min="1544" max="1549" width="11.42578125" style="1" customWidth="1"/>
    <col min="1550" max="1790" width="11.42578125" style="1"/>
    <col min="1791" max="1791" width="2.85546875" style="1" customWidth="1"/>
    <col min="1792" max="1792" width="37.5703125" style="1" customWidth="1"/>
    <col min="1793" max="1794" width="15.7109375" style="1" customWidth="1"/>
    <col min="1795" max="1795" width="2.85546875" style="1" customWidth="1"/>
    <col min="1796" max="1797" width="15.7109375" style="1" customWidth="1"/>
    <col min="1798" max="1799" width="2.85546875" style="1" customWidth="1"/>
    <col min="1800" max="1805" width="11.42578125" style="1" customWidth="1"/>
    <col min="1806" max="2046" width="11.42578125" style="1"/>
    <col min="2047" max="2047" width="2.85546875" style="1" customWidth="1"/>
    <col min="2048" max="2048" width="37.5703125" style="1" customWidth="1"/>
    <col min="2049" max="2050" width="15.7109375" style="1" customWidth="1"/>
    <col min="2051" max="2051" width="2.85546875" style="1" customWidth="1"/>
    <col min="2052" max="2053" width="15.7109375" style="1" customWidth="1"/>
    <col min="2054" max="2055" width="2.85546875" style="1" customWidth="1"/>
    <col min="2056" max="2061" width="11.42578125" style="1" customWidth="1"/>
    <col min="2062" max="2302" width="11.42578125" style="1"/>
    <col min="2303" max="2303" width="2.85546875" style="1" customWidth="1"/>
    <col min="2304" max="2304" width="37.5703125" style="1" customWidth="1"/>
    <col min="2305" max="2306" width="15.7109375" style="1" customWidth="1"/>
    <col min="2307" max="2307" width="2.85546875" style="1" customWidth="1"/>
    <col min="2308" max="2309" width="15.7109375" style="1" customWidth="1"/>
    <col min="2310" max="2311" width="2.85546875" style="1" customWidth="1"/>
    <col min="2312" max="2317" width="11.42578125" style="1" customWidth="1"/>
    <col min="2318" max="2558" width="11.42578125" style="1"/>
    <col min="2559" max="2559" width="2.85546875" style="1" customWidth="1"/>
    <col min="2560" max="2560" width="37.5703125" style="1" customWidth="1"/>
    <col min="2561" max="2562" width="15.7109375" style="1" customWidth="1"/>
    <col min="2563" max="2563" width="2.85546875" style="1" customWidth="1"/>
    <col min="2564" max="2565" width="15.7109375" style="1" customWidth="1"/>
    <col min="2566" max="2567" width="2.85546875" style="1" customWidth="1"/>
    <col min="2568" max="2573" width="11.42578125" style="1" customWidth="1"/>
    <col min="2574" max="2814" width="11.42578125" style="1"/>
    <col min="2815" max="2815" width="2.85546875" style="1" customWidth="1"/>
    <col min="2816" max="2816" width="37.5703125" style="1" customWidth="1"/>
    <col min="2817" max="2818" width="15.7109375" style="1" customWidth="1"/>
    <col min="2819" max="2819" width="2.85546875" style="1" customWidth="1"/>
    <col min="2820" max="2821" width="15.7109375" style="1" customWidth="1"/>
    <col min="2822" max="2823" width="2.85546875" style="1" customWidth="1"/>
    <col min="2824" max="2829" width="11.42578125" style="1" customWidth="1"/>
    <col min="2830" max="3070" width="11.42578125" style="1"/>
    <col min="3071" max="3071" width="2.85546875" style="1" customWidth="1"/>
    <col min="3072" max="3072" width="37.5703125" style="1" customWidth="1"/>
    <col min="3073" max="3074" width="15.7109375" style="1" customWidth="1"/>
    <col min="3075" max="3075" width="2.85546875" style="1" customWidth="1"/>
    <col min="3076" max="3077" width="15.7109375" style="1" customWidth="1"/>
    <col min="3078" max="3079" width="2.85546875" style="1" customWidth="1"/>
    <col min="3080" max="3085" width="11.42578125" style="1" customWidth="1"/>
    <col min="3086" max="3326" width="11.42578125" style="1"/>
    <col min="3327" max="3327" width="2.85546875" style="1" customWidth="1"/>
    <col min="3328" max="3328" width="37.5703125" style="1" customWidth="1"/>
    <col min="3329" max="3330" width="15.7109375" style="1" customWidth="1"/>
    <col min="3331" max="3331" width="2.85546875" style="1" customWidth="1"/>
    <col min="3332" max="3333" width="15.7109375" style="1" customWidth="1"/>
    <col min="3334" max="3335" width="2.85546875" style="1" customWidth="1"/>
    <col min="3336" max="3341" width="11.42578125" style="1" customWidth="1"/>
    <col min="3342" max="3582" width="11.42578125" style="1"/>
    <col min="3583" max="3583" width="2.85546875" style="1" customWidth="1"/>
    <col min="3584" max="3584" width="37.5703125" style="1" customWidth="1"/>
    <col min="3585" max="3586" width="15.7109375" style="1" customWidth="1"/>
    <col min="3587" max="3587" width="2.85546875" style="1" customWidth="1"/>
    <col min="3588" max="3589" width="15.7109375" style="1" customWidth="1"/>
    <col min="3590" max="3591" width="2.85546875" style="1" customWidth="1"/>
    <col min="3592" max="3597" width="11.42578125" style="1" customWidth="1"/>
    <col min="3598" max="3838" width="11.42578125" style="1"/>
    <col min="3839" max="3839" width="2.85546875" style="1" customWidth="1"/>
    <col min="3840" max="3840" width="37.5703125" style="1" customWidth="1"/>
    <col min="3841" max="3842" width="15.7109375" style="1" customWidth="1"/>
    <col min="3843" max="3843" width="2.85546875" style="1" customWidth="1"/>
    <col min="3844" max="3845" width="15.7109375" style="1" customWidth="1"/>
    <col min="3846" max="3847" width="2.85546875" style="1" customWidth="1"/>
    <col min="3848" max="3853" width="11.42578125" style="1" customWidth="1"/>
    <col min="3854" max="4094" width="11.42578125" style="1"/>
    <col min="4095" max="4095" width="2.85546875" style="1" customWidth="1"/>
    <col min="4096" max="4096" width="37.5703125" style="1" customWidth="1"/>
    <col min="4097" max="4098" width="15.7109375" style="1" customWidth="1"/>
    <col min="4099" max="4099" width="2.85546875" style="1" customWidth="1"/>
    <col min="4100" max="4101" width="15.7109375" style="1" customWidth="1"/>
    <col min="4102" max="4103" width="2.85546875" style="1" customWidth="1"/>
    <col min="4104" max="4109" width="11.42578125" style="1" customWidth="1"/>
    <col min="4110" max="4350" width="11.42578125" style="1"/>
    <col min="4351" max="4351" width="2.85546875" style="1" customWidth="1"/>
    <col min="4352" max="4352" width="37.5703125" style="1" customWidth="1"/>
    <col min="4353" max="4354" width="15.7109375" style="1" customWidth="1"/>
    <col min="4355" max="4355" width="2.85546875" style="1" customWidth="1"/>
    <col min="4356" max="4357" width="15.7109375" style="1" customWidth="1"/>
    <col min="4358" max="4359" width="2.85546875" style="1" customWidth="1"/>
    <col min="4360" max="4365" width="11.42578125" style="1" customWidth="1"/>
    <col min="4366" max="4606" width="11.42578125" style="1"/>
    <col min="4607" max="4607" width="2.85546875" style="1" customWidth="1"/>
    <col min="4608" max="4608" width="37.5703125" style="1" customWidth="1"/>
    <col min="4609" max="4610" width="15.7109375" style="1" customWidth="1"/>
    <col min="4611" max="4611" width="2.85546875" style="1" customWidth="1"/>
    <col min="4612" max="4613" width="15.7109375" style="1" customWidth="1"/>
    <col min="4614" max="4615" width="2.85546875" style="1" customWidth="1"/>
    <col min="4616" max="4621" width="11.42578125" style="1" customWidth="1"/>
    <col min="4622" max="4862" width="11.42578125" style="1"/>
    <col min="4863" max="4863" width="2.85546875" style="1" customWidth="1"/>
    <col min="4864" max="4864" width="37.5703125" style="1" customWidth="1"/>
    <col min="4865" max="4866" width="15.7109375" style="1" customWidth="1"/>
    <col min="4867" max="4867" width="2.85546875" style="1" customWidth="1"/>
    <col min="4868" max="4869" width="15.7109375" style="1" customWidth="1"/>
    <col min="4870" max="4871" width="2.85546875" style="1" customWidth="1"/>
    <col min="4872" max="4877" width="11.42578125" style="1" customWidth="1"/>
    <col min="4878" max="5118" width="11.42578125" style="1"/>
    <col min="5119" max="5119" width="2.85546875" style="1" customWidth="1"/>
    <col min="5120" max="5120" width="37.5703125" style="1" customWidth="1"/>
    <col min="5121" max="5122" width="15.7109375" style="1" customWidth="1"/>
    <col min="5123" max="5123" width="2.85546875" style="1" customWidth="1"/>
    <col min="5124" max="5125" width="15.7109375" style="1" customWidth="1"/>
    <col min="5126" max="5127" width="2.85546875" style="1" customWidth="1"/>
    <col min="5128" max="5133" width="11.42578125" style="1" customWidth="1"/>
    <col min="5134" max="5374" width="11.42578125" style="1"/>
    <col min="5375" max="5375" width="2.85546875" style="1" customWidth="1"/>
    <col min="5376" max="5376" width="37.5703125" style="1" customWidth="1"/>
    <col min="5377" max="5378" width="15.7109375" style="1" customWidth="1"/>
    <col min="5379" max="5379" width="2.85546875" style="1" customWidth="1"/>
    <col min="5380" max="5381" width="15.7109375" style="1" customWidth="1"/>
    <col min="5382" max="5383" width="2.85546875" style="1" customWidth="1"/>
    <col min="5384" max="5389" width="11.42578125" style="1" customWidth="1"/>
    <col min="5390" max="5630" width="11.42578125" style="1"/>
    <col min="5631" max="5631" width="2.85546875" style="1" customWidth="1"/>
    <col min="5632" max="5632" width="37.5703125" style="1" customWidth="1"/>
    <col min="5633" max="5634" width="15.7109375" style="1" customWidth="1"/>
    <col min="5635" max="5635" width="2.85546875" style="1" customWidth="1"/>
    <col min="5636" max="5637" width="15.7109375" style="1" customWidth="1"/>
    <col min="5638" max="5639" width="2.85546875" style="1" customWidth="1"/>
    <col min="5640" max="5645" width="11.42578125" style="1" customWidth="1"/>
    <col min="5646" max="5886" width="11.42578125" style="1"/>
    <col min="5887" max="5887" width="2.85546875" style="1" customWidth="1"/>
    <col min="5888" max="5888" width="37.5703125" style="1" customWidth="1"/>
    <col min="5889" max="5890" width="15.7109375" style="1" customWidth="1"/>
    <col min="5891" max="5891" width="2.85546875" style="1" customWidth="1"/>
    <col min="5892" max="5893" width="15.7109375" style="1" customWidth="1"/>
    <col min="5894" max="5895" width="2.85546875" style="1" customWidth="1"/>
    <col min="5896" max="5901" width="11.42578125" style="1" customWidth="1"/>
    <col min="5902" max="6142" width="11.42578125" style="1"/>
    <col min="6143" max="6143" width="2.85546875" style="1" customWidth="1"/>
    <col min="6144" max="6144" width="37.5703125" style="1" customWidth="1"/>
    <col min="6145" max="6146" width="15.7109375" style="1" customWidth="1"/>
    <col min="6147" max="6147" width="2.85546875" style="1" customWidth="1"/>
    <col min="6148" max="6149" width="15.7109375" style="1" customWidth="1"/>
    <col min="6150" max="6151" width="2.85546875" style="1" customWidth="1"/>
    <col min="6152" max="6157" width="11.42578125" style="1" customWidth="1"/>
    <col min="6158" max="6398" width="11.42578125" style="1"/>
    <col min="6399" max="6399" width="2.85546875" style="1" customWidth="1"/>
    <col min="6400" max="6400" width="37.5703125" style="1" customWidth="1"/>
    <col min="6401" max="6402" width="15.7109375" style="1" customWidth="1"/>
    <col min="6403" max="6403" width="2.85546875" style="1" customWidth="1"/>
    <col min="6404" max="6405" width="15.7109375" style="1" customWidth="1"/>
    <col min="6406" max="6407" width="2.85546875" style="1" customWidth="1"/>
    <col min="6408" max="6413" width="11.42578125" style="1" customWidth="1"/>
    <col min="6414" max="6654" width="11.42578125" style="1"/>
    <col min="6655" max="6655" width="2.85546875" style="1" customWidth="1"/>
    <col min="6656" max="6656" width="37.5703125" style="1" customWidth="1"/>
    <col min="6657" max="6658" width="15.7109375" style="1" customWidth="1"/>
    <col min="6659" max="6659" width="2.85546875" style="1" customWidth="1"/>
    <col min="6660" max="6661" width="15.7109375" style="1" customWidth="1"/>
    <col min="6662" max="6663" width="2.85546875" style="1" customWidth="1"/>
    <col min="6664" max="6669" width="11.42578125" style="1" customWidth="1"/>
    <col min="6670" max="6910" width="11.42578125" style="1"/>
    <col min="6911" max="6911" width="2.85546875" style="1" customWidth="1"/>
    <col min="6912" max="6912" width="37.5703125" style="1" customWidth="1"/>
    <col min="6913" max="6914" width="15.7109375" style="1" customWidth="1"/>
    <col min="6915" max="6915" width="2.85546875" style="1" customWidth="1"/>
    <col min="6916" max="6917" width="15.7109375" style="1" customWidth="1"/>
    <col min="6918" max="6919" width="2.85546875" style="1" customWidth="1"/>
    <col min="6920" max="6925" width="11.42578125" style="1" customWidth="1"/>
    <col min="6926" max="7166" width="11.42578125" style="1"/>
    <col min="7167" max="7167" width="2.85546875" style="1" customWidth="1"/>
    <col min="7168" max="7168" width="37.5703125" style="1" customWidth="1"/>
    <col min="7169" max="7170" width="15.7109375" style="1" customWidth="1"/>
    <col min="7171" max="7171" width="2.85546875" style="1" customWidth="1"/>
    <col min="7172" max="7173" width="15.7109375" style="1" customWidth="1"/>
    <col min="7174" max="7175" width="2.85546875" style="1" customWidth="1"/>
    <col min="7176" max="7181" width="11.42578125" style="1" customWidth="1"/>
    <col min="7182" max="7422" width="11.42578125" style="1"/>
    <col min="7423" max="7423" width="2.85546875" style="1" customWidth="1"/>
    <col min="7424" max="7424" width="37.5703125" style="1" customWidth="1"/>
    <col min="7425" max="7426" width="15.7109375" style="1" customWidth="1"/>
    <col min="7427" max="7427" width="2.85546875" style="1" customWidth="1"/>
    <col min="7428" max="7429" width="15.7109375" style="1" customWidth="1"/>
    <col min="7430" max="7431" width="2.85546875" style="1" customWidth="1"/>
    <col min="7432" max="7437" width="11.42578125" style="1" customWidth="1"/>
    <col min="7438" max="7678" width="11.42578125" style="1"/>
    <col min="7679" max="7679" width="2.85546875" style="1" customWidth="1"/>
    <col min="7680" max="7680" width="37.5703125" style="1" customWidth="1"/>
    <col min="7681" max="7682" width="15.7109375" style="1" customWidth="1"/>
    <col min="7683" max="7683" width="2.85546875" style="1" customWidth="1"/>
    <col min="7684" max="7685" width="15.7109375" style="1" customWidth="1"/>
    <col min="7686" max="7687" width="2.85546875" style="1" customWidth="1"/>
    <col min="7688" max="7693" width="11.42578125" style="1" customWidth="1"/>
    <col min="7694" max="7934" width="11.42578125" style="1"/>
    <col min="7935" max="7935" width="2.85546875" style="1" customWidth="1"/>
    <col min="7936" max="7936" width="37.5703125" style="1" customWidth="1"/>
    <col min="7937" max="7938" width="15.7109375" style="1" customWidth="1"/>
    <col min="7939" max="7939" width="2.85546875" style="1" customWidth="1"/>
    <col min="7940" max="7941" width="15.7109375" style="1" customWidth="1"/>
    <col min="7942" max="7943" width="2.85546875" style="1" customWidth="1"/>
    <col min="7944" max="7949" width="11.42578125" style="1" customWidth="1"/>
    <col min="7950" max="8190" width="11.42578125" style="1"/>
    <col min="8191" max="8191" width="2.85546875" style="1" customWidth="1"/>
    <col min="8192" max="8192" width="37.5703125" style="1" customWidth="1"/>
    <col min="8193" max="8194" width="15.7109375" style="1" customWidth="1"/>
    <col min="8195" max="8195" width="2.85546875" style="1" customWidth="1"/>
    <col min="8196" max="8197" width="15.7109375" style="1" customWidth="1"/>
    <col min="8198" max="8199" width="2.85546875" style="1" customWidth="1"/>
    <col min="8200" max="8205" width="11.42578125" style="1" customWidth="1"/>
    <col min="8206" max="8446" width="11.42578125" style="1"/>
    <col min="8447" max="8447" width="2.85546875" style="1" customWidth="1"/>
    <col min="8448" max="8448" width="37.5703125" style="1" customWidth="1"/>
    <col min="8449" max="8450" width="15.7109375" style="1" customWidth="1"/>
    <col min="8451" max="8451" width="2.85546875" style="1" customWidth="1"/>
    <col min="8452" max="8453" width="15.7109375" style="1" customWidth="1"/>
    <col min="8454" max="8455" width="2.85546875" style="1" customWidth="1"/>
    <col min="8456" max="8461" width="11.42578125" style="1" customWidth="1"/>
    <col min="8462" max="8702" width="11.42578125" style="1"/>
    <col min="8703" max="8703" width="2.85546875" style="1" customWidth="1"/>
    <col min="8704" max="8704" width="37.5703125" style="1" customWidth="1"/>
    <col min="8705" max="8706" width="15.7109375" style="1" customWidth="1"/>
    <col min="8707" max="8707" width="2.85546875" style="1" customWidth="1"/>
    <col min="8708" max="8709" width="15.7109375" style="1" customWidth="1"/>
    <col min="8710" max="8711" width="2.85546875" style="1" customWidth="1"/>
    <col min="8712" max="8717" width="11.42578125" style="1" customWidth="1"/>
    <col min="8718" max="8958" width="11.42578125" style="1"/>
    <col min="8959" max="8959" width="2.85546875" style="1" customWidth="1"/>
    <col min="8960" max="8960" width="37.5703125" style="1" customWidth="1"/>
    <col min="8961" max="8962" width="15.7109375" style="1" customWidth="1"/>
    <col min="8963" max="8963" width="2.85546875" style="1" customWidth="1"/>
    <col min="8964" max="8965" width="15.7109375" style="1" customWidth="1"/>
    <col min="8966" max="8967" width="2.85546875" style="1" customWidth="1"/>
    <col min="8968" max="8973" width="11.42578125" style="1" customWidth="1"/>
    <col min="8974" max="9214" width="11.42578125" style="1"/>
    <col min="9215" max="9215" width="2.85546875" style="1" customWidth="1"/>
    <col min="9216" max="9216" width="37.5703125" style="1" customWidth="1"/>
    <col min="9217" max="9218" width="15.7109375" style="1" customWidth="1"/>
    <col min="9219" max="9219" width="2.85546875" style="1" customWidth="1"/>
    <col min="9220" max="9221" width="15.7109375" style="1" customWidth="1"/>
    <col min="9222" max="9223" width="2.85546875" style="1" customWidth="1"/>
    <col min="9224" max="9229" width="11.42578125" style="1" customWidth="1"/>
    <col min="9230" max="9470" width="11.42578125" style="1"/>
    <col min="9471" max="9471" width="2.85546875" style="1" customWidth="1"/>
    <col min="9472" max="9472" width="37.5703125" style="1" customWidth="1"/>
    <col min="9473" max="9474" width="15.7109375" style="1" customWidth="1"/>
    <col min="9475" max="9475" width="2.85546875" style="1" customWidth="1"/>
    <col min="9476" max="9477" width="15.7109375" style="1" customWidth="1"/>
    <col min="9478" max="9479" width="2.85546875" style="1" customWidth="1"/>
    <col min="9480" max="9485" width="11.42578125" style="1" customWidth="1"/>
    <col min="9486" max="9726" width="11.42578125" style="1"/>
    <col min="9727" max="9727" width="2.85546875" style="1" customWidth="1"/>
    <col min="9728" max="9728" width="37.5703125" style="1" customWidth="1"/>
    <col min="9729" max="9730" width="15.7109375" style="1" customWidth="1"/>
    <col min="9731" max="9731" width="2.85546875" style="1" customWidth="1"/>
    <col min="9732" max="9733" width="15.7109375" style="1" customWidth="1"/>
    <col min="9734" max="9735" width="2.85546875" style="1" customWidth="1"/>
    <col min="9736" max="9741" width="11.42578125" style="1" customWidth="1"/>
    <col min="9742" max="9982" width="11.42578125" style="1"/>
    <col min="9983" max="9983" width="2.85546875" style="1" customWidth="1"/>
    <col min="9984" max="9984" width="37.5703125" style="1" customWidth="1"/>
    <col min="9985" max="9986" width="15.7109375" style="1" customWidth="1"/>
    <col min="9987" max="9987" width="2.85546875" style="1" customWidth="1"/>
    <col min="9988" max="9989" width="15.7109375" style="1" customWidth="1"/>
    <col min="9990" max="9991" width="2.85546875" style="1" customWidth="1"/>
    <col min="9992" max="9997" width="11.42578125" style="1" customWidth="1"/>
    <col min="9998" max="10238" width="11.42578125" style="1"/>
    <col min="10239" max="10239" width="2.85546875" style="1" customWidth="1"/>
    <col min="10240" max="10240" width="37.5703125" style="1" customWidth="1"/>
    <col min="10241" max="10242" width="15.7109375" style="1" customWidth="1"/>
    <col min="10243" max="10243" width="2.85546875" style="1" customWidth="1"/>
    <col min="10244" max="10245" width="15.7109375" style="1" customWidth="1"/>
    <col min="10246" max="10247" width="2.85546875" style="1" customWidth="1"/>
    <col min="10248" max="10253" width="11.42578125" style="1" customWidth="1"/>
    <col min="10254" max="10494" width="11.42578125" style="1"/>
    <col min="10495" max="10495" width="2.85546875" style="1" customWidth="1"/>
    <col min="10496" max="10496" width="37.5703125" style="1" customWidth="1"/>
    <col min="10497" max="10498" width="15.7109375" style="1" customWidth="1"/>
    <col min="10499" max="10499" width="2.85546875" style="1" customWidth="1"/>
    <col min="10500" max="10501" width="15.7109375" style="1" customWidth="1"/>
    <col min="10502" max="10503" width="2.85546875" style="1" customWidth="1"/>
    <col min="10504" max="10509" width="11.42578125" style="1" customWidth="1"/>
    <col min="10510" max="10750" width="11.42578125" style="1"/>
    <col min="10751" max="10751" width="2.85546875" style="1" customWidth="1"/>
    <col min="10752" max="10752" width="37.5703125" style="1" customWidth="1"/>
    <col min="10753" max="10754" width="15.7109375" style="1" customWidth="1"/>
    <col min="10755" max="10755" width="2.85546875" style="1" customWidth="1"/>
    <col min="10756" max="10757" width="15.7109375" style="1" customWidth="1"/>
    <col min="10758" max="10759" width="2.85546875" style="1" customWidth="1"/>
    <col min="10760" max="10765" width="11.42578125" style="1" customWidth="1"/>
    <col min="10766" max="11006" width="11.42578125" style="1"/>
    <col min="11007" max="11007" width="2.85546875" style="1" customWidth="1"/>
    <col min="11008" max="11008" width="37.5703125" style="1" customWidth="1"/>
    <col min="11009" max="11010" width="15.7109375" style="1" customWidth="1"/>
    <col min="11011" max="11011" width="2.85546875" style="1" customWidth="1"/>
    <col min="11012" max="11013" width="15.7109375" style="1" customWidth="1"/>
    <col min="11014" max="11015" width="2.85546875" style="1" customWidth="1"/>
    <col min="11016" max="11021" width="11.42578125" style="1" customWidth="1"/>
    <col min="11022" max="11262" width="11.42578125" style="1"/>
    <col min="11263" max="11263" width="2.85546875" style="1" customWidth="1"/>
    <col min="11264" max="11264" width="37.5703125" style="1" customWidth="1"/>
    <col min="11265" max="11266" width="15.7109375" style="1" customWidth="1"/>
    <col min="11267" max="11267" width="2.85546875" style="1" customWidth="1"/>
    <col min="11268" max="11269" width="15.7109375" style="1" customWidth="1"/>
    <col min="11270" max="11271" width="2.85546875" style="1" customWidth="1"/>
    <col min="11272" max="11277" width="11.42578125" style="1" customWidth="1"/>
    <col min="11278" max="11518" width="11.42578125" style="1"/>
    <col min="11519" max="11519" width="2.85546875" style="1" customWidth="1"/>
    <col min="11520" max="11520" width="37.5703125" style="1" customWidth="1"/>
    <col min="11521" max="11522" width="15.7109375" style="1" customWidth="1"/>
    <col min="11523" max="11523" width="2.85546875" style="1" customWidth="1"/>
    <col min="11524" max="11525" width="15.7109375" style="1" customWidth="1"/>
    <col min="11526" max="11527" width="2.85546875" style="1" customWidth="1"/>
    <col min="11528" max="11533" width="11.42578125" style="1" customWidth="1"/>
    <col min="11534" max="11774" width="11.42578125" style="1"/>
    <col min="11775" max="11775" width="2.85546875" style="1" customWidth="1"/>
    <col min="11776" max="11776" width="37.5703125" style="1" customWidth="1"/>
    <col min="11777" max="11778" width="15.7109375" style="1" customWidth="1"/>
    <col min="11779" max="11779" width="2.85546875" style="1" customWidth="1"/>
    <col min="11780" max="11781" width="15.7109375" style="1" customWidth="1"/>
    <col min="11782" max="11783" width="2.85546875" style="1" customWidth="1"/>
    <col min="11784" max="11789" width="11.42578125" style="1" customWidth="1"/>
    <col min="11790" max="12030" width="11.42578125" style="1"/>
    <col min="12031" max="12031" width="2.85546875" style="1" customWidth="1"/>
    <col min="12032" max="12032" width="37.5703125" style="1" customWidth="1"/>
    <col min="12033" max="12034" width="15.7109375" style="1" customWidth="1"/>
    <col min="12035" max="12035" width="2.85546875" style="1" customWidth="1"/>
    <col min="12036" max="12037" width="15.7109375" style="1" customWidth="1"/>
    <col min="12038" max="12039" width="2.85546875" style="1" customWidth="1"/>
    <col min="12040" max="12045" width="11.42578125" style="1" customWidth="1"/>
    <col min="12046" max="12286" width="11.42578125" style="1"/>
    <col min="12287" max="12287" width="2.85546875" style="1" customWidth="1"/>
    <col min="12288" max="12288" width="37.5703125" style="1" customWidth="1"/>
    <col min="12289" max="12290" width="15.7109375" style="1" customWidth="1"/>
    <col min="12291" max="12291" width="2.85546875" style="1" customWidth="1"/>
    <col min="12292" max="12293" width="15.7109375" style="1" customWidth="1"/>
    <col min="12294" max="12295" width="2.85546875" style="1" customWidth="1"/>
    <col min="12296" max="12301" width="11.42578125" style="1" customWidth="1"/>
    <col min="12302" max="12542" width="11.42578125" style="1"/>
    <col min="12543" max="12543" width="2.85546875" style="1" customWidth="1"/>
    <col min="12544" max="12544" width="37.5703125" style="1" customWidth="1"/>
    <col min="12545" max="12546" width="15.7109375" style="1" customWidth="1"/>
    <col min="12547" max="12547" width="2.85546875" style="1" customWidth="1"/>
    <col min="12548" max="12549" width="15.7109375" style="1" customWidth="1"/>
    <col min="12550" max="12551" width="2.85546875" style="1" customWidth="1"/>
    <col min="12552" max="12557" width="11.42578125" style="1" customWidth="1"/>
    <col min="12558" max="12798" width="11.42578125" style="1"/>
    <col min="12799" max="12799" width="2.85546875" style="1" customWidth="1"/>
    <col min="12800" max="12800" width="37.5703125" style="1" customWidth="1"/>
    <col min="12801" max="12802" width="15.7109375" style="1" customWidth="1"/>
    <col min="12803" max="12803" width="2.85546875" style="1" customWidth="1"/>
    <col min="12804" max="12805" width="15.7109375" style="1" customWidth="1"/>
    <col min="12806" max="12807" width="2.85546875" style="1" customWidth="1"/>
    <col min="12808" max="12813" width="11.42578125" style="1" customWidth="1"/>
    <col min="12814" max="13054" width="11.42578125" style="1"/>
    <col min="13055" max="13055" width="2.85546875" style="1" customWidth="1"/>
    <col min="13056" max="13056" width="37.5703125" style="1" customWidth="1"/>
    <col min="13057" max="13058" width="15.7109375" style="1" customWidth="1"/>
    <col min="13059" max="13059" width="2.85546875" style="1" customWidth="1"/>
    <col min="13060" max="13061" width="15.7109375" style="1" customWidth="1"/>
    <col min="13062" max="13063" width="2.85546875" style="1" customWidth="1"/>
    <col min="13064" max="13069" width="11.42578125" style="1" customWidth="1"/>
    <col min="13070" max="13310" width="11.42578125" style="1"/>
    <col min="13311" max="13311" width="2.85546875" style="1" customWidth="1"/>
    <col min="13312" max="13312" width="37.5703125" style="1" customWidth="1"/>
    <col min="13313" max="13314" width="15.7109375" style="1" customWidth="1"/>
    <col min="13315" max="13315" width="2.85546875" style="1" customWidth="1"/>
    <col min="13316" max="13317" width="15.7109375" style="1" customWidth="1"/>
    <col min="13318" max="13319" width="2.85546875" style="1" customWidth="1"/>
    <col min="13320" max="13325" width="11.42578125" style="1" customWidth="1"/>
    <col min="13326" max="13566" width="11.42578125" style="1"/>
    <col min="13567" max="13567" width="2.85546875" style="1" customWidth="1"/>
    <col min="13568" max="13568" width="37.5703125" style="1" customWidth="1"/>
    <col min="13569" max="13570" width="15.7109375" style="1" customWidth="1"/>
    <col min="13571" max="13571" width="2.85546875" style="1" customWidth="1"/>
    <col min="13572" max="13573" width="15.7109375" style="1" customWidth="1"/>
    <col min="13574" max="13575" width="2.85546875" style="1" customWidth="1"/>
    <col min="13576" max="13581" width="11.42578125" style="1" customWidth="1"/>
    <col min="13582" max="13822" width="11.42578125" style="1"/>
    <col min="13823" max="13823" width="2.85546875" style="1" customWidth="1"/>
    <col min="13824" max="13824" width="37.5703125" style="1" customWidth="1"/>
    <col min="13825" max="13826" width="15.7109375" style="1" customWidth="1"/>
    <col min="13827" max="13827" width="2.85546875" style="1" customWidth="1"/>
    <col min="13828" max="13829" width="15.7109375" style="1" customWidth="1"/>
    <col min="13830" max="13831" width="2.85546875" style="1" customWidth="1"/>
    <col min="13832" max="13837" width="11.42578125" style="1" customWidth="1"/>
    <col min="13838" max="14078" width="11.42578125" style="1"/>
    <col min="14079" max="14079" width="2.85546875" style="1" customWidth="1"/>
    <col min="14080" max="14080" width="37.5703125" style="1" customWidth="1"/>
    <col min="14081" max="14082" width="15.7109375" style="1" customWidth="1"/>
    <col min="14083" max="14083" width="2.85546875" style="1" customWidth="1"/>
    <col min="14084" max="14085" width="15.7109375" style="1" customWidth="1"/>
    <col min="14086" max="14087" width="2.85546875" style="1" customWidth="1"/>
    <col min="14088" max="14093" width="11.42578125" style="1" customWidth="1"/>
    <col min="14094" max="14334" width="11.42578125" style="1"/>
    <col min="14335" max="14335" width="2.85546875" style="1" customWidth="1"/>
    <col min="14336" max="14336" width="37.5703125" style="1" customWidth="1"/>
    <col min="14337" max="14338" width="15.7109375" style="1" customWidth="1"/>
    <col min="14339" max="14339" width="2.85546875" style="1" customWidth="1"/>
    <col min="14340" max="14341" width="15.7109375" style="1" customWidth="1"/>
    <col min="14342" max="14343" width="2.85546875" style="1" customWidth="1"/>
    <col min="14344" max="14349" width="11.42578125" style="1" customWidth="1"/>
    <col min="14350" max="14590" width="11.42578125" style="1"/>
    <col min="14591" max="14591" width="2.85546875" style="1" customWidth="1"/>
    <col min="14592" max="14592" width="37.5703125" style="1" customWidth="1"/>
    <col min="14593" max="14594" width="15.7109375" style="1" customWidth="1"/>
    <col min="14595" max="14595" width="2.85546875" style="1" customWidth="1"/>
    <col min="14596" max="14597" width="15.7109375" style="1" customWidth="1"/>
    <col min="14598" max="14599" width="2.85546875" style="1" customWidth="1"/>
    <col min="14600" max="14605" width="11.42578125" style="1" customWidth="1"/>
    <col min="14606" max="14846" width="11.42578125" style="1"/>
    <col min="14847" max="14847" width="2.85546875" style="1" customWidth="1"/>
    <col min="14848" max="14848" width="37.5703125" style="1" customWidth="1"/>
    <col min="14849" max="14850" width="15.7109375" style="1" customWidth="1"/>
    <col min="14851" max="14851" width="2.85546875" style="1" customWidth="1"/>
    <col min="14852" max="14853" width="15.7109375" style="1" customWidth="1"/>
    <col min="14854" max="14855" width="2.85546875" style="1" customWidth="1"/>
    <col min="14856" max="14861" width="11.42578125" style="1" customWidth="1"/>
    <col min="14862" max="15102" width="11.42578125" style="1"/>
    <col min="15103" max="15103" width="2.85546875" style="1" customWidth="1"/>
    <col min="15104" max="15104" width="37.5703125" style="1" customWidth="1"/>
    <col min="15105" max="15106" width="15.7109375" style="1" customWidth="1"/>
    <col min="15107" max="15107" width="2.85546875" style="1" customWidth="1"/>
    <col min="15108" max="15109" width="15.7109375" style="1" customWidth="1"/>
    <col min="15110" max="15111" width="2.85546875" style="1" customWidth="1"/>
    <col min="15112" max="15117" width="11.42578125" style="1" customWidth="1"/>
    <col min="15118" max="15358" width="11.42578125" style="1"/>
    <col min="15359" max="15359" width="2.85546875" style="1" customWidth="1"/>
    <col min="15360" max="15360" width="37.5703125" style="1" customWidth="1"/>
    <col min="15361" max="15362" width="15.7109375" style="1" customWidth="1"/>
    <col min="15363" max="15363" width="2.85546875" style="1" customWidth="1"/>
    <col min="15364" max="15365" width="15.7109375" style="1" customWidth="1"/>
    <col min="15366" max="15367" width="2.85546875" style="1" customWidth="1"/>
    <col min="15368" max="15373" width="11.42578125" style="1" customWidth="1"/>
    <col min="15374" max="15614" width="11.42578125" style="1"/>
    <col min="15615" max="15615" width="2.85546875" style="1" customWidth="1"/>
    <col min="15616" max="15616" width="37.5703125" style="1" customWidth="1"/>
    <col min="15617" max="15618" width="15.7109375" style="1" customWidth="1"/>
    <col min="15619" max="15619" width="2.85546875" style="1" customWidth="1"/>
    <col min="15620" max="15621" width="15.7109375" style="1" customWidth="1"/>
    <col min="15622" max="15623" width="2.85546875" style="1" customWidth="1"/>
    <col min="15624" max="15629" width="11.42578125" style="1" customWidth="1"/>
    <col min="15630" max="15870" width="11.42578125" style="1"/>
    <col min="15871" max="15871" width="2.85546875" style="1" customWidth="1"/>
    <col min="15872" max="15872" width="37.5703125" style="1" customWidth="1"/>
    <col min="15873" max="15874" width="15.7109375" style="1" customWidth="1"/>
    <col min="15875" max="15875" width="2.85546875" style="1" customWidth="1"/>
    <col min="15876" max="15877" width="15.7109375" style="1" customWidth="1"/>
    <col min="15878" max="15879" width="2.85546875" style="1" customWidth="1"/>
    <col min="15880" max="15885" width="11.42578125" style="1" customWidth="1"/>
    <col min="15886" max="16126" width="11.42578125" style="1"/>
    <col min="16127" max="16127" width="2.85546875" style="1" customWidth="1"/>
    <col min="16128" max="16128" width="37.5703125" style="1" customWidth="1"/>
    <col min="16129" max="16130" width="15.7109375" style="1" customWidth="1"/>
    <col min="16131" max="16131" width="2.85546875" style="1" customWidth="1"/>
    <col min="16132" max="16133" width="15.7109375" style="1" customWidth="1"/>
    <col min="16134" max="16135" width="2.85546875" style="1" customWidth="1"/>
    <col min="16136" max="16141" width="11.42578125" style="1" customWidth="1"/>
    <col min="16142" max="16384" width="11.42578125" style="1"/>
  </cols>
  <sheetData>
    <row r="2" spans="1:13" x14ac:dyDescent="0.25">
      <c r="B2" s="27" t="s">
        <v>772</v>
      </c>
      <c r="C2" s="3"/>
      <c r="D2" s="3"/>
    </row>
    <row r="3" spans="1:13" x14ac:dyDescent="0.25">
      <c r="B3" s="27" t="s">
        <v>161</v>
      </c>
      <c r="D3" s="4"/>
      <c r="F3" s="27" t="s">
        <v>162</v>
      </c>
    </row>
    <row r="4" spans="1:13" x14ac:dyDescent="0.25">
      <c r="A4" s="6"/>
      <c r="B4" s="6" t="s">
        <v>163</v>
      </c>
      <c r="C4" s="6"/>
      <c r="D4" s="4"/>
      <c r="E4" s="441"/>
      <c r="F4" s="6" t="s">
        <v>164</v>
      </c>
    </row>
    <row r="5" spans="1:13" s="514" customFormat="1" x14ac:dyDescent="0.25">
      <c r="A5" s="1464"/>
      <c r="B5" s="1501" t="s">
        <v>4</v>
      </c>
      <c r="C5" s="1501" t="s">
        <v>514</v>
      </c>
      <c r="D5" s="1501" t="s">
        <v>452</v>
      </c>
      <c r="E5" s="516"/>
      <c r="F5" s="1501" t="s">
        <v>514</v>
      </c>
      <c r="G5" s="1501" t="s">
        <v>452</v>
      </c>
      <c r="H5" s="1465"/>
      <c r="J5" s="1437"/>
    </row>
    <row r="6" spans="1:13" s="514" customFormat="1" x14ac:dyDescent="0.25">
      <c r="A6" s="1464"/>
      <c r="B6" s="1501"/>
      <c r="C6" s="1501"/>
      <c r="D6" s="1501"/>
      <c r="E6" s="1471"/>
      <c r="F6" s="1501"/>
      <c r="G6" s="1501"/>
      <c r="H6" s="1465"/>
      <c r="J6" s="1437"/>
    </row>
    <row r="7" spans="1:13" s="514" customFormat="1" x14ac:dyDescent="0.25">
      <c r="A7" s="1464"/>
      <c r="B7" s="1501"/>
      <c r="C7" s="1501"/>
      <c r="D7" s="1501"/>
      <c r="E7" s="1472"/>
      <c r="F7" s="1501"/>
      <c r="G7" s="1501"/>
      <c r="H7" s="1487"/>
      <c r="I7" s="1476"/>
      <c r="J7" s="1488"/>
      <c r="K7" s="1476"/>
      <c r="L7" s="1476"/>
      <c r="M7" s="1476"/>
    </row>
    <row r="8" spans="1:13" x14ac:dyDescent="0.25">
      <c r="A8" s="7"/>
      <c r="B8" s="7"/>
      <c r="C8" s="7"/>
      <c r="D8" s="7"/>
      <c r="E8" s="718"/>
      <c r="F8" s="7"/>
      <c r="G8" s="7"/>
      <c r="J8" s="1112"/>
      <c r="K8" s="7"/>
      <c r="L8" s="7"/>
      <c r="M8" s="7"/>
    </row>
    <row r="9" spans="1:13" x14ac:dyDescent="0.25">
      <c r="B9" s="118" t="s">
        <v>6</v>
      </c>
      <c r="E9" s="554"/>
      <c r="H9" s="197"/>
      <c r="I9" s="23"/>
      <c r="J9" s="1112"/>
      <c r="K9" s="7"/>
      <c r="L9" s="7"/>
      <c r="M9" s="7"/>
    </row>
    <row r="10" spans="1:13" x14ac:dyDescent="0.25">
      <c r="A10" s="15"/>
      <c r="B10" s="624" t="s">
        <v>508</v>
      </c>
      <c r="C10" s="720">
        <v>432008.43</v>
      </c>
      <c r="D10" s="720">
        <v>308788.05</v>
      </c>
      <c r="E10" s="447"/>
      <c r="F10" s="720" t="s">
        <v>101</v>
      </c>
      <c r="G10" s="720">
        <v>284777</v>
      </c>
      <c r="H10" s="7"/>
      <c r="I10" s="7"/>
    </row>
    <row r="11" spans="1:13" x14ac:dyDescent="0.25">
      <c r="A11" s="15"/>
      <c r="B11" s="628" t="s">
        <v>104</v>
      </c>
      <c r="C11" s="558">
        <v>1.04</v>
      </c>
      <c r="D11" s="558">
        <v>1.52</v>
      </c>
      <c r="E11" s="719"/>
      <c r="F11" s="558">
        <v>18.72</v>
      </c>
      <c r="G11" s="558">
        <v>5.5234459999999999</v>
      </c>
      <c r="H11" s="7"/>
      <c r="I11" s="7"/>
    </row>
    <row r="12" spans="1:13" x14ac:dyDescent="0.25">
      <c r="A12" s="15"/>
      <c r="B12" s="628" t="s">
        <v>7</v>
      </c>
      <c r="C12" s="558">
        <v>754</v>
      </c>
      <c r="D12" s="558">
        <v>1324</v>
      </c>
      <c r="E12" s="719"/>
      <c r="F12" s="558" t="s">
        <v>101</v>
      </c>
      <c r="G12" s="558" t="s">
        <v>101</v>
      </c>
      <c r="H12" s="1"/>
    </row>
    <row r="13" spans="1:13" x14ac:dyDescent="0.25">
      <c r="A13" s="15"/>
      <c r="B13" s="628" t="s">
        <v>11</v>
      </c>
      <c r="C13" s="558">
        <v>4325.96</v>
      </c>
      <c r="D13" s="558">
        <v>4436.43</v>
      </c>
      <c r="E13" s="719"/>
      <c r="F13" s="558" t="s">
        <v>101</v>
      </c>
      <c r="G13" s="558" t="s">
        <v>101</v>
      </c>
      <c r="H13" s="197"/>
      <c r="I13" s="81"/>
    </row>
    <row r="14" spans="1:13" x14ac:dyDescent="0.25">
      <c r="A14" s="15"/>
      <c r="B14" s="628" t="s">
        <v>13</v>
      </c>
      <c r="C14" s="558">
        <v>569.82000000000005</v>
      </c>
      <c r="D14" s="558">
        <v>561.59</v>
      </c>
      <c r="E14" s="719"/>
      <c r="F14" s="558">
        <v>9740.84</v>
      </c>
      <c r="G14" s="558">
        <v>10729.980935</v>
      </c>
      <c r="H14" s="197"/>
      <c r="I14" s="81"/>
    </row>
    <row r="15" spans="1:13" x14ac:dyDescent="0.25">
      <c r="A15" s="15"/>
      <c r="B15" s="628" t="s">
        <v>15</v>
      </c>
      <c r="C15" s="558">
        <v>79.2</v>
      </c>
      <c r="D15" s="558">
        <v>102.09</v>
      </c>
      <c r="E15" s="719"/>
      <c r="F15" s="558">
        <v>2304.62</v>
      </c>
      <c r="G15" s="558">
        <v>2806.4839510000002</v>
      </c>
      <c r="H15" s="197"/>
      <c r="I15" s="81"/>
    </row>
    <row r="16" spans="1:13" x14ac:dyDescent="0.25">
      <c r="A16" s="15"/>
      <c r="B16" s="628" t="s">
        <v>105</v>
      </c>
      <c r="C16" s="558">
        <v>2.2000000000000002</v>
      </c>
      <c r="D16" s="558">
        <v>2.4</v>
      </c>
      <c r="E16" s="719"/>
      <c r="F16" s="558">
        <v>13.6</v>
      </c>
      <c r="G16" s="558">
        <v>79.319999999999993</v>
      </c>
      <c r="H16" s="197"/>
      <c r="I16" s="81"/>
    </row>
    <row r="17" spans="1:13" x14ac:dyDescent="0.25">
      <c r="A17" s="15"/>
      <c r="B17" s="628" t="s">
        <v>509</v>
      </c>
      <c r="C17" s="558">
        <v>15856</v>
      </c>
      <c r="D17" s="558">
        <v>12927</v>
      </c>
      <c r="E17" s="719"/>
      <c r="F17" s="558" t="s">
        <v>101</v>
      </c>
      <c r="G17" s="558" t="s">
        <v>101</v>
      </c>
      <c r="H17" s="197"/>
      <c r="I17" s="81"/>
    </row>
    <row r="18" spans="1:13" x14ac:dyDescent="0.25">
      <c r="A18" s="15"/>
      <c r="B18" s="628" t="s">
        <v>17</v>
      </c>
      <c r="C18" s="558">
        <v>82117.039999999994</v>
      </c>
      <c r="D18" s="558">
        <v>87626.79</v>
      </c>
      <c r="E18" s="447"/>
      <c r="F18" s="558" t="s">
        <v>101</v>
      </c>
      <c r="G18" s="558">
        <v>52199.600407999998</v>
      </c>
      <c r="H18" s="197"/>
      <c r="I18" s="81"/>
    </row>
    <row r="19" spans="1:13" x14ac:dyDescent="0.25">
      <c r="A19" s="15"/>
      <c r="B19" s="628" t="s">
        <v>106</v>
      </c>
      <c r="C19" s="708">
        <v>0.52</v>
      </c>
      <c r="D19" s="708">
        <v>0.54</v>
      </c>
      <c r="E19" s="719"/>
      <c r="F19" s="708">
        <v>397.78</v>
      </c>
      <c r="G19" s="708">
        <v>390.79</v>
      </c>
      <c r="H19" s="197"/>
      <c r="I19" s="81"/>
    </row>
    <row r="20" spans="1:13" x14ac:dyDescent="0.25">
      <c r="A20" s="15"/>
      <c r="B20" s="628" t="s">
        <v>510</v>
      </c>
      <c r="C20" s="558">
        <v>2966.18</v>
      </c>
      <c r="D20" s="558">
        <v>3144.32</v>
      </c>
      <c r="E20" s="719"/>
      <c r="F20" s="558" t="s">
        <v>101</v>
      </c>
      <c r="G20" s="558" t="s">
        <v>101</v>
      </c>
      <c r="H20" s="197"/>
      <c r="I20" s="81"/>
      <c r="K20" s="7"/>
      <c r="L20" s="7"/>
      <c r="M20" s="7"/>
    </row>
    <row r="21" spans="1:13" x14ac:dyDescent="0.25">
      <c r="A21" s="15"/>
      <c r="B21" s="628" t="s">
        <v>511</v>
      </c>
      <c r="C21" s="708">
        <v>0.54</v>
      </c>
      <c r="D21" s="708">
        <v>0.03</v>
      </c>
      <c r="E21" s="719"/>
      <c r="F21" s="708">
        <v>0.34</v>
      </c>
      <c r="G21" s="558">
        <v>0.75</v>
      </c>
      <c r="H21" s="197"/>
      <c r="I21" s="81"/>
      <c r="K21" s="7"/>
      <c r="L21" s="7"/>
      <c r="M21" s="7"/>
    </row>
    <row r="22" spans="1:13" x14ac:dyDescent="0.25">
      <c r="A22" s="15"/>
      <c r="B22" s="628" t="s">
        <v>437</v>
      </c>
      <c r="C22" s="558">
        <v>2352296.6800000002</v>
      </c>
      <c r="D22" s="558">
        <v>2492016.7000000002</v>
      </c>
      <c r="E22" s="719"/>
      <c r="F22" s="558">
        <v>0</v>
      </c>
      <c r="G22" s="558" t="s">
        <v>101</v>
      </c>
      <c r="H22" s="1"/>
    </row>
    <row r="23" spans="1:13" x14ac:dyDescent="0.25">
      <c r="A23" s="15"/>
      <c r="B23" s="628" t="s">
        <v>111</v>
      </c>
      <c r="C23" s="558">
        <v>173.4</v>
      </c>
      <c r="D23" s="558">
        <v>88.83</v>
      </c>
      <c r="E23" s="719"/>
      <c r="F23" s="558" t="s">
        <v>101</v>
      </c>
      <c r="G23" s="558" t="s">
        <v>101</v>
      </c>
      <c r="H23" s="197"/>
      <c r="I23" s="81"/>
    </row>
    <row r="24" spans="1:13" x14ac:dyDescent="0.25">
      <c r="A24" s="15"/>
      <c r="B24" s="721" t="s">
        <v>20</v>
      </c>
      <c r="C24" s="558">
        <v>2198488.36</v>
      </c>
      <c r="D24" s="558">
        <v>1987204.89</v>
      </c>
      <c r="E24" s="447"/>
      <c r="F24" s="558" t="s">
        <v>101</v>
      </c>
      <c r="G24" s="558" t="s">
        <v>101</v>
      </c>
      <c r="H24" s="197"/>
      <c r="I24" s="81"/>
    </row>
    <row r="25" spans="1:13" x14ac:dyDescent="0.25">
      <c r="A25" s="15"/>
      <c r="B25" s="634" t="s">
        <v>112</v>
      </c>
      <c r="C25" s="558">
        <v>1146149.2</v>
      </c>
      <c r="D25" s="558">
        <v>1672881.34</v>
      </c>
      <c r="E25" s="447"/>
      <c r="F25" s="558" t="s">
        <v>101</v>
      </c>
      <c r="G25" s="558" t="s">
        <v>101</v>
      </c>
      <c r="H25" s="197"/>
      <c r="I25" s="81"/>
    </row>
    <row r="26" spans="1:13" x14ac:dyDescent="0.25">
      <c r="A26" s="15"/>
      <c r="B26" s="636" t="s">
        <v>21</v>
      </c>
      <c r="C26" s="703">
        <v>247358.8</v>
      </c>
      <c r="D26" s="703">
        <v>273806.2</v>
      </c>
      <c r="E26" s="447"/>
      <c r="F26" s="703" t="s">
        <v>101</v>
      </c>
      <c r="G26" s="703">
        <v>149998.70000000001</v>
      </c>
      <c r="H26" s="197"/>
      <c r="I26" s="81"/>
    </row>
    <row r="27" spans="1:13" x14ac:dyDescent="0.25">
      <c r="A27" s="15"/>
      <c r="B27" s="43"/>
      <c r="C27" s="77"/>
      <c r="D27" s="77"/>
      <c r="E27" s="447"/>
      <c r="F27" s="77"/>
      <c r="G27" s="77"/>
      <c r="H27" s="197"/>
      <c r="I27" s="81"/>
    </row>
    <row r="28" spans="1:13" x14ac:dyDescent="0.25">
      <c r="B28" s="29"/>
      <c r="C28" s="16"/>
      <c r="D28" s="16"/>
      <c r="E28" s="446"/>
      <c r="F28" s="16"/>
      <c r="G28" s="16"/>
      <c r="H28" s="197"/>
      <c r="I28" s="13"/>
    </row>
    <row r="29" spans="1:13" x14ac:dyDescent="0.25">
      <c r="B29" s="118" t="s">
        <v>23</v>
      </c>
      <c r="C29" s="16"/>
      <c r="D29" s="16"/>
      <c r="E29" s="447"/>
      <c r="F29" s="16"/>
      <c r="G29" s="16"/>
      <c r="H29" s="197"/>
      <c r="I29" s="81"/>
    </row>
    <row r="30" spans="1:13" x14ac:dyDescent="0.25">
      <c r="A30" s="15"/>
      <c r="B30" s="595" t="s">
        <v>539</v>
      </c>
      <c r="C30" s="933">
        <v>0.01</v>
      </c>
      <c r="D30" s="933">
        <v>0.02</v>
      </c>
      <c r="E30" s="447"/>
      <c r="F30" s="933" t="s">
        <v>101</v>
      </c>
      <c r="G30" s="933" t="s">
        <v>101</v>
      </c>
      <c r="H30" s="1"/>
    </row>
    <row r="31" spans="1:13" x14ac:dyDescent="0.25">
      <c r="A31" s="15"/>
      <c r="B31" s="738" t="s">
        <v>543</v>
      </c>
      <c r="C31" s="725">
        <v>391740.26</v>
      </c>
      <c r="D31" s="725">
        <v>310410.95400000003</v>
      </c>
      <c r="E31" s="447"/>
      <c r="F31" s="725">
        <v>496165.34452099993</v>
      </c>
      <c r="G31" s="725">
        <v>548402.63474799995</v>
      </c>
      <c r="H31" s="1"/>
    </row>
    <row r="32" spans="1:13" x14ac:dyDescent="0.25">
      <c r="A32" s="15"/>
      <c r="B32" s="560" t="s">
        <v>545</v>
      </c>
      <c r="C32" s="558">
        <v>299455.86</v>
      </c>
      <c r="D32" s="558">
        <v>320095.73</v>
      </c>
      <c r="E32" s="447"/>
      <c r="F32" s="558" t="s">
        <v>101</v>
      </c>
      <c r="G32" s="558">
        <v>59419.588113999998</v>
      </c>
      <c r="H32" s="197"/>
      <c r="I32" s="81"/>
    </row>
    <row r="33" spans="1:9" x14ac:dyDescent="0.25">
      <c r="A33" s="15"/>
      <c r="B33" s="560" t="s">
        <v>26</v>
      </c>
      <c r="C33" s="558">
        <v>41374.17</v>
      </c>
      <c r="D33" s="558">
        <v>48582.32</v>
      </c>
      <c r="E33" s="447"/>
      <c r="F33" s="558">
        <v>514966.40087800001</v>
      </c>
      <c r="G33" s="558">
        <v>496210.34545899997</v>
      </c>
      <c r="H33" s="197"/>
      <c r="I33" s="81"/>
    </row>
    <row r="34" spans="1:9" x14ac:dyDescent="0.25">
      <c r="A34" s="15"/>
      <c r="B34" s="560" t="s">
        <v>114</v>
      </c>
      <c r="C34" s="558">
        <v>1767.57</v>
      </c>
      <c r="D34" s="558">
        <v>2367.41</v>
      </c>
      <c r="E34" s="447"/>
      <c r="F34" s="558" t="s">
        <v>101</v>
      </c>
      <c r="G34" s="558">
        <v>2281.5700000000002</v>
      </c>
      <c r="H34" s="197"/>
      <c r="I34" s="81"/>
    </row>
    <row r="35" spans="1:9" x14ac:dyDescent="0.25">
      <c r="A35" s="15"/>
      <c r="B35" s="560" t="s">
        <v>28</v>
      </c>
      <c r="C35" s="558">
        <v>1196.5999999999999</v>
      </c>
      <c r="D35" s="558">
        <v>886.27</v>
      </c>
      <c r="E35" s="447"/>
      <c r="F35" s="558">
        <v>8078.54</v>
      </c>
      <c r="G35" s="558">
        <v>4014.2156260000002</v>
      </c>
      <c r="H35" s="197"/>
      <c r="I35" s="81"/>
    </row>
    <row r="36" spans="1:9" x14ac:dyDescent="0.25">
      <c r="A36" s="15"/>
      <c r="B36" s="560" t="s">
        <v>117</v>
      </c>
      <c r="C36" s="558">
        <v>29185.06</v>
      </c>
      <c r="D36" s="558">
        <v>29601.83</v>
      </c>
      <c r="E36" s="447"/>
      <c r="F36" s="558" t="s">
        <v>101</v>
      </c>
      <c r="G36" s="558">
        <v>32214.333733000025</v>
      </c>
      <c r="H36" s="197"/>
      <c r="I36" s="81"/>
    </row>
    <row r="37" spans="1:9" x14ac:dyDescent="0.25">
      <c r="A37" s="15"/>
      <c r="B37" s="560" t="s">
        <v>444</v>
      </c>
      <c r="C37" s="558">
        <v>2622.81</v>
      </c>
      <c r="D37" s="558">
        <v>4211.0200000000004</v>
      </c>
      <c r="E37" s="447"/>
      <c r="F37" s="558" t="s">
        <v>101</v>
      </c>
      <c r="G37" s="558">
        <v>11788.441124000001</v>
      </c>
      <c r="H37" s="197"/>
      <c r="I37" s="81"/>
    </row>
    <row r="38" spans="1:9" x14ac:dyDescent="0.25">
      <c r="A38" s="15"/>
      <c r="B38" s="560" t="s">
        <v>30</v>
      </c>
      <c r="C38" s="558">
        <v>19757.36</v>
      </c>
      <c r="D38" s="558">
        <v>22619.1</v>
      </c>
      <c r="E38" s="447"/>
      <c r="F38" s="558" t="s">
        <v>101</v>
      </c>
      <c r="G38" s="558" t="s">
        <v>101</v>
      </c>
      <c r="H38" s="197"/>
      <c r="I38" s="81"/>
    </row>
    <row r="39" spans="1:9" x14ac:dyDescent="0.25">
      <c r="A39" s="15"/>
      <c r="B39" s="560" t="s">
        <v>32</v>
      </c>
      <c r="C39" s="558">
        <v>271891.86</v>
      </c>
      <c r="D39" s="558">
        <v>288511.51</v>
      </c>
      <c r="E39" s="447"/>
      <c r="F39" s="558">
        <v>2807530.23</v>
      </c>
      <c r="G39" s="558">
        <v>3270845.2505080001</v>
      </c>
      <c r="H39" s="197"/>
      <c r="I39" s="81"/>
    </row>
    <row r="40" spans="1:9" x14ac:dyDescent="0.25">
      <c r="A40" s="15"/>
      <c r="B40" s="560" t="s">
        <v>34</v>
      </c>
      <c r="C40" s="558">
        <v>114638.13</v>
      </c>
      <c r="D40" s="558">
        <v>92632.02</v>
      </c>
      <c r="E40" s="447"/>
      <c r="F40" s="558" t="s">
        <v>101</v>
      </c>
      <c r="G40" s="558" t="s">
        <v>101</v>
      </c>
      <c r="H40" s="197"/>
      <c r="I40" s="81"/>
    </row>
    <row r="41" spans="1:9" x14ac:dyDescent="0.25">
      <c r="A41" s="15"/>
      <c r="B41" s="560" t="s">
        <v>36</v>
      </c>
      <c r="C41" s="558">
        <v>791876.4</v>
      </c>
      <c r="D41" s="558">
        <v>902290.03</v>
      </c>
      <c r="E41" s="447"/>
      <c r="F41" s="558">
        <v>342723.54</v>
      </c>
      <c r="G41" s="558">
        <v>433252.04</v>
      </c>
      <c r="H41" s="197"/>
      <c r="I41" s="81"/>
    </row>
    <row r="42" spans="1:9" x14ac:dyDescent="0.25">
      <c r="A42" s="15"/>
      <c r="B42" s="560" t="s">
        <v>38</v>
      </c>
      <c r="C42" s="558">
        <v>2595795.2999999998</v>
      </c>
      <c r="D42" s="558">
        <v>2400383.5099999998</v>
      </c>
      <c r="E42" s="447"/>
      <c r="F42" s="558" t="s">
        <v>101</v>
      </c>
      <c r="G42" s="558">
        <v>290540.02045700001</v>
      </c>
      <c r="H42" s="197"/>
      <c r="I42" s="81"/>
    </row>
    <row r="43" spans="1:9" x14ac:dyDescent="0.25">
      <c r="A43" s="15"/>
      <c r="B43" s="560" t="s">
        <v>520</v>
      </c>
      <c r="C43" s="558">
        <v>523</v>
      </c>
      <c r="D43" s="558">
        <v>933</v>
      </c>
      <c r="E43" s="447"/>
      <c r="F43" s="558" t="s">
        <v>101</v>
      </c>
      <c r="G43" s="558" t="s">
        <v>101</v>
      </c>
      <c r="H43" s="197"/>
      <c r="I43" s="81"/>
    </row>
    <row r="44" spans="1:9" x14ac:dyDescent="0.25">
      <c r="A44" s="15"/>
      <c r="B44" s="560" t="s">
        <v>433</v>
      </c>
      <c r="C44" s="558">
        <v>2641653.37</v>
      </c>
      <c r="D44" s="558">
        <v>2829023.17</v>
      </c>
      <c r="E44" s="447"/>
      <c r="F44" s="558" t="s">
        <v>101</v>
      </c>
      <c r="G44" s="558" t="s">
        <v>101</v>
      </c>
      <c r="H44" s="197"/>
      <c r="I44" s="81"/>
    </row>
    <row r="45" spans="1:9" x14ac:dyDescent="0.25">
      <c r="A45" s="15"/>
      <c r="B45" s="560" t="s">
        <v>40</v>
      </c>
      <c r="C45" s="558">
        <v>4352.72</v>
      </c>
      <c r="D45" s="558">
        <v>3085.75</v>
      </c>
      <c r="E45" s="447"/>
      <c r="F45" s="558" t="s">
        <v>101</v>
      </c>
      <c r="G45" s="558">
        <v>5238.4889329999996</v>
      </c>
      <c r="H45" s="197"/>
      <c r="I45" s="81"/>
    </row>
    <row r="46" spans="1:9" x14ac:dyDescent="0.25">
      <c r="A46" s="15"/>
      <c r="B46" s="560" t="s">
        <v>477</v>
      </c>
      <c r="C46" s="558">
        <v>20390.96</v>
      </c>
      <c r="D46" s="558">
        <v>20932.900000000001</v>
      </c>
      <c r="E46" s="447"/>
      <c r="F46" s="558">
        <v>318213.3</v>
      </c>
      <c r="G46" s="558">
        <v>392223.85</v>
      </c>
      <c r="H46" s="197"/>
      <c r="I46" s="81"/>
    </row>
    <row r="47" spans="1:9" x14ac:dyDescent="0.25">
      <c r="A47" s="15"/>
      <c r="B47" s="560" t="s">
        <v>43</v>
      </c>
      <c r="C47" s="558">
        <v>3234957.42</v>
      </c>
      <c r="D47" s="558">
        <v>2243302</v>
      </c>
      <c r="E47" s="447"/>
      <c r="F47" s="558" t="s">
        <v>101</v>
      </c>
      <c r="G47" s="558">
        <v>4364494.0586000001</v>
      </c>
      <c r="H47" s="197"/>
      <c r="I47" s="81"/>
    </row>
    <row r="48" spans="1:9" x14ac:dyDescent="0.25">
      <c r="A48" s="15"/>
      <c r="B48" s="560" t="s">
        <v>45</v>
      </c>
      <c r="C48" s="558">
        <v>4916107.82</v>
      </c>
      <c r="D48" s="558">
        <v>3045087.37</v>
      </c>
      <c r="E48" s="447"/>
      <c r="F48" s="558" t="s">
        <v>101</v>
      </c>
      <c r="G48" s="558" t="s">
        <v>101</v>
      </c>
      <c r="H48" s="197"/>
      <c r="I48" s="81"/>
    </row>
    <row r="49" spans="1:9" x14ac:dyDescent="0.25">
      <c r="A49" s="15"/>
      <c r="B49" s="635" t="s">
        <v>49</v>
      </c>
      <c r="C49" s="558">
        <v>61758.73</v>
      </c>
      <c r="D49" s="558">
        <v>69988.509999999995</v>
      </c>
      <c r="E49" s="447"/>
      <c r="F49" s="558">
        <v>102910.36</v>
      </c>
      <c r="G49" s="558">
        <v>124057.2</v>
      </c>
      <c r="H49" s="197"/>
      <c r="I49" s="81"/>
    </row>
    <row r="50" spans="1:9" x14ac:dyDescent="0.25">
      <c r="A50" s="15"/>
      <c r="B50" s="560" t="s">
        <v>51</v>
      </c>
      <c r="C50" s="558">
        <v>208923.03</v>
      </c>
      <c r="D50" s="558">
        <v>227165.26</v>
      </c>
      <c r="E50" s="446"/>
      <c r="F50" s="558">
        <v>514252.09</v>
      </c>
      <c r="G50" s="558">
        <v>588973.27856000001</v>
      </c>
      <c r="H50" s="197"/>
      <c r="I50" s="81"/>
    </row>
    <row r="51" spans="1:9" x14ac:dyDescent="0.25">
      <c r="B51" s="723" t="s">
        <v>351</v>
      </c>
      <c r="C51" s="703">
        <v>75050.289999999994</v>
      </c>
      <c r="D51" s="703">
        <v>83678.59</v>
      </c>
      <c r="E51" s="447"/>
      <c r="F51" s="703">
        <v>801612.37</v>
      </c>
      <c r="G51" s="703">
        <v>1052345.48805</v>
      </c>
      <c r="H51" s="197"/>
      <c r="I51" s="13"/>
    </row>
    <row r="52" spans="1:9" x14ac:dyDescent="0.25">
      <c r="B52" s="43"/>
      <c r="C52" s="77"/>
      <c r="D52" s="77"/>
      <c r="E52" s="446"/>
      <c r="F52" s="77"/>
      <c r="G52" s="77"/>
      <c r="H52" s="197"/>
      <c r="I52" s="13"/>
    </row>
    <row r="53" spans="1:9" x14ac:dyDescent="0.25">
      <c r="B53" s="21"/>
      <c r="C53" s="16"/>
      <c r="D53" s="16"/>
      <c r="E53" s="446"/>
      <c r="F53" s="16"/>
      <c r="G53" s="16"/>
      <c r="H53" s="197"/>
      <c r="I53" s="13"/>
    </row>
    <row r="54" spans="1:9" x14ac:dyDescent="0.25">
      <c r="A54" s="15"/>
      <c r="B54" s="118" t="s">
        <v>52</v>
      </c>
      <c r="C54" s="16"/>
      <c r="D54" s="16"/>
      <c r="E54" s="446"/>
      <c r="F54" s="16"/>
      <c r="G54" s="16"/>
      <c r="H54" s="197"/>
      <c r="I54" s="13"/>
    </row>
    <row r="55" spans="1:9" x14ac:dyDescent="0.25">
      <c r="A55" s="15"/>
      <c r="B55" s="595" t="s">
        <v>53</v>
      </c>
      <c r="C55" s="720">
        <v>387.05</v>
      </c>
      <c r="D55" s="720">
        <v>238.85</v>
      </c>
      <c r="E55" s="447"/>
      <c r="F55" s="720">
        <v>15525.897358</v>
      </c>
      <c r="G55" s="720">
        <v>15370.592009</v>
      </c>
      <c r="H55" s="1"/>
    </row>
    <row r="56" spans="1:9" x14ac:dyDescent="0.25">
      <c r="A56" s="15"/>
      <c r="B56" s="738" t="s">
        <v>55</v>
      </c>
      <c r="C56" s="725">
        <v>533.9</v>
      </c>
      <c r="D56" s="725">
        <v>511.68</v>
      </c>
      <c r="E56" s="447"/>
      <c r="F56" s="725">
        <v>1198.3599999999999</v>
      </c>
      <c r="G56" s="725">
        <v>1272.17</v>
      </c>
      <c r="H56" s="1"/>
    </row>
    <row r="57" spans="1:9" x14ac:dyDescent="0.25">
      <c r="A57" s="15"/>
      <c r="B57" s="724" t="s">
        <v>120</v>
      </c>
      <c r="C57" s="558">
        <v>6721.73</v>
      </c>
      <c r="D57" s="558">
        <v>4997.2700000000004</v>
      </c>
      <c r="E57" s="447"/>
      <c r="F57" s="558">
        <v>7088.5</v>
      </c>
      <c r="G57" s="558">
        <v>7987.2273390000009</v>
      </c>
      <c r="H57" s="1"/>
    </row>
    <row r="58" spans="1:9" x14ac:dyDescent="0.25">
      <c r="A58" s="15"/>
      <c r="B58" s="610" t="s">
        <v>121</v>
      </c>
      <c r="C58" s="558">
        <v>5.99</v>
      </c>
      <c r="D58" s="558">
        <v>8.6300000000000008</v>
      </c>
      <c r="E58" s="719"/>
      <c r="F58" s="558" t="s">
        <v>101</v>
      </c>
      <c r="G58" s="558" t="s">
        <v>101</v>
      </c>
      <c r="H58" s="1"/>
    </row>
    <row r="59" spans="1:9" x14ac:dyDescent="0.25">
      <c r="A59" s="15"/>
      <c r="B59" s="610" t="s">
        <v>579</v>
      </c>
      <c r="C59" s="558">
        <v>3.37</v>
      </c>
      <c r="D59" s="558">
        <v>2.89</v>
      </c>
      <c r="E59" s="719"/>
      <c r="F59" s="558" t="s">
        <v>101</v>
      </c>
      <c r="G59" s="558" t="s">
        <v>101</v>
      </c>
      <c r="H59" s="1"/>
    </row>
    <row r="60" spans="1:9" x14ac:dyDescent="0.25">
      <c r="A60" s="15"/>
      <c r="B60" s="610" t="s">
        <v>123</v>
      </c>
      <c r="C60" s="558">
        <v>37187</v>
      </c>
      <c r="D60" s="558">
        <v>44226</v>
      </c>
      <c r="E60" s="719"/>
      <c r="F60" s="558">
        <v>176705</v>
      </c>
      <c r="G60" s="558">
        <v>152333</v>
      </c>
      <c r="H60" s="1"/>
    </row>
    <row r="61" spans="1:9" x14ac:dyDescent="0.25">
      <c r="A61" s="15"/>
      <c r="B61" s="610" t="s">
        <v>583</v>
      </c>
      <c r="C61" s="558">
        <v>2023.84</v>
      </c>
      <c r="D61" s="558">
        <v>1647.24</v>
      </c>
      <c r="E61" s="719"/>
      <c r="F61" s="558" t="s">
        <v>101</v>
      </c>
      <c r="G61" s="558" t="s">
        <v>101</v>
      </c>
      <c r="H61" s="1"/>
    </row>
    <row r="62" spans="1:9" x14ac:dyDescent="0.25">
      <c r="A62" s="15"/>
      <c r="B62" s="610" t="s">
        <v>60</v>
      </c>
      <c r="C62" s="558">
        <v>251689.58</v>
      </c>
      <c r="D62" s="558">
        <v>222105.27</v>
      </c>
      <c r="E62" s="719"/>
      <c r="F62" s="558">
        <v>487892</v>
      </c>
      <c r="G62" s="558">
        <v>383074</v>
      </c>
      <c r="H62" s="1"/>
    </row>
    <row r="63" spans="1:9" x14ac:dyDescent="0.25">
      <c r="A63" s="15"/>
      <c r="B63" s="610" t="s">
        <v>420</v>
      </c>
      <c r="C63" s="558">
        <v>4228.63</v>
      </c>
      <c r="D63" s="558">
        <v>9.1999999999999993</v>
      </c>
      <c r="E63" s="719"/>
      <c r="F63" s="558">
        <v>627.79999999999995</v>
      </c>
      <c r="G63" s="558">
        <v>582.52</v>
      </c>
      <c r="H63" s="1"/>
    </row>
    <row r="64" spans="1:9" x14ac:dyDescent="0.25">
      <c r="A64" s="15"/>
      <c r="B64" s="610" t="s">
        <v>62</v>
      </c>
      <c r="C64" s="558">
        <v>145.53</v>
      </c>
      <c r="D64" s="558">
        <v>185.39</v>
      </c>
      <c r="E64" s="719"/>
      <c r="F64" s="558">
        <v>160.32</v>
      </c>
      <c r="G64" s="558">
        <v>203.69</v>
      </c>
      <c r="H64" s="1"/>
    </row>
    <row r="65" spans="1:9" x14ac:dyDescent="0.25">
      <c r="A65" s="15"/>
      <c r="B65" s="610" t="s">
        <v>125</v>
      </c>
      <c r="C65" s="558">
        <v>76.91</v>
      </c>
      <c r="D65" s="558">
        <v>111.45</v>
      </c>
      <c r="E65" s="719"/>
      <c r="F65" s="558">
        <v>74.64</v>
      </c>
      <c r="G65" s="558">
        <v>117.29</v>
      </c>
      <c r="H65" s="1"/>
    </row>
    <row r="66" spans="1:9" x14ac:dyDescent="0.25">
      <c r="A66" s="15"/>
      <c r="B66" s="610" t="s">
        <v>127</v>
      </c>
      <c r="C66" s="558">
        <v>468.12</v>
      </c>
      <c r="D66" s="558">
        <v>534.24</v>
      </c>
      <c r="E66" s="719"/>
      <c r="F66" s="558" t="s">
        <v>101</v>
      </c>
      <c r="G66" s="558" t="s">
        <v>101</v>
      </c>
      <c r="H66" s="1"/>
    </row>
    <row r="67" spans="1:9" x14ac:dyDescent="0.25">
      <c r="A67" s="15"/>
      <c r="B67" s="610" t="s">
        <v>129</v>
      </c>
      <c r="C67" s="558">
        <v>1634.66</v>
      </c>
      <c r="D67" s="558">
        <v>1675.56</v>
      </c>
      <c r="E67" s="719"/>
      <c r="F67" s="558" t="s">
        <v>101</v>
      </c>
      <c r="G67" s="558">
        <v>1403.029436</v>
      </c>
      <c r="H67" s="1"/>
    </row>
    <row r="68" spans="1:9" x14ac:dyDescent="0.25">
      <c r="A68" s="15"/>
      <c r="B68" s="610" t="s">
        <v>594</v>
      </c>
      <c r="C68" s="558">
        <v>41.99</v>
      </c>
      <c r="D68" s="558">
        <v>49.32</v>
      </c>
      <c r="E68" s="719"/>
      <c r="F68" s="558" t="s">
        <v>101</v>
      </c>
      <c r="G68" s="558" t="s">
        <v>101</v>
      </c>
      <c r="H68" s="1"/>
    </row>
    <row r="69" spans="1:9" x14ac:dyDescent="0.25">
      <c r="A69" s="15"/>
      <c r="B69" s="610" t="s">
        <v>501</v>
      </c>
      <c r="C69" s="558">
        <v>419697.37</v>
      </c>
      <c r="D69" s="558">
        <v>584921.22</v>
      </c>
      <c r="E69" s="447"/>
      <c r="F69" s="558" t="s">
        <v>101</v>
      </c>
      <c r="G69" s="558" t="s">
        <v>101</v>
      </c>
      <c r="H69" s="1"/>
    </row>
    <row r="70" spans="1:9" x14ac:dyDescent="0.25">
      <c r="A70" s="15"/>
      <c r="B70" s="610" t="s">
        <v>597</v>
      </c>
      <c r="C70" s="558">
        <v>591.92999999999995</v>
      </c>
      <c r="D70" s="558">
        <v>705.62</v>
      </c>
      <c r="E70" s="447"/>
      <c r="F70" s="558" t="s">
        <v>101</v>
      </c>
      <c r="G70" s="558" t="s">
        <v>101</v>
      </c>
      <c r="H70" s="1"/>
    </row>
    <row r="71" spans="1:9" x14ac:dyDescent="0.25">
      <c r="A71" s="15"/>
      <c r="B71" s="610" t="s">
        <v>599</v>
      </c>
      <c r="C71" s="558">
        <v>4722.49</v>
      </c>
      <c r="D71" s="558">
        <v>5565.69</v>
      </c>
      <c r="E71" s="447"/>
      <c r="F71" s="558" t="s">
        <v>101</v>
      </c>
      <c r="G71" s="558" t="s">
        <v>101</v>
      </c>
      <c r="H71" s="1"/>
    </row>
    <row r="72" spans="1:9" x14ac:dyDescent="0.25">
      <c r="A72" s="15"/>
      <c r="B72" s="610" t="s">
        <v>64</v>
      </c>
      <c r="C72" s="558">
        <v>31.5</v>
      </c>
      <c r="D72" s="558">
        <v>24.26</v>
      </c>
      <c r="E72" s="719"/>
      <c r="F72" s="558" t="s">
        <v>101</v>
      </c>
      <c r="G72" s="558">
        <v>109.2</v>
      </c>
      <c r="H72" s="197"/>
      <c r="I72" s="13"/>
    </row>
    <row r="73" spans="1:9" x14ac:dyDescent="0.25">
      <c r="A73" s="15"/>
      <c r="B73" s="610" t="s">
        <v>603</v>
      </c>
      <c r="C73" s="558">
        <v>120589.42</v>
      </c>
      <c r="D73" s="558">
        <v>133379.66</v>
      </c>
      <c r="E73" s="719"/>
      <c r="F73" s="558" t="s">
        <v>101</v>
      </c>
      <c r="G73" s="558">
        <v>47296.526472999998</v>
      </c>
      <c r="H73" s="197"/>
      <c r="I73" s="81"/>
    </row>
    <row r="74" spans="1:9" x14ac:dyDescent="0.25">
      <c r="A74" s="15"/>
      <c r="B74" s="610" t="s">
        <v>65</v>
      </c>
      <c r="C74" s="558">
        <v>656.66</v>
      </c>
      <c r="D74" s="558">
        <v>660.25</v>
      </c>
      <c r="E74" s="719"/>
      <c r="F74" s="558" t="s">
        <v>101</v>
      </c>
      <c r="G74" s="558">
        <v>42907.21</v>
      </c>
      <c r="H74" s="197"/>
      <c r="I74" s="81"/>
    </row>
    <row r="75" spans="1:9" x14ac:dyDescent="0.25">
      <c r="A75" s="15"/>
      <c r="B75" s="610" t="s">
        <v>67</v>
      </c>
      <c r="C75" s="558">
        <v>205921.62</v>
      </c>
      <c r="D75" s="558">
        <v>224413.46</v>
      </c>
      <c r="E75" s="719"/>
      <c r="F75" s="558" t="s">
        <v>101</v>
      </c>
      <c r="G75" s="558">
        <v>102728.604557</v>
      </c>
      <c r="H75" s="197"/>
      <c r="I75" s="81"/>
    </row>
    <row r="76" spans="1:9" x14ac:dyDescent="0.25">
      <c r="A76" s="15"/>
      <c r="B76" s="599" t="s">
        <v>479</v>
      </c>
      <c r="C76" s="558">
        <v>53088.91</v>
      </c>
      <c r="D76" s="558">
        <v>17028.330000000002</v>
      </c>
      <c r="E76" s="719"/>
      <c r="F76" s="558" t="s">
        <v>101</v>
      </c>
      <c r="G76" s="558">
        <v>144621.280401</v>
      </c>
      <c r="H76" s="197"/>
      <c r="I76" s="81"/>
    </row>
    <row r="77" spans="1:9" hidden="1" x14ac:dyDescent="0.25">
      <c r="A77" s="15"/>
      <c r="B77" s="610" t="s">
        <v>607</v>
      </c>
      <c r="C77" s="558" t="s">
        <v>101</v>
      </c>
      <c r="D77" s="558">
        <v>3681.5569999999998</v>
      </c>
      <c r="E77" s="719"/>
      <c r="F77" s="558" t="s">
        <v>101</v>
      </c>
      <c r="G77" s="558">
        <v>2427</v>
      </c>
      <c r="H77" s="197"/>
      <c r="I77" s="81"/>
    </row>
    <row r="78" spans="1:9" x14ac:dyDescent="0.25">
      <c r="A78" s="15"/>
      <c r="B78" s="610" t="s">
        <v>68</v>
      </c>
      <c r="C78" s="558">
        <v>76541.19</v>
      </c>
      <c r="D78" s="558">
        <v>70334.070000000007</v>
      </c>
      <c r="E78" s="719"/>
      <c r="F78" s="558" t="s">
        <v>101</v>
      </c>
      <c r="G78" s="558">
        <v>83367</v>
      </c>
      <c r="H78" s="197"/>
      <c r="I78" s="81"/>
    </row>
    <row r="79" spans="1:9" x14ac:dyDescent="0.25">
      <c r="A79" s="15"/>
      <c r="B79" s="610" t="s">
        <v>70</v>
      </c>
      <c r="C79" s="558">
        <v>103.16</v>
      </c>
      <c r="D79" s="558">
        <v>140.97999999999999</v>
      </c>
      <c r="E79" s="719"/>
      <c r="F79" s="558">
        <v>2066.6175090000002</v>
      </c>
      <c r="G79" s="558">
        <v>3551.5043489999998</v>
      </c>
      <c r="H79" s="197"/>
      <c r="I79" s="81"/>
    </row>
    <row r="80" spans="1:9" x14ac:dyDescent="0.25">
      <c r="A80" s="15"/>
      <c r="B80" s="610" t="s">
        <v>132</v>
      </c>
      <c r="C80" s="558">
        <v>28.919</v>
      </c>
      <c r="D80" s="558">
        <v>37.756</v>
      </c>
      <c r="E80" s="719"/>
      <c r="F80" s="558">
        <v>304.37200000000001</v>
      </c>
      <c r="G80" s="558">
        <v>327.69400000000002</v>
      </c>
      <c r="H80" s="197"/>
      <c r="I80" s="81"/>
    </row>
    <row r="81" spans="1:9" x14ac:dyDescent="0.25">
      <c r="A81" s="15"/>
      <c r="B81" s="610" t="s">
        <v>134</v>
      </c>
      <c r="C81" s="558">
        <v>281145.71000000002</v>
      </c>
      <c r="D81" s="558">
        <v>340371</v>
      </c>
      <c r="E81" s="719"/>
      <c r="F81" s="558" t="s">
        <v>101</v>
      </c>
      <c r="G81" s="558">
        <v>549440.10813599988</v>
      </c>
      <c r="H81" s="197"/>
      <c r="I81" s="81"/>
    </row>
    <row r="82" spans="1:9" x14ac:dyDescent="0.25">
      <c r="A82" s="15"/>
      <c r="B82" s="610" t="s">
        <v>72</v>
      </c>
      <c r="C82" s="558">
        <v>6.94</v>
      </c>
      <c r="D82" s="558">
        <v>7.79</v>
      </c>
      <c r="E82" s="719"/>
      <c r="F82" s="558" t="s">
        <v>101</v>
      </c>
      <c r="G82" s="558">
        <v>16</v>
      </c>
      <c r="H82" s="197"/>
      <c r="I82" s="81"/>
    </row>
    <row r="83" spans="1:9" x14ac:dyDescent="0.25">
      <c r="A83" s="15"/>
      <c r="B83" s="610" t="s">
        <v>73</v>
      </c>
      <c r="C83" s="558">
        <v>10.119999999999999</v>
      </c>
      <c r="D83" s="558">
        <v>10.4</v>
      </c>
      <c r="E83" s="719"/>
      <c r="F83" s="558" t="s">
        <v>101</v>
      </c>
      <c r="G83" s="558">
        <v>63.17</v>
      </c>
      <c r="H83" s="197"/>
      <c r="I83" s="81"/>
    </row>
    <row r="84" spans="1:9" x14ac:dyDescent="0.25">
      <c r="A84" s="15"/>
      <c r="B84" s="610" t="s">
        <v>617</v>
      </c>
      <c r="C84" s="558">
        <v>0.46</v>
      </c>
      <c r="D84" s="558">
        <v>0.25</v>
      </c>
      <c r="E84" s="719"/>
      <c r="F84" s="558" t="s">
        <v>101</v>
      </c>
      <c r="G84" s="558" t="s">
        <v>101</v>
      </c>
      <c r="H84" s="197"/>
      <c r="I84" s="81"/>
    </row>
    <row r="85" spans="1:9" x14ac:dyDescent="0.25">
      <c r="A85" s="15"/>
      <c r="B85" s="610" t="s">
        <v>74</v>
      </c>
      <c r="C85" s="558">
        <v>128069.37</v>
      </c>
      <c r="D85" s="558">
        <v>117600.38</v>
      </c>
      <c r="E85" s="719"/>
      <c r="F85" s="558" t="s">
        <v>101</v>
      </c>
      <c r="G85" s="558">
        <v>7135008.0099999998</v>
      </c>
      <c r="H85" s="197"/>
      <c r="I85" s="81"/>
    </row>
    <row r="86" spans="1:9" x14ac:dyDescent="0.25">
      <c r="A86" s="15"/>
      <c r="B86" s="610" t="s">
        <v>76</v>
      </c>
      <c r="C86" s="558">
        <v>117.98</v>
      </c>
      <c r="D86" s="558">
        <v>149.34</v>
      </c>
      <c r="E86" s="719"/>
      <c r="F86" s="558" t="s">
        <v>101</v>
      </c>
      <c r="G86" s="558">
        <v>4014.51</v>
      </c>
      <c r="H86" s="197"/>
      <c r="I86" s="81"/>
    </row>
    <row r="87" spans="1:9" x14ac:dyDescent="0.25">
      <c r="A87" s="15"/>
      <c r="B87" s="610" t="s">
        <v>135</v>
      </c>
      <c r="C87" s="558">
        <v>4.8499999999999996</v>
      </c>
      <c r="D87" s="558">
        <v>4.91</v>
      </c>
      <c r="E87" s="719"/>
      <c r="F87" s="558">
        <v>204.32</v>
      </c>
      <c r="G87" s="558" t="s">
        <v>101</v>
      </c>
      <c r="H87" s="197"/>
      <c r="I87" s="81"/>
    </row>
    <row r="88" spans="1:9" x14ac:dyDescent="0.25">
      <c r="A88" s="15"/>
      <c r="B88" s="610" t="s">
        <v>625</v>
      </c>
      <c r="C88" s="558">
        <v>145955.14000000001</v>
      </c>
      <c r="D88" s="558">
        <v>152687.28</v>
      </c>
      <c r="E88" s="719"/>
      <c r="F88" s="558" t="s">
        <v>101</v>
      </c>
      <c r="G88" s="558">
        <v>92907.3</v>
      </c>
      <c r="H88" s="197"/>
      <c r="I88" s="81"/>
    </row>
    <row r="89" spans="1:9" x14ac:dyDescent="0.25">
      <c r="A89" s="15"/>
      <c r="B89" s="610" t="s">
        <v>78</v>
      </c>
      <c r="C89" s="558">
        <v>936.74</v>
      </c>
      <c r="D89" s="558">
        <v>1007.47</v>
      </c>
      <c r="E89" s="719"/>
      <c r="F89" s="558" t="s">
        <v>101</v>
      </c>
      <c r="G89" s="558">
        <v>76825.349847999998</v>
      </c>
      <c r="H89" s="197"/>
      <c r="I89" s="81"/>
    </row>
    <row r="90" spans="1:9" x14ac:dyDescent="0.25">
      <c r="A90" s="15"/>
      <c r="B90" s="560" t="s">
        <v>636</v>
      </c>
      <c r="C90" s="558">
        <v>28466.2</v>
      </c>
      <c r="D90" s="558">
        <v>31436.76</v>
      </c>
      <c r="E90" s="447"/>
      <c r="F90" s="558" t="s">
        <v>101</v>
      </c>
      <c r="G90" s="558" t="s">
        <v>101</v>
      </c>
      <c r="H90" s="197"/>
      <c r="I90" s="81"/>
    </row>
    <row r="91" spans="1:9" x14ac:dyDescent="0.25">
      <c r="A91" s="15"/>
      <c r="B91" s="560" t="s">
        <v>137</v>
      </c>
      <c r="C91" s="716">
        <v>29.58</v>
      </c>
      <c r="D91" s="558">
        <v>35.03</v>
      </c>
      <c r="E91" s="447"/>
      <c r="F91" s="716">
        <v>142.83000000000001</v>
      </c>
      <c r="G91" s="558">
        <v>185.07</v>
      </c>
      <c r="H91" s="197"/>
      <c r="I91" s="81"/>
    </row>
    <row r="92" spans="1:9" x14ac:dyDescent="0.25">
      <c r="A92" s="15"/>
      <c r="B92" s="560" t="s">
        <v>81</v>
      </c>
      <c r="C92" s="558">
        <v>1028.0899999999999</v>
      </c>
      <c r="D92" s="558">
        <v>1043.98</v>
      </c>
      <c r="E92" s="447"/>
      <c r="F92" s="558">
        <v>11415.73</v>
      </c>
      <c r="G92" s="558" t="s">
        <v>101</v>
      </c>
      <c r="H92" s="197"/>
      <c r="I92" s="81"/>
    </row>
    <row r="93" spans="1:9" x14ac:dyDescent="0.25">
      <c r="A93" s="15"/>
      <c r="B93" s="560" t="s">
        <v>639</v>
      </c>
      <c r="C93" s="558">
        <v>469</v>
      </c>
      <c r="D93" s="558">
        <v>699</v>
      </c>
      <c r="E93" s="447"/>
      <c r="F93" s="558">
        <v>26.23</v>
      </c>
      <c r="G93" s="558">
        <v>83.85</v>
      </c>
      <c r="H93" s="197"/>
      <c r="I93" s="81"/>
    </row>
    <row r="94" spans="1:9" x14ac:dyDescent="0.25">
      <c r="A94" s="15"/>
      <c r="B94" s="560" t="s">
        <v>138</v>
      </c>
      <c r="C94" s="558">
        <v>28531.94</v>
      </c>
      <c r="D94" s="558">
        <v>25053.58</v>
      </c>
      <c r="E94" s="447"/>
      <c r="F94" s="558">
        <v>31674</v>
      </c>
      <c r="G94" s="558">
        <v>37465.890684999998</v>
      </c>
      <c r="H94" s="197"/>
      <c r="I94" s="81"/>
    </row>
    <row r="95" spans="1:9" x14ac:dyDescent="0.25">
      <c r="A95" s="15"/>
      <c r="B95" s="560" t="s">
        <v>84</v>
      </c>
      <c r="C95" s="558">
        <v>59419.46</v>
      </c>
      <c r="D95" s="558">
        <v>57250.64</v>
      </c>
      <c r="E95" s="447"/>
      <c r="F95" s="558" t="s">
        <v>101</v>
      </c>
      <c r="G95" s="558">
        <v>19216.442930000001</v>
      </c>
      <c r="H95" s="197"/>
      <c r="I95" s="81"/>
    </row>
    <row r="96" spans="1:9" x14ac:dyDescent="0.25">
      <c r="A96" s="15"/>
      <c r="B96" s="560" t="s">
        <v>86</v>
      </c>
      <c r="C96" s="558">
        <v>72.52</v>
      </c>
      <c r="D96" s="558">
        <v>68.63</v>
      </c>
      <c r="E96" s="447"/>
      <c r="F96" s="558">
        <v>807.04</v>
      </c>
      <c r="G96" s="558">
        <v>650.5</v>
      </c>
      <c r="H96" s="197"/>
      <c r="I96" s="81"/>
    </row>
    <row r="97" spans="1:13" x14ac:dyDescent="0.25">
      <c r="A97" s="15"/>
      <c r="B97" s="560" t="s">
        <v>139</v>
      </c>
      <c r="C97" s="558">
        <v>77086</v>
      </c>
      <c r="D97" s="558">
        <v>25343</v>
      </c>
      <c r="E97" s="719"/>
      <c r="F97" s="558">
        <v>846479.19</v>
      </c>
      <c r="G97" s="558">
        <v>398029</v>
      </c>
      <c r="H97" s="197"/>
      <c r="I97" s="81"/>
    </row>
    <row r="98" spans="1:13" x14ac:dyDescent="0.25">
      <c r="A98" s="15"/>
      <c r="B98" s="560" t="s">
        <v>88</v>
      </c>
      <c r="C98" s="722">
        <v>15735.5</v>
      </c>
      <c r="D98" s="558">
        <v>15203.8</v>
      </c>
      <c r="E98" s="447"/>
      <c r="F98" s="722" t="s">
        <v>101</v>
      </c>
      <c r="G98" s="558">
        <v>32011.200000000001</v>
      </c>
      <c r="H98" s="197"/>
      <c r="I98" s="81"/>
    </row>
    <row r="99" spans="1:13" x14ac:dyDescent="0.25">
      <c r="A99" s="15"/>
      <c r="B99" s="573" t="s">
        <v>333</v>
      </c>
      <c r="C99" s="558">
        <v>5236.8500000000004</v>
      </c>
      <c r="D99" s="558">
        <v>5871.58</v>
      </c>
      <c r="E99" s="447"/>
      <c r="F99" s="558">
        <v>40728.548081000001</v>
      </c>
      <c r="G99" s="558">
        <v>58132.599133999996</v>
      </c>
      <c r="H99" s="197"/>
      <c r="I99" s="81"/>
    </row>
    <row r="100" spans="1:13" x14ac:dyDescent="0.25">
      <c r="A100" s="15"/>
      <c r="B100" s="560" t="s">
        <v>424</v>
      </c>
      <c r="C100" s="558">
        <v>383.24</v>
      </c>
      <c r="D100" s="558">
        <v>447.61</v>
      </c>
      <c r="E100" s="719"/>
      <c r="F100" s="558">
        <v>203.26</v>
      </c>
      <c r="G100" s="558">
        <v>249.8</v>
      </c>
      <c r="H100" s="197"/>
      <c r="I100" s="81"/>
    </row>
    <row r="101" spans="1:13" x14ac:dyDescent="0.25">
      <c r="A101" s="15"/>
      <c r="B101" s="560" t="s">
        <v>141</v>
      </c>
      <c r="C101" s="558">
        <v>0.28999999999999998</v>
      </c>
      <c r="D101" s="558">
        <v>79.989999999999995</v>
      </c>
      <c r="E101" s="719"/>
      <c r="F101" s="558" t="s">
        <v>101</v>
      </c>
      <c r="G101" s="558" t="s">
        <v>101</v>
      </c>
      <c r="H101" s="197"/>
      <c r="I101" s="81"/>
    </row>
    <row r="102" spans="1:13" x14ac:dyDescent="0.25">
      <c r="A102" s="15"/>
      <c r="B102" s="560" t="s">
        <v>143</v>
      </c>
      <c r="C102" s="558">
        <v>18703.37</v>
      </c>
      <c r="D102" s="558">
        <v>18807.490000000002</v>
      </c>
      <c r="E102" s="719"/>
      <c r="F102" s="558">
        <v>10703.22</v>
      </c>
      <c r="G102" s="558">
        <v>13843.05</v>
      </c>
      <c r="H102" s="197"/>
      <c r="I102" s="81"/>
    </row>
    <row r="103" spans="1:13" x14ac:dyDescent="0.25">
      <c r="A103" s="80"/>
      <c r="B103" s="574" t="s">
        <v>145</v>
      </c>
      <c r="C103" s="703">
        <v>108.08</v>
      </c>
      <c r="D103" s="703">
        <v>94.73</v>
      </c>
      <c r="E103" s="719"/>
      <c r="F103" s="703">
        <v>53.49</v>
      </c>
      <c r="G103" s="703">
        <v>30.58</v>
      </c>
      <c r="H103" s="197"/>
      <c r="I103" s="81"/>
    </row>
    <row r="104" spans="1:13" x14ac:dyDescent="0.25">
      <c r="B104" s="43"/>
      <c r="C104" s="77"/>
      <c r="D104" s="77"/>
      <c r="E104" s="447"/>
      <c r="F104" s="77"/>
      <c r="G104" s="77"/>
      <c r="H104" s="81"/>
      <c r="I104" s="81"/>
    </row>
    <row r="105" spans="1:13" x14ac:dyDescent="0.25">
      <c r="B105" s="6"/>
      <c r="C105" s="6"/>
      <c r="D105" s="6"/>
      <c r="E105" s="441"/>
      <c r="F105" s="6"/>
      <c r="G105" s="6"/>
      <c r="H105" s="1"/>
    </row>
    <row r="106" spans="1:13" x14ac:dyDescent="0.25">
      <c r="B106" s="39" t="s">
        <v>90</v>
      </c>
      <c r="H106" s="1"/>
    </row>
    <row r="107" spans="1:13" x14ac:dyDescent="0.25">
      <c r="B107" s="39" t="s">
        <v>91</v>
      </c>
      <c r="H107" s="1"/>
      <c r="J107" s="1111"/>
      <c r="K107" s="6"/>
      <c r="L107" s="6"/>
      <c r="M107" s="6"/>
    </row>
    <row r="108" spans="1:13" x14ac:dyDescent="0.25">
      <c r="B108" s="43" t="s">
        <v>92</v>
      </c>
      <c r="J108" s="1111"/>
      <c r="K108" s="6"/>
      <c r="L108" s="6"/>
      <c r="M108" s="6"/>
    </row>
    <row r="109" spans="1:13" x14ac:dyDescent="0.25">
      <c r="B109" s="39" t="s">
        <v>102</v>
      </c>
      <c r="J109" s="1111"/>
      <c r="K109" s="6"/>
      <c r="L109" s="6"/>
      <c r="M109" s="6"/>
    </row>
    <row r="110" spans="1:13" x14ac:dyDescent="0.25">
      <c r="B110" s="39" t="s">
        <v>103</v>
      </c>
    </row>
    <row r="112" spans="1:13" x14ac:dyDescent="0.25">
      <c r="B112" s="39" t="s">
        <v>747</v>
      </c>
    </row>
    <row r="113" spans="2:2" x14ac:dyDescent="0.25">
      <c r="B113" s="39" t="s">
        <v>748</v>
      </c>
    </row>
    <row r="114" spans="2:2" x14ac:dyDescent="0.25">
      <c r="B114" s="39" t="s">
        <v>749</v>
      </c>
    </row>
    <row r="115" spans="2:2" x14ac:dyDescent="0.25">
      <c r="B115" s="39" t="s">
        <v>750</v>
      </c>
    </row>
    <row r="116" spans="2:2" x14ac:dyDescent="0.25">
      <c r="B116" s="39" t="s">
        <v>758</v>
      </c>
    </row>
    <row r="117" spans="2:2" x14ac:dyDescent="0.25">
      <c r="B117" s="39" t="s">
        <v>759</v>
      </c>
    </row>
    <row r="118" spans="2:2" x14ac:dyDescent="0.25">
      <c r="B118" s="39" t="s">
        <v>752</v>
      </c>
    </row>
    <row r="119" spans="2:2" x14ac:dyDescent="0.25">
      <c r="B119" s="1" t="s">
        <v>753</v>
      </c>
    </row>
    <row r="120" spans="2:2" x14ac:dyDescent="0.25">
      <c r="B120" s="39" t="s">
        <v>761</v>
      </c>
    </row>
    <row r="121" spans="2:2" x14ac:dyDescent="0.25">
      <c r="B121" s="39" t="s">
        <v>760</v>
      </c>
    </row>
    <row r="122" spans="2:2" x14ac:dyDescent="0.25">
      <c r="B122" s="39" t="s">
        <v>755</v>
      </c>
    </row>
    <row r="123" spans="2:2" x14ac:dyDescent="0.25">
      <c r="B123" s="39" t="s">
        <v>756</v>
      </c>
    </row>
    <row r="124" spans="2:2" x14ac:dyDescent="0.25">
      <c r="B124" s="39" t="s">
        <v>757</v>
      </c>
    </row>
    <row r="133" spans="1:4" ht="12" customHeight="1" x14ac:dyDescent="0.25"/>
    <row r="134" spans="1:4" ht="12" customHeight="1" x14ac:dyDescent="0.25"/>
    <row r="135" spans="1:4" ht="12" customHeight="1" x14ac:dyDescent="0.25"/>
    <row r="136" spans="1:4" ht="12" customHeight="1" x14ac:dyDescent="0.25">
      <c r="A136" s="6"/>
      <c r="B136" s="6"/>
      <c r="C136" s="6"/>
      <c r="D136" s="6"/>
    </row>
  </sheetData>
  <mergeCells count="5">
    <mergeCell ref="B5:B7"/>
    <mergeCell ref="C5:C7"/>
    <mergeCell ref="D5:D7"/>
    <mergeCell ref="F5:F7"/>
    <mergeCell ref="G5:G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IT99"/>
  <sheetViews>
    <sheetView showGridLines="0" topLeftCell="A31" zoomScale="85" zoomScaleNormal="85" workbookViewId="0">
      <selection activeCell="B63" sqref="B63"/>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3.140625" style="3" customWidth="1"/>
    <col min="9" max="9" width="2.85546875" style="1" customWidth="1"/>
    <col min="10" max="255" width="11.42578125" style="1"/>
    <col min="256" max="256" width="2.85546875" style="1" customWidth="1"/>
    <col min="257" max="257" width="37.5703125" style="1" customWidth="1"/>
    <col min="258" max="259" width="15.7109375" style="1" customWidth="1"/>
    <col min="260" max="260" width="2.85546875" style="1" customWidth="1"/>
    <col min="261" max="262" width="15.7109375" style="1" customWidth="1"/>
    <col min="263" max="264" width="2.85546875" style="1" customWidth="1"/>
    <col min="265" max="511" width="11.42578125" style="1"/>
    <col min="512" max="512" width="2.85546875" style="1" customWidth="1"/>
    <col min="513" max="513" width="37.5703125" style="1" customWidth="1"/>
    <col min="514" max="515" width="15.7109375" style="1" customWidth="1"/>
    <col min="516" max="516" width="2.85546875" style="1" customWidth="1"/>
    <col min="517" max="518" width="15.7109375" style="1" customWidth="1"/>
    <col min="519" max="520" width="2.85546875" style="1" customWidth="1"/>
    <col min="521" max="767" width="11.42578125" style="1"/>
    <col min="768" max="768" width="2.85546875" style="1" customWidth="1"/>
    <col min="769" max="769" width="37.5703125" style="1" customWidth="1"/>
    <col min="770" max="771" width="15.7109375" style="1" customWidth="1"/>
    <col min="772" max="772" width="2.85546875" style="1" customWidth="1"/>
    <col min="773" max="774" width="15.7109375" style="1" customWidth="1"/>
    <col min="775" max="776" width="2.85546875" style="1" customWidth="1"/>
    <col min="777" max="1023" width="11.42578125" style="1"/>
    <col min="1024" max="1024" width="2.85546875" style="1" customWidth="1"/>
    <col min="1025" max="1025" width="37.5703125" style="1" customWidth="1"/>
    <col min="1026" max="1027" width="15.7109375" style="1" customWidth="1"/>
    <col min="1028" max="1028" width="2.85546875" style="1" customWidth="1"/>
    <col min="1029" max="1030" width="15.7109375" style="1" customWidth="1"/>
    <col min="1031" max="1032" width="2.85546875" style="1" customWidth="1"/>
    <col min="1033" max="1279" width="11.42578125" style="1"/>
    <col min="1280" max="1280" width="2.85546875" style="1" customWidth="1"/>
    <col min="1281" max="1281" width="37.5703125" style="1" customWidth="1"/>
    <col min="1282" max="1283" width="15.7109375" style="1" customWidth="1"/>
    <col min="1284" max="1284" width="2.85546875" style="1" customWidth="1"/>
    <col min="1285" max="1286" width="15.7109375" style="1" customWidth="1"/>
    <col min="1287" max="1288" width="2.85546875" style="1" customWidth="1"/>
    <col min="1289" max="1535" width="11.42578125" style="1"/>
    <col min="1536" max="1536" width="2.85546875" style="1" customWidth="1"/>
    <col min="1537" max="1537" width="37.5703125" style="1" customWidth="1"/>
    <col min="1538" max="1539" width="15.7109375" style="1" customWidth="1"/>
    <col min="1540" max="1540" width="2.85546875" style="1" customWidth="1"/>
    <col min="1541" max="1542" width="15.7109375" style="1" customWidth="1"/>
    <col min="1543" max="1544" width="2.85546875" style="1" customWidth="1"/>
    <col min="1545" max="1791" width="11.42578125" style="1"/>
    <col min="1792" max="1792" width="2.85546875" style="1" customWidth="1"/>
    <col min="1793" max="1793" width="37.5703125" style="1" customWidth="1"/>
    <col min="1794" max="1795" width="15.7109375" style="1" customWidth="1"/>
    <col min="1796" max="1796" width="2.85546875" style="1" customWidth="1"/>
    <col min="1797" max="1798" width="15.7109375" style="1" customWidth="1"/>
    <col min="1799" max="1800" width="2.85546875" style="1" customWidth="1"/>
    <col min="1801" max="2047" width="11.42578125" style="1"/>
    <col min="2048" max="2048" width="2.85546875" style="1" customWidth="1"/>
    <col min="2049" max="2049" width="37.5703125" style="1" customWidth="1"/>
    <col min="2050" max="2051" width="15.7109375" style="1" customWidth="1"/>
    <col min="2052" max="2052" width="2.85546875" style="1" customWidth="1"/>
    <col min="2053" max="2054" width="15.7109375" style="1" customWidth="1"/>
    <col min="2055" max="2056" width="2.85546875" style="1" customWidth="1"/>
    <col min="2057" max="2303" width="11.42578125" style="1"/>
    <col min="2304" max="2304" width="2.85546875" style="1" customWidth="1"/>
    <col min="2305" max="2305" width="37.5703125" style="1" customWidth="1"/>
    <col min="2306" max="2307" width="15.7109375" style="1" customWidth="1"/>
    <col min="2308" max="2308" width="2.85546875" style="1" customWidth="1"/>
    <col min="2309" max="2310" width="15.7109375" style="1" customWidth="1"/>
    <col min="2311" max="2312" width="2.85546875" style="1" customWidth="1"/>
    <col min="2313" max="2559" width="11.42578125" style="1"/>
    <col min="2560" max="2560" width="2.85546875" style="1" customWidth="1"/>
    <col min="2561" max="2561" width="37.5703125" style="1" customWidth="1"/>
    <col min="2562" max="2563" width="15.7109375" style="1" customWidth="1"/>
    <col min="2564" max="2564" width="2.85546875" style="1" customWidth="1"/>
    <col min="2565" max="2566" width="15.7109375" style="1" customWidth="1"/>
    <col min="2567" max="2568" width="2.85546875" style="1" customWidth="1"/>
    <col min="2569" max="2815" width="11.42578125" style="1"/>
    <col min="2816" max="2816" width="2.85546875" style="1" customWidth="1"/>
    <col min="2817" max="2817" width="37.5703125" style="1" customWidth="1"/>
    <col min="2818" max="2819" width="15.7109375" style="1" customWidth="1"/>
    <col min="2820" max="2820" width="2.85546875" style="1" customWidth="1"/>
    <col min="2821" max="2822" width="15.7109375" style="1" customWidth="1"/>
    <col min="2823" max="2824" width="2.85546875" style="1" customWidth="1"/>
    <col min="2825" max="3071" width="11.42578125" style="1"/>
    <col min="3072" max="3072" width="2.85546875" style="1" customWidth="1"/>
    <col min="3073" max="3073" width="37.5703125" style="1" customWidth="1"/>
    <col min="3074" max="3075" width="15.7109375" style="1" customWidth="1"/>
    <col min="3076" max="3076" width="2.85546875" style="1" customWidth="1"/>
    <col min="3077" max="3078" width="15.7109375" style="1" customWidth="1"/>
    <col min="3079" max="3080" width="2.85546875" style="1" customWidth="1"/>
    <col min="3081" max="3327" width="11.42578125" style="1"/>
    <col min="3328" max="3328" width="2.85546875" style="1" customWidth="1"/>
    <col min="3329" max="3329" width="37.5703125" style="1" customWidth="1"/>
    <col min="3330" max="3331" width="15.7109375" style="1" customWidth="1"/>
    <col min="3332" max="3332" width="2.85546875" style="1" customWidth="1"/>
    <col min="3333" max="3334" width="15.7109375" style="1" customWidth="1"/>
    <col min="3335" max="3336" width="2.85546875" style="1" customWidth="1"/>
    <col min="3337" max="3583" width="11.42578125" style="1"/>
    <col min="3584" max="3584" width="2.85546875" style="1" customWidth="1"/>
    <col min="3585" max="3585" width="37.5703125" style="1" customWidth="1"/>
    <col min="3586" max="3587" width="15.7109375" style="1" customWidth="1"/>
    <col min="3588" max="3588" width="2.85546875" style="1" customWidth="1"/>
    <col min="3589" max="3590" width="15.7109375" style="1" customWidth="1"/>
    <col min="3591" max="3592" width="2.85546875" style="1" customWidth="1"/>
    <col min="3593" max="3839" width="11.42578125" style="1"/>
    <col min="3840" max="3840" width="2.85546875" style="1" customWidth="1"/>
    <col min="3841" max="3841" width="37.5703125" style="1" customWidth="1"/>
    <col min="3842" max="3843" width="15.7109375" style="1" customWidth="1"/>
    <col min="3844" max="3844" width="2.85546875" style="1" customWidth="1"/>
    <col min="3845" max="3846" width="15.7109375" style="1" customWidth="1"/>
    <col min="3847" max="3848" width="2.85546875" style="1" customWidth="1"/>
    <col min="3849" max="4095" width="11.42578125" style="1"/>
    <col min="4096" max="4096" width="2.85546875" style="1" customWidth="1"/>
    <col min="4097" max="4097" width="37.5703125" style="1" customWidth="1"/>
    <col min="4098" max="4099" width="15.7109375" style="1" customWidth="1"/>
    <col min="4100" max="4100" width="2.85546875" style="1" customWidth="1"/>
    <col min="4101" max="4102" width="15.7109375" style="1" customWidth="1"/>
    <col min="4103" max="4104" width="2.85546875" style="1" customWidth="1"/>
    <col min="4105" max="4351" width="11.42578125" style="1"/>
    <col min="4352" max="4352" width="2.85546875" style="1" customWidth="1"/>
    <col min="4353" max="4353" width="37.5703125" style="1" customWidth="1"/>
    <col min="4354" max="4355" width="15.7109375" style="1" customWidth="1"/>
    <col min="4356" max="4356" width="2.85546875" style="1" customWidth="1"/>
    <col min="4357" max="4358" width="15.7109375" style="1" customWidth="1"/>
    <col min="4359" max="4360" width="2.85546875" style="1" customWidth="1"/>
    <col min="4361" max="4607" width="11.42578125" style="1"/>
    <col min="4608" max="4608" width="2.85546875" style="1" customWidth="1"/>
    <col min="4609" max="4609" width="37.5703125" style="1" customWidth="1"/>
    <col min="4610" max="4611" width="15.7109375" style="1" customWidth="1"/>
    <col min="4612" max="4612" width="2.85546875" style="1" customWidth="1"/>
    <col min="4613" max="4614" width="15.7109375" style="1" customWidth="1"/>
    <col min="4615" max="4616" width="2.85546875" style="1" customWidth="1"/>
    <col min="4617" max="4863" width="11.42578125" style="1"/>
    <col min="4864" max="4864" width="2.85546875" style="1" customWidth="1"/>
    <col min="4865" max="4865" width="37.5703125" style="1" customWidth="1"/>
    <col min="4866" max="4867" width="15.7109375" style="1" customWidth="1"/>
    <col min="4868" max="4868" width="2.85546875" style="1" customWidth="1"/>
    <col min="4869" max="4870" width="15.7109375" style="1" customWidth="1"/>
    <col min="4871" max="4872" width="2.85546875" style="1" customWidth="1"/>
    <col min="4873" max="5119" width="11.42578125" style="1"/>
    <col min="5120" max="5120" width="2.85546875" style="1" customWidth="1"/>
    <col min="5121" max="5121" width="37.5703125" style="1" customWidth="1"/>
    <col min="5122" max="5123" width="15.7109375" style="1" customWidth="1"/>
    <col min="5124" max="5124" width="2.85546875" style="1" customWidth="1"/>
    <col min="5125" max="5126" width="15.7109375" style="1" customWidth="1"/>
    <col min="5127" max="5128" width="2.85546875" style="1" customWidth="1"/>
    <col min="5129" max="5375" width="11.42578125" style="1"/>
    <col min="5376" max="5376" width="2.85546875" style="1" customWidth="1"/>
    <col min="5377" max="5377" width="37.5703125" style="1" customWidth="1"/>
    <col min="5378" max="5379" width="15.7109375" style="1" customWidth="1"/>
    <col min="5380" max="5380" width="2.85546875" style="1" customWidth="1"/>
    <col min="5381" max="5382" width="15.7109375" style="1" customWidth="1"/>
    <col min="5383" max="5384" width="2.85546875" style="1" customWidth="1"/>
    <col min="5385" max="5631" width="11.42578125" style="1"/>
    <col min="5632" max="5632" width="2.85546875" style="1" customWidth="1"/>
    <col min="5633" max="5633" width="37.5703125" style="1" customWidth="1"/>
    <col min="5634" max="5635" width="15.7109375" style="1" customWidth="1"/>
    <col min="5636" max="5636" width="2.85546875" style="1" customWidth="1"/>
    <col min="5637" max="5638" width="15.7109375" style="1" customWidth="1"/>
    <col min="5639" max="5640" width="2.85546875" style="1" customWidth="1"/>
    <col min="5641" max="5887" width="11.42578125" style="1"/>
    <col min="5888" max="5888" width="2.85546875" style="1" customWidth="1"/>
    <col min="5889" max="5889" width="37.5703125" style="1" customWidth="1"/>
    <col min="5890" max="5891" width="15.7109375" style="1" customWidth="1"/>
    <col min="5892" max="5892" width="2.85546875" style="1" customWidth="1"/>
    <col min="5893" max="5894" width="15.7109375" style="1" customWidth="1"/>
    <col min="5895" max="5896" width="2.85546875" style="1" customWidth="1"/>
    <col min="5897" max="6143" width="11.42578125" style="1"/>
    <col min="6144" max="6144" width="2.85546875" style="1" customWidth="1"/>
    <col min="6145" max="6145" width="37.5703125" style="1" customWidth="1"/>
    <col min="6146" max="6147" width="15.7109375" style="1" customWidth="1"/>
    <col min="6148" max="6148" width="2.85546875" style="1" customWidth="1"/>
    <col min="6149" max="6150" width="15.7109375" style="1" customWidth="1"/>
    <col min="6151" max="6152" width="2.85546875" style="1" customWidth="1"/>
    <col min="6153" max="6399" width="11.42578125" style="1"/>
    <col min="6400" max="6400" width="2.85546875" style="1" customWidth="1"/>
    <col min="6401" max="6401" width="37.5703125" style="1" customWidth="1"/>
    <col min="6402" max="6403" width="15.7109375" style="1" customWidth="1"/>
    <col min="6404" max="6404" width="2.85546875" style="1" customWidth="1"/>
    <col min="6405" max="6406" width="15.7109375" style="1" customWidth="1"/>
    <col min="6407" max="6408" width="2.85546875" style="1" customWidth="1"/>
    <col min="6409" max="6655" width="11.42578125" style="1"/>
    <col min="6656" max="6656" width="2.85546875" style="1" customWidth="1"/>
    <col min="6657" max="6657" width="37.5703125" style="1" customWidth="1"/>
    <col min="6658" max="6659" width="15.7109375" style="1" customWidth="1"/>
    <col min="6660" max="6660" width="2.85546875" style="1" customWidth="1"/>
    <col min="6661" max="6662" width="15.7109375" style="1" customWidth="1"/>
    <col min="6663" max="6664" width="2.85546875" style="1" customWidth="1"/>
    <col min="6665" max="6911" width="11.42578125" style="1"/>
    <col min="6912" max="6912" width="2.85546875" style="1" customWidth="1"/>
    <col min="6913" max="6913" width="37.5703125" style="1" customWidth="1"/>
    <col min="6914" max="6915" width="15.7109375" style="1" customWidth="1"/>
    <col min="6916" max="6916" width="2.85546875" style="1" customWidth="1"/>
    <col min="6917" max="6918" width="15.7109375" style="1" customWidth="1"/>
    <col min="6919" max="6920" width="2.85546875" style="1" customWidth="1"/>
    <col min="6921" max="7167" width="11.42578125" style="1"/>
    <col min="7168" max="7168" width="2.85546875" style="1" customWidth="1"/>
    <col min="7169" max="7169" width="37.5703125" style="1" customWidth="1"/>
    <col min="7170" max="7171" width="15.7109375" style="1" customWidth="1"/>
    <col min="7172" max="7172" width="2.85546875" style="1" customWidth="1"/>
    <col min="7173" max="7174" width="15.7109375" style="1" customWidth="1"/>
    <col min="7175" max="7176" width="2.85546875" style="1" customWidth="1"/>
    <col min="7177" max="7423" width="11.42578125" style="1"/>
    <col min="7424" max="7424" width="2.85546875" style="1" customWidth="1"/>
    <col min="7425" max="7425" width="37.5703125" style="1" customWidth="1"/>
    <col min="7426" max="7427" width="15.7109375" style="1" customWidth="1"/>
    <col min="7428" max="7428" width="2.85546875" style="1" customWidth="1"/>
    <col min="7429" max="7430" width="15.7109375" style="1" customWidth="1"/>
    <col min="7431" max="7432" width="2.85546875" style="1" customWidth="1"/>
    <col min="7433" max="7679" width="11.42578125" style="1"/>
    <col min="7680" max="7680" width="2.85546875" style="1" customWidth="1"/>
    <col min="7681" max="7681" width="37.5703125" style="1" customWidth="1"/>
    <col min="7682" max="7683" width="15.7109375" style="1" customWidth="1"/>
    <col min="7684" max="7684" width="2.85546875" style="1" customWidth="1"/>
    <col min="7685" max="7686" width="15.7109375" style="1" customWidth="1"/>
    <col min="7687" max="7688" width="2.85546875" style="1" customWidth="1"/>
    <col min="7689" max="7935" width="11.42578125" style="1"/>
    <col min="7936" max="7936" width="2.85546875" style="1" customWidth="1"/>
    <col min="7937" max="7937" width="37.5703125" style="1" customWidth="1"/>
    <col min="7938" max="7939" width="15.7109375" style="1" customWidth="1"/>
    <col min="7940" max="7940" width="2.85546875" style="1" customWidth="1"/>
    <col min="7941" max="7942" width="15.7109375" style="1" customWidth="1"/>
    <col min="7943" max="7944" width="2.85546875" style="1" customWidth="1"/>
    <col min="7945" max="8191" width="11.42578125" style="1"/>
    <col min="8192" max="8192" width="2.85546875" style="1" customWidth="1"/>
    <col min="8193" max="8193" width="37.5703125" style="1" customWidth="1"/>
    <col min="8194" max="8195" width="15.7109375" style="1" customWidth="1"/>
    <col min="8196" max="8196" width="2.85546875" style="1" customWidth="1"/>
    <col min="8197" max="8198" width="15.7109375" style="1" customWidth="1"/>
    <col min="8199" max="8200" width="2.85546875" style="1" customWidth="1"/>
    <col min="8201" max="8447" width="11.42578125" style="1"/>
    <col min="8448" max="8448" width="2.85546875" style="1" customWidth="1"/>
    <col min="8449" max="8449" width="37.5703125" style="1" customWidth="1"/>
    <col min="8450" max="8451" width="15.7109375" style="1" customWidth="1"/>
    <col min="8452" max="8452" width="2.85546875" style="1" customWidth="1"/>
    <col min="8453" max="8454" width="15.7109375" style="1" customWidth="1"/>
    <col min="8455" max="8456" width="2.85546875" style="1" customWidth="1"/>
    <col min="8457" max="8703" width="11.42578125" style="1"/>
    <col min="8704" max="8704" width="2.85546875" style="1" customWidth="1"/>
    <col min="8705" max="8705" width="37.5703125" style="1" customWidth="1"/>
    <col min="8706" max="8707" width="15.7109375" style="1" customWidth="1"/>
    <col min="8708" max="8708" width="2.85546875" style="1" customWidth="1"/>
    <col min="8709" max="8710" width="15.7109375" style="1" customWidth="1"/>
    <col min="8711" max="8712" width="2.85546875" style="1" customWidth="1"/>
    <col min="8713" max="8959" width="11.42578125" style="1"/>
    <col min="8960" max="8960" width="2.85546875" style="1" customWidth="1"/>
    <col min="8961" max="8961" width="37.5703125" style="1" customWidth="1"/>
    <col min="8962" max="8963" width="15.7109375" style="1" customWidth="1"/>
    <col min="8964" max="8964" width="2.85546875" style="1" customWidth="1"/>
    <col min="8965" max="8966" width="15.7109375" style="1" customWidth="1"/>
    <col min="8967" max="8968" width="2.85546875" style="1" customWidth="1"/>
    <col min="8969" max="9215" width="11.42578125" style="1"/>
    <col min="9216" max="9216" width="2.85546875" style="1" customWidth="1"/>
    <col min="9217" max="9217" width="37.5703125" style="1" customWidth="1"/>
    <col min="9218" max="9219" width="15.7109375" style="1" customWidth="1"/>
    <col min="9220" max="9220" width="2.85546875" style="1" customWidth="1"/>
    <col min="9221" max="9222" width="15.7109375" style="1" customWidth="1"/>
    <col min="9223" max="9224" width="2.85546875" style="1" customWidth="1"/>
    <col min="9225" max="9471" width="11.42578125" style="1"/>
    <col min="9472" max="9472" width="2.85546875" style="1" customWidth="1"/>
    <col min="9473" max="9473" width="37.5703125" style="1" customWidth="1"/>
    <col min="9474" max="9475" width="15.7109375" style="1" customWidth="1"/>
    <col min="9476" max="9476" width="2.85546875" style="1" customWidth="1"/>
    <col min="9477" max="9478" width="15.7109375" style="1" customWidth="1"/>
    <col min="9479" max="9480" width="2.85546875" style="1" customWidth="1"/>
    <col min="9481" max="9727" width="11.42578125" style="1"/>
    <col min="9728" max="9728" width="2.85546875" style="1" customWidth="1"/>
    <col min="9729" max="9729" width="37.5703125" style="1" customWidth="1"/>
    <col min="9730" max="9731" width="15.7109375" style="1" customWidth="1"/>
    <col min="9732" max="9732" width="2.85546875" style="1" customWidth="1"/>
    <col min="9733" max="9734" width="15.7109375" style="1" customWidth="1"/>
    <col min="9735" max="9736" width="2.85546875" style="1" customWidth="1"/>
    <col min="9737" max="9983" width="11.42578125" style="1"/>
    <col min="9984" max="9984" width="2.85546875" style="1" customWidth="1"/>
    <col min="9985" max="9985" width="37.5703125" style="1" customWidth="1"/>
    <col min="9986" max="9987" width="15.7109375" style="1" customWidth="1"/>
    <col min="9988" max="9988" width="2.85546875" style="1" customWidth="1"/>
    <col min="9989" max="9990" width="15.7109375" style="1" customWidth="1"/>
    <col min="9991" max="9992" width="2.85546875" style="1" customWidth="1"/>
    <col min="9993" max="10239" width="11.42578125" style="1"/>
    <col min="10240" max="10240" width="2.85546875" style="1" customWidth="1"/>
    <col min="10241" max="10241" width="37.5703125" style="1" customWidth="1"/>
    <col min="10242" max="10243" width="15.7109375" style="1" customWidth="1"/>
    <col min="10244" max="10244" width="2.85546875" style="1" customWidth="1"/>
    <col min="10245" max="10246" width="15.7109375" style="1" customWidth="1"/>
    <col min="10247" max="10248" width="2.85546875" style="1" customWidth="1"/>
    <col min="10249" max="10495" width="11.42578125" style="1"/>
    <col min="10496" max="10496" width="2.85546875" style="1" customWidth="1"/>
    <col min="10497" max="10497" width="37.5703125" style="1" customWidth="1"/>
    <col min="10498" max="10499" width="15.7109375" style="1" customWidth="1"/>
    <col min="10500" max="10500" width="2.85546875" style="1" customWidth="1"/>
    <col min="10501" max="10502" width="15.7109375" style="1" customWidth="1"/>
    <col min="10503" max="10504" width="2.85546875" style="1" customWidth="1"/>
    <col min="10505" max="10751" width="11.42578125" style="1"/>
    <col min="10752" max="10752" width="2.85546875" style="1" customWidth="1"/>
    <col min="10753" max="10753" width="37.5703125" style="1" customWidth="1"/>
    <col min="10754" max="10755" width="15.7109375" style="1" customWidth="1"/>
    <col min="10756" max="10756" width="2.85546875" style="1" customWidth="1"/>
    <col min="10757" max="10758" width="15.7109375" style="1" customWidth="1"/>
    <col min="10759" max="10760" width="2.85546875" style="1" customWidth="1"/>
    <col min="10761" max="11007" width="11.42578125" style="1"/>
    <col min="11008" max="11008" width="2.85546875" style="1" customWidth="1"/>
    <col min="11009" max="11009" width="37.5703125" style="1" customWidth="1"/>
    <col min="11010" max="11011" width="15.7109375" style="1" customWidth="1"/>
    <col min="11012" max="11012" width="2.85546875" style="1" customWidth="1"/>
    <col min="11013" max="11014" width="15.7109375" style="1" customWidth="1"/>
    <col min="11015" max="11016" width="2.85546875" style="1" customWidth="1"/>
    <col min="11017" max="11263" width="11.42578125" style="1"/>
    <col min="11264" max="11264" width="2.85546875" style="1" customWidth="1"/>
    <col min="11265" max="11265" width="37.5703125" style="1" customWidth="1"/>
    <col min="11266" max="11267" width="15.7109375" style="1" customWidth="1"/>
    <col min="11268" max="11268" width="2.85546875" style="1" customWidth="1"/>
    <col min="11269" max="11270" width="15.7109375" style="1" customWidth="1"/>
    <col min="11271" max="11272" width="2.85546875" style="1" customWidth="1"/>
    <col min="11273" max="11519" width="11.42578125" style="1"/>
    <col min="11520" max="11520" width="2.85546875" style="1" customWidth="1"/>
    <col min="11521" max="11521" width="37.5703125" style="1" customWidth="1"/>
    <col min="11522" max="11523" width="15.7109375" style="1" customWidth="1"/>
    <col min="11524" max="11524" width="2.85546875" style="1" customWidth="1"/>
    <col min="11525" max="11526" width="15.7109375" style="1" customWidth="1"/>
    <col min="11527" max="11528" width="2.85546875" style="1" customWidth="1"/>
    <col min="11529" max="11775" width="11.42578125" style="1"/>
    <col min="11776" max="11776" width="2.85546875" style="1" customWidth="1"/>
    <col min="11777" max="11777" width="37.5703125" style="1" customWidth="1"/>
    <col min="11778" max="11779" width="15.7109375" style="1" customWidth="1"/>
    <col min="11780" max="11780" width="2.85546875" style="1" customWidth="1"/>
    <col min="11781" max="11782" width="15.7109375" style="1" customWidth="1"/>
    <col min="11783" max="11784" width="2.85546875" style="1" customWidth="1"/>
    <col min="11785" max="12031" width="11.42578125" style="1"/>
    <col min="12032" max="12032" width="2.85546875" style="1" customWidth="1"/>
    <col min="12033" max="12033" width="37.5703125" style="1" customWidth="1"/>
    <col min="12034" max="12035" width="15.7109375" style="1" customWidth="1"/>
    <col min="12036" max="12036" width="2.85546875" style="1" customWidth="1"/>
    <col min="12037" max="12038" width="15.7109375" style="1" customWidth="1"/>
    <col min="12039" max="12040" width="2.85546875" style="1" customWidth="1"/>
    <col min="12041" max="12287" width="11.42578125" style="1"/>
    <col min="12288" max="12288" width="2.85546875" style="1" customWidth="1"/>
    <col min="12289" max="12289" width="37.5703125" style="1" customWidth="1"/>
    <col min="12290" max="12291" width="15.7109375" style="1" customWidth="1"/>
    <col min="12292" max="12292" width="2.85546875" style="1" customWidth="1"/>
    <col min="12293" max="12294" width="15.7109375" style="1" customWidth="1"/>
    <col min="12295" max="12296" width="2.85546875" style="1" customWidth="1"/>
    <col min="12297" max="12543" width="11.42578125" style="1"/>
    <col min="12544" max="12544" width="2.85546875" style="1" customWidth="1"/>
    <col min="12545" max="12545" width="37.5703125" style="1" customWidth="1"/>
    <col min="12546" max="12547" width="15.7109375" style="1" customWidth="1"/>
    <col min="12548" max="12548" width="2.85546875" style="1" customWidth="1"/>
    <col min="12549" max="12550" width="15.7109375" style="1" customWidth="1"/>
    <col min="12551" max="12552" width="2.85546875" style="1" customWidth="1"/>
    <col min="12553" max="12799" width="11.42578125" style="1"/>
    <col min="12800" max="12800" width="2.85546875" style="1" customWidth="1"/>
    <col min="12801" max="12801" width="37.5703125" style="1" customWidth="1"/>
    <col min="12802" max="12803" width="15.7109375" style="1" customWidth="1"/>
    <col min="12804" max="12804" width="2.85546875" style="1" customWidth="1"/>
    <col min="12805" max="12806" width="15.7109375" style="1" customWidth="1"/>
    <col min="12807" max="12808" width="2.85546875" style="1" customWidth="1"/>
    <col min="12809" max="13055" width="11.42578125" style="1"/>
    <col min="13056" max="13056" width="2.85546875" style="1" customWidth="1"/>
    <col min="13057" max="13057" width="37.5703125" style="1" customWidth="1"/>
    <col min="13058" max="13059" width="15.7109375" style="1" customWidth="1"/>
    <col min="13060" max="13060" width="2.85546875" style="1" customWidth="1"/>
    <col min="13061" max="13062" width="15.7109375" style="1" customWidth="1"/>
    <col min="13063" max="13064" width="2.85546875" style="1" customWidth="1"/>
    <col min="13065" max="13311" width="11.42578125" style="1"/>
    <col min="13312" max="13312" width="2.85546875" style="1" customWidth="1"/>
    <col min="13313" max="13313" width="37.5703125" style="1" customWidth="1"/>
    <col min="13314" max="13315" width="15.7109375" style="1" customWidth="1"/>
    <col min="13316" max="13316" width="2.85546875" style="1" customWidth="1"/>
    <col min="13317" max="13318" width="15.7109375" style="1" customWidth="1"/>
    <col min="13319" max="13320" width="2.85546875" style="1" customWidth="1"/>
    <col min="13321" max="13567" width="11.42578125" style="1"/>
    <col min="13568" max="13568" width="2.85546875" style="1" customWidth="1"/>
    <col min="13569" max="13569" width="37.5703125" style="1" customWidth="1"/>
    <col min="13570" max="13571" width="15.7109375" style="1" customWidth="1"/>
    <col min="13572" max="13572" width="2.85546875" style="1" customWidth="1"/>
    <col min="13573" max="13574" width="15.7109375" style="1" customWidth="1"/>
    <col min="13575" max="13576" width="2.85546875" style="1" customWidth="1"/>
    <col min="13577" max="13823" width="11.42578125" style="1"/>
    <col min="13824" max="13824" width="2.85546875" style="1" customWidth="1"/>
    <col min="13825" max="13825" width="37.5703125" style="1" customWidth="1"/>
    <col min="13826" max="13827" width="15.7109375" style="1" customWidth="1"/>
    <col min="13828" max="13828" width="2.85546875" style="1" customWidth="1"/>
    <col min="13829" max="13830" width="15.7109375" style="1" customWidth="1"/>
    <col min="13831" max="13832" width="2.85546875" style="1" customWidth="1"/>
    <col min="13833" max="14079" width="11.42578125" style="1"/>
    <col min="14080" max="14080" width="2.85546875" style="1" customWidth="1"/>
    <col min="14081" max="14081" width="37.5703125" style="1" customWidth="1"/>
    <col min="14082" max="14083" width="15.7109375" style="1" customWidth="1"/>
    <col min="14084" max="14084" width="2.85546875" style="1" customWidth="1"/>
    <col min="14085" max="14086" width="15.7109375" style="1" customWidth="1"/>
    <col min="14087" max="14088" width="2.85546875" style="1" customWidth="1"/>
    <col min="14089" max="14335" width="11.42578125" style="1"/>
    <col min="14336" max="14336" width="2.85546875" style="1" customWidth="1"/>
    <col min="14337" max="14337" width="37.5703125" style="1" customWidth="1"/>
    <col min="14338" max="14339" width="15.7109375" style="1" customWidth="1"/>
    <col min="14340" max="14340" width="2.85546875" style="1" customWidth="1"/>
    <col min="14341" max="14342" width="15.7109375" style="1" customWidth="1"/>
    <col min="14343" max="14344" width="2.85546875" style="1" customWidth="1"/>
    <col min="14345" max="14591" width="11.42578125" style="1"/>
    <col min="14592" max="14592" width="2.85546875" style="1" customWidth="1"/>
    <col min="14593" max="14593" width="37.5703125" style="1" customWidth="1"/>
    <col min="14594" max="14595" width="15.7109375" style="1" customWidth="1"/>
    <col min="14596" max="14596" width="2.85546875" style="1" customWidth="1"/>
    <col min="14597" max="14598" width="15.7109375" style="1" customWidth="1"/>
    <col min="14599" max="14600" width="2.85546875" style="1" customWidth="1"/>
    <col min="14601" max="14847" width="11.42578125" style="1"/>
    <col min="14848" max="14848" width="2.85546875" style="1" customWidth="1"/>
    <col min="14849" max="14849" width="37.5703125" style="1" customWidth="1"/>
    <col min="14850" max="14851" width="15.7109375" style="1" customWidth="1"/>
    <col min="14852" max="14852" width="2.85546875" style="1" customWidth="1"/>
    <col min="14853" max="14854" width="15.7109375" style="1" customWidth="1"/>
    <col min="14855" max="14856" width="2.85546875" style="1" customWidth="1"/>
    <col min="14857" max="15103" width="11.42578125" style="1"/>
    <col min="15104" max="15104" width="2.85546875" style="1" customWidth="1"/>
    <col min="15105" max="15105" width="37.5703125" style="1" customWidth="1"/>
    <col min="15106" max="15107" width="15.7109375" style="1" customWidth="1"/>
    <col min="15108" max="15108" width="2.85546875" style="1" customWidth="1"/>
    <col min="15109" max="15110" width="15.7109375" style="1" customWidth="1"/>
    <col min="15111" max="15112" width="2.85546875" style="1" customWidth="1"/>
    <col min="15113" max="15359" width="11.42578125" style="1"/>
    <col min="15360" max="15360" width="2.85546875" style="1" customWidth="1"/>
    <col min="15361" max="15361" width="37.5703125" style="1" customWidth="1"/>
    <col min="15362" max="15363" width="15.7109375" style="1" customWidth="1"/>
    <col min="15364" max="15364" width="2.85546875" style="1" customWidth="1"/>
    <col min="15365" max="15366" width="15.7109375" style="1" customWidth="1"/>
    <col min="15367" max="15368" width="2.85546875" style="1" customWidth="1"/>
    <col min="15369" max="15615" width="11.42578125" style="1"/>
    <col min="15616" max="15616" width="2.85546875" style="1" customWidth="1"/>
    <col min="15617" max="15617" width="37.5703125" style="1" customWidth="1"/>
    <col min="15618" max="15619" width="15.7109375" style="1" customWidth="1"/>
    <col min="15620" max="15620" width="2.85546875" style="1" customWidth="1"/>
    <col min="15621" max="15622" width="15.7109375" style="1" customWidth="1"/>
    <col min="15623" max="15624" width="2.85546875" style="1" customWidth="1"/>
    <col min="15625" max="15871" width="11.42578125" style="1"/>
    <col min="15872" max="15872" width="2.85546875" style="1" customWidth="1"/>
    <col min="15873" max="15873" width="37.5703125" style="1" customWidth="1"/>
    <col min="15874" max="15875" width="15.7109375" style="1" customWidth="1"/>
    <col min="15876" max="15876" width="2.85546875" style="1" customWidth="1"/>
    <col min="15877" max="15878" width="15.7109375" style="1" customWidth="1"/>
    <col min="15879" max="15880" width="2.85546875" style="1" customWidth="1"/>
    <col min="15881" max="16127" width="11.42578125" style="1"/>
    <col min="16128" max="16128" width="2.85546875" style="1" customWidth="1"/>
    <col min="16129" max="16129" width="37.5703125" style="1" customWidth="1"/>
    <col min="16130" max="16131" width="15.7109375" style="1" customWidth="1"/>
    <col min="16132" max="16132" width="2.85546875" style="1" customWidth="1"/>
    <col min="16133" max="16134" width="15.7109375" style="1" customWidth="1"/>
    <col min="16135" max="16136" width="2.85546875" style="1" customWidth="1"/>
    <col min="16137" max="16384" width="11.42578125" style="1"/>
  </cols>
  <sheetData>
    <row r="2" spans="1:9" x14ac:dyDescent="0.25">
      <c r="B2" s="27" t="s">
        <v>165</v>
      </c>
      <c r="C2" s="3"/>
      <c r="D2" s="3"/>
    </row>
    <row r="3" spans="1:9" x14ac:dyDescent="0.25">
      <c r="B3" s="27" t="s">
        <v>166</v>
      </c>
      <c r="D3" s="4"/>
      <c r="F3" s="27" t="s">
        <v>167</v>
      </c>
    </row>
    <row r="4" spans="1:9" x14ac:dyDescent="0.25">
      <c r="A4" s="6"/>
      <c r="B4" s="6" t="s">
        <v>163</v>
      </c>
      <c r="C4" s="6"/>
      <c r="D4" s="4"/>
      <c r="E4" s="6"/>
      <c r="F4" s="6" t="s">
        <v>164</v>
      </c>
    </row>
    <row r="5" spans="1:9" s="514" customFormat="1" x14ac:dyDescent="0.25">
      <c r="A5" s="1464"/>
      <c r="B5" s="1501" t="s">
        <v>4</v>
      </c>
      <c r="C5" s="1501" t="s">
        <v>514</v>
      </c>
      <c r="D5" s="1501" t="s">
        <v>452</v>
      </c>
      <c r="F5" s="1501" t="s">
        <v>514</v>
      </c>
      <c r="G5" s="1501" t="s">
        <v>452</v>
      </c>
      <c r="H5" s="1465"/>
    </row>
    <row r="6" spans="1:9" s="514" customFormat="1" x14ac:dyDescent="0.25">
      <c r="A6" s="1464"/>
      <c r="B6" s="1501"/>
      <c r="C6" s="1501"/>
      <c r="D6" s="1501"/>
      <c r="E6" s="1464"/>
      <c r="F6" s="1501"/>
      <c r="G6" s="1501"/>
      <c r="H6" s="1465"/>
    </row>
    <row r="7" spans="1:9" s="514" customFormat="1" x14ac:dyDescent="0.25">
      <c r="A7" s="1464"/>
      <c r="B7" s="1501"/>
      <c r="C7" s="1501"/>
      <c r="D7" s="1501"/>
      <c r="E7" s="1466"/>
      <c r="F7" s="1501"/>
      <c r="G7" s="1501"/>
      <c r="H7" s="1487"/>
      <c r="I7" s="1476"/>
    </row>
    <row r="8" spans="1:9" x14ac:dyDescent="0.25">
      <c r="A8" s="7"/>
      <c r="B8" s="7"/>
      <c r="C8" s="7"/>
      <c r="D8" s="7"/>
      <c r="E8" s="12"/>
      <c r="F8" s="7"/>
      <c r="G8" s="7"/>
      <c r="H8" s="1"/>
    </row>
    <row r="9" spans="1:9" x14ac:dyDescent="0.25">
      <c r="B9" s="11" t="s">
        <v>6</v>
      </c>
      <c r="E9" s="23"/>
      <c r="H9" s="1"/>
    </row>
    <row r="10" spans="1:9" x14ac:dyDescent="0.25">
      <c r="B10" s="608" t="s">
        <v>104</v>
      </c>
      <c r="C10" s="917">
        <v>0.77</v>
      </c>
      <c r="D10" s="918">
        <v>0.56000000000000005</v>
      </c>
      <c r="E10" s="447"/>
      <c r="F10" s="917">
        <v>2.58</v>
      </c>
      <c r="G10" s="918" t="s">
        <v>101</v>
      </c>
      <c r="H10" s="1"/>
    </row>
    <row r="11" spans="1:9" x14ac:dyDescent="0.25">
      <c r="A11" s="15"/>
      <c r="B11" s="610" t="s">
        <v>11</v>
      </c>
      <c r="C11" s="941">
        <v>0.13</v>
      </c>
      <c r="D11" s="942">
        <v>0.2</v>
      </c>
      <c r="E11" s="447"/>
      <c r="F11" s="941">
        <v>0</v>
      </c>
      <c r="G11" s="942" t="s">
        <v>101</v>
      </c>
      <c r="H11" s="1"/>
    </row>
    <row r="12" spans="1:9" x14ac:dyDescent="0.25">
      <c r="A12" s="15"/>
      <c r="B12" s="560" t="s">
        <v>15</v>
      </c>
      <c r="C12" s="561">
        <v>6.53</v>
      </c>
      <c r="D12" s="562">
        <v>8.34</v>
      </c>
      <c r="E12" s="447"/>
      <c r="F12" s="561">
        <v>1137.2</v>
      </c>
      <c r="G12" s="562">
        <v>1060.7243619999999</v>
      </c>
      <c r="H12" s="1"/>
    </row>
    <row r="13" spans="1:9" x14ac:dyDescent="0.25">
      <c r="A13" s="15"/>
      <c r="B13" s="728" t="s">
        <v>509</v>
      </c>
      <c r="C13" s="561">
        <v>15856</v>
      </c>
      <c r="D13" s="562">
        <v>12927</v>
      </c>
      <c r="E13" s="447"/>
      <c r="F13" s="561">
        <v>0</v>
      </c>
      <c r="G13" s="562" t="s">
        <v>101</v>
      </c>
      <c r="H13" s="1"/>
    </row>
    <row r="14" spans="1:9" x14ac:dyDescent="0.25">
      <c r="A14" s="15"/>
      <c r="B14" s="635" t="s">
        <v>20</v>
      </c>
      <c r="C14" s="561">
        <v>1695054.13</v>
      </c>
      <c r="D14" s="562">
        <v>1794592.23</v>
      </c>
      <c r="E14" s="446"/>
      <c r="F14" s="561">
        <v>0</v>
      </c>
      <c r="G14" s="562" t="s">
        <v>101</v>
      </c>
      <c r="H14" s="1"/>
    </row>
    <row r="15" spans="1:9" x14ac:dyDescent="0.25">
      <c r="B15" s="723" t="s">
        <v>112</v>
      </c>
      <c r="C15" s="631">
        <v>160903.43</v>
      </c>
      <c r="D15" s="706">
        <v>221110.19</v>
      </c>
      <c r="E15" s="447"/>
      <c r="F15" s="631">
        <v>0</v>
      </c>
      <c r="G15" s="706" t="s">
        <v>101</v>
      </c>
      <c r="H15" s="1"/>
    </row>
    <row r="16" spans="1:9" x14ac:dyDescent="0.25">
      <c r="A16" s="15"/>
      <c r="B16" s="43"/>
      <c r="C16" s="77"/>
      <c r="D16" s="77"/>
      <c r="E16" s="77"/>
      <c r="F16" s="77"/>
      <c r="G16" s="77"/>
      <c r="H16" s="1"/>
    </row>
    <row r="17" spans="1:8" x14ac:dyDescent="0.25">
      <c r="B17" s="29"/>
      <c r="C17" s="16"/>
      <c r="D17" s="16"/>
      <c r="E17" s="16"/>
      <c r="F17" s="16"/>
      <c r="G17" s="16"/>
      <c r="H17" s="1"/>
    </row>
    <row r="18" spans="1:8" x14ac:dyDescent="0.25">
      <c r="B18" s="11" t="s">
        <v>23</v>
      </c>
      <c r="C18" s="16"/>
      <c r="D18" s="16"/>
      <c r="E18" s="77"/>
      <c r="F18" s="16"/>
      <c r="G18" s="16"/>
      <c r="H18" s="1"/>
    </row>
    <row r="19" spans="1:8" x14ac:dyDescent="0.25">
      <c r="A19" s="15"/>
      <c r="B19" s="595" t="s">
        <v>539</v>
      </c>
      <c r="C19" s="933">
        <v>0.03</v>
      </c>
      <c r="D19" s="933">
        <v>0.08</v>
      </c>
      <c r="E19" s="447"/>
      <c r="F19" s="933">
        <v>0</v>
      </c>
      <c r="G19" s="933" t="s">
        <v>101</v>
      </c>
      <c r="H19" s="1"/>
    </row>
    <row r="20" spans="1:8" x14ac:dyDescent="0.25">
      <c r="A20" s="15"/>
      <c r="B20" s="738" t="s">
        <v>543</v>
      </c>
      <c r="C20" s="725">
        <v>120.6</v>
      </c>
      <c r="D20" s="725">
        <v>118.72</v>
      </c>
      <c r="E20" s="447"/>
      <c r="F20" s="725">
        <v>0</v>
      </c>
      <c r="G20" s="725">
        <v>10492.019002999999</v>
      </c>
      <c r="H20" s="1"/>
    </row>
    <row r="21" spans="1:8" x14ac:dyDescent="0.25">
      <c r="A21" s="15"/>
      <c r="B21" s="560" t="s">
        <v>545</v>
      </c>
      <c r="C21" s="708">
        <v>0.09</v>
      </c>
      <c r="D21" s="708">
        <v>0.25</v>
      </c>
      <c r="E21" s="447"/>
      <c r="F21" s="708">
        <v>0</v>
      </c>
      <c r="G21" s="708" t="s">
        <v>101</v>
      </c>
      <c r="H21" s="1"/>
    </row>
    <row r="22" spans="1:8" x14ac:dyDescent="0.25">
      <c r="A22" s="15"/>
      <c r="B22" s="560" t="s">
        <v>26</v>
      </c>
      <c r="C22" s="558">
        <v>6.92</v>
      </c>
      <c r="D22" s="558">
        <v>5.95</v>
      </c>
      <c r="E22" s="447"/>
      <c r="F22" s="558">
        <v>0</v>
      </c>
      <c r="G22" s="558">
        <v>23267.634334999999</v>
      </c>
      <c r="H22" s="1"/>
    </row>
    <row r="23" spans="1:8" x14ac:dyDescent="0.25">
      <c r="A23" s="15"/>
      <c r="B23" s="560" t="s">
        <v>28</v>
      </c>
      <c r="C23" s="558">
        <v>0</v>
      </c>
      <c r="D23" s="558">
        <v>1.002</v>
      </c>
      <c r="E23" s="447"/>
      <c r="F23" s="558">
        <v>1776.472438</v>
      </c>
      <c r="G23" s="558">
        <v>1986.5216800000001</v>
      </c>
      <c r="H23" s="1"/>
    </row>
    <row r="24" spans="1:8" x14ac:dyDescent="0.25">
      <c r="B24" s="560" t="s">
        <v>444</v>
      </c>
      <c r="C24" s="558">
        <v>6.81</v>
      </c>
      <c r="D24" s="558">
        <v>6.74</v>
      </c>
      <c r="E24" s="447"/>
      <c r="F24" s="558">
        <v>0</v>
      </c>
      <c r="G24" s="558">
        <v>1254.6643750000001</v>
      </c>
      <c r="H24" s="1"/>
    </row>
    <row r="25" spans="1:8" x14ac:dyDescent="0.25">
      <c r="A25" s="15"/>
      <c r="B25" s="560" t="s">
        <v>30</v>
      </c>
      <c r="C25" s="558">
        <v>22.53</v>
      </c>
      <c r="D25" s="558">
        <v>3688.92</v>
      </c>
      <c r="E25" s="447"/>
      <c r="F25" s="558">
        <v>0</v>
      </c>
      <c r="G25" s="558" t="s">
        <v>101</v>
      </c>
      <c r="H25" s="1"/>
    </row>
    <row r="26" spans="1:8" x14ac:dyDescent="0.25">
      <c r="A26" s="15"/>
      <c r="B26" s="560" t="s">
        <v>34</v>
      </c>
      <c r="C26" s="558">
        <v>236.42</v>
      </c>
      <c r="D26" s="558">
        <v>201.04</v>
      </c>
      <c r="E26" s="447"/>
      <c r="F26" s="558">
        <v>0</v>
      </c>
      <c r="G26" s="558" t="s">
        <v>101</v>
      </c>
      <c r="H26" s="1"/>
    </row>
    <row r="27" spans="1:8" x14ac:dyDescent="0.25">
      <c r="A27" s="15"/>
      <c r="B27" s="560" t="s">
        <v>36</v>
      </c>
      <c r="C27" s="558">
        <v>0</v>
      </c>
      <c r="D27" s="558" t="s">
        <v>101</v>
      </c>
      <c r="E27" s="447"/>
      <c r="F27" s="558">
        <v>44488.83</v>
      </c>
      <c r="G27" s="558">
        <v>48852.38</v>
      </c>
      <c r="H27" s="1"/>
    </row>
    <row r="28" spans="1:8" x14ac:dyDescent="0.25">
      <c r="A28" s="15"/>
      <c r="B28" s="560" t="s">
        <v>38</v>
      </c>
      <c r="C28" s="558">
        <v>30.64</v>
      </c>
      <c r="D28" s="558">
        <v>34.65</v>
      </c>
      <c r="E28" s="447"/>
      <c r="F28" s="558">
        <v>0</v>
      </c>
      <c r="G28" s="558" t="s">
        <v>101</v>
      </c>
      <c r="H28" s="1"/>
    </row>
    <row r="29" spans="1:8" x14ac:dyDescent="0.25">
      <c r="A29" s="15"/>
      <c r="B29" s="560" t="s">
        <v>40</v>
      </c>
      <c r="C29" s="558">
        <v>39.729999999999997</v>
      </c>
      <c r="D29" s="558">
        <v>70.23</v>
      </c>
      <c r="E29" s="447"/>
      <c r="F29" s="558">
        <v>0</v>
      </c>
      <c r="G29" s="558">
        <v>4441.553476</v>
      </c>
      <c r="H29" s="1"/>
    </row>
    <row r="30" spans="1:8" x14ac:dyDescent="0.25">
      <c r="A30" s="15"/>
      <c r="B30" s="560" t="s">
        <v>477</v>
      </c>
      <c r="C30" s="558">
        <v>2.21</v>
      </c>
      <c r="D30" s="558">
        <v>1.53</v>
      </c>
      <c r="E30" s="447"/>
      <c r="F30" s="558">
        <v>0</v>
      </c>
      <c r="G30" s="558" t="s">
        <v>101</v>
      </c>
      <c r="H30" s="1"/>
    </row>
    <row r="31" spans="1:8" x14ac:dyDescent="0.25">
      <c r="A31" s="15"/>
      <c r="B31" s="560" t="s">
        <v>43</v>
      </c>
      <c r="C31" s="558">
        <v>3.53</v>
      </c>
      <c r="D31" s="558">
        <v>2</v>
      </c>
      <c r="E31" s="447"/>
      <c r="F31" s="558">
        <v>0</v>
      </c>
      <c r="G31" s="558">
        <v>15436.99</v>
      </c>
      <c r="H31" s="1"/>
    </row>
    <row r="32" spans="1:8" x14ac:dyDescent="0.25">
      <c r="A32" s="15"/>
      <c r="B32" s="560" t="s">
        <v>45</v>
      </c>
      <c r="C32" s="558">
        <v>10.119999999999999</v>
      </c>
      <c r="D32" s="558">
        <v>8.43</v>
      </c>
      <c r="E32" s="447"/>
      <c r="F32" s="558">
        <v>0</v>
      </c>
      <c r="G32" s="558" t="s">
        <v>101</v>
      </c>
      <c r="H32" s="1"/>
    </row>
    <row r="33" spans="1:8" x14ac:dyDescent="0.25">
      <c r="A33" s="15"/>
      <c r="B33" s="728" t="s">
        <v>49</v>
      </c>
      <c r="C33" s="708">
        <v>0.71</v>
      </c>
      <c r="D33" s="708">
        <v>0.82</v>
      </c>
      <c r="E33" s="446"/>
      <c r="F33" s="708">
        <v>268.51</v>
      </c>
      <c r="G33" s="708">
        <v>315.47000000000003</v>
      </c>
      <c r="H33" s="1"/>
    </row>
    <row r="34" spans="1:8" x14ac:dyDescent="0.25">
      <c r="A34" s="15"/>
      <c r="B34" s="635" t="s">
        <v>51</v>
      </c>
      <c r="C34" s="558">
        <v>8.2899999999999991</v>
      </c>
      <c r="D34" s="558">
        <v>9.09</v>
      </c>
      <c r="E34" s="446"/>
      <c r="F34" s="558">
        <v>6019.6</v>
      </c>
      <c r="G34" s="558">
        <v>7706.58</v>
      </c>
      <c r="H34" s="1"/>
    </row>
    <row r="35" spans="1:8" x14ac:dyDescent="0.25">
      <c r="B35" s="723" t="s">
        <v>351</v>
      </c>
      <c r="C35" s="703">
        <v>10.64</v>
      </c>
      <c r="D35" s="703">
        <v>14.99</v>
      </c>
      <c r="E35" s="447"/>
      <c r="F35" s="703">
        <v>0</v>
      </c>
      <c r="G35" s="703">
        <v>89937.551831000004</v>
      </c>
      <c r="H35" s="1"/>
    </row>
    <row r="36" spans="1:8" x14ac:dyDescent="0.25">
      <c r="B36" s="26"/>
      <c r="C36" s="77"/>
      <c r="D36" s="77"/>
      <c r="E36" s="16"/>
      <c r="F36" s="77"/>
      <c r="G36" s="77"/>
      <c r="H36" s="1"/>
    </row>
    <row r="37" spans="1:8" x14ac:dyDescent="0.25">
      <c r="B37" s="21"/>
      <c r="C37" s="16"/>
      <c r="D37" s="16"/>
      <c r="E37" s="16"/>
      <c r="F37" s="16"/>
      <c r="G37" s="16"/>
      <c r="H37" s="1"/>
    </row>
    <row r="38" spans="1:8" x14ac:dyDescent="0.25">
      <c r="A38" s="15"/>
      <c r="B38" s="11" t="s">
        <v>52</v>
      </c>
      <c r="C38" s="16"/>
      <c r="D38" s="16"/>
      <c r="E38" s="16"/>
      <c r="F38" s="16"/>
      <c r="G38" s="16"/>
      <c r="H38" s="1"/>
    </row>
    <row r="39" spans="1:8" x14ac:dyDescent="0.25">
      <c r="B39" s="595" t="s">
        <v>53</v>
      </c>
      <c r="C39" s="933">
        <v>0.06</v>
      </c>
      <c r="D39" s="918">
        <v>0.03</v>
      </c>
      <c r="E39" s="447"/>
      <c r="F39" s="933">
        <v>0</v>
      </c>
      <c r="G39" s="918" t="s">
        <v>101</v>
      </c>
      <c r="H39" s="1"/>
    </row>
    <row r="40" spans="1:8" x14ac:dyDescent="0.25">
      <c r="B40" s="738" t="s">
        <v>55</v>
      </c>
      <c r="C40" s="1134">
        <v>0.08</v>
      </c>
      <c r="D40" s="942">
        <v>0.09</v>
      </c>
      <c r="E40" s="447"/>
      <c r="F40" s="1134">
        <v>174.64</v>
      </c>
      <c r="G40" s="942">
        <v>134.47</v>
      </c>
      <c r="H40" s="1"/>
    </row>
    <row r="41" spans="1:8" x14ac:dyDescent="0.25">
      <c r="B41" s="560" t="s">
        <v>120</v>
      </c>
      <c r="C41" s="558">
        <v>1.69</v>
      </c>
      <c r="D41" s="562">
        <v>1.71</v>
      </c>
      <c r="E41" s="447"/>
      <c r="F41" s="558">
        <v>752</v>
      </c>
      <c r="G41" s="562">
        <v>1279.376837</v>
      </c>
      <c r="H41" s="1"/>
    </row>
    <row r="42" spans="1:8" x14ac:dyDescent="0.25">
      <c r="B42" s="560" t="s">
        <v>579</v>
      </c>
      <c r="C42" s="708">
        <v>0</v>
      </c>
      <c r="D42" s="927">
        <v>0.02</v>
      </c>
      <c r="E42" s="447"/>
      <c r="F42" s="708">
        <v>0</v>
      </c>
      <c r="G42" s="562" t="s">
        <v>101</v>
      </c>
      <c r="H42" s="1"/>
    </row>
    <row r="43" spans="1:8" x14ac:dyDescent="0.25">
      <c r="A43" s="15"/>
      <c r="B43" s="560" t="s">
        <v>123</v>
      </c>
      <c r="C43" s="558">
        <v>109.48</v>
      </c>
      <c r="D43" s="562">
        <v>112.03</v>
      </c>
      <c r="E43" s="447"/>
      <c r="F43" s="558">
        <v>0</v>
      </c>
      <c r="G43" s="562" t="s">
        <v>101</v>
      </c>
      <c r="H43" s="1"/>
    </row>
    <row r="44" spans="1:8" x14ac:dyDescent="0.25">
      <c r="A44" s="15"/>
      <c r="B44" s="560" t="s">
        <v>60</v>
      </c>
      <c r="C44" s="558">
        <v>1.31</v>
      </c>
      <c r="D44" s="562">
        <v>1.44</v>
      </c>
      <c r="E44" s="447"/>
      <c r="F44" s="558">
        <v>1394.21</v>
      </c>
      <c r="G44" s="562">
        <v>1336.08</v>
      </c>
      <c r="H44" s="1"/>
    </row>
    <row r="45" spans="1:8" x14ac:dyDescent="0.25">
      <c r="A45" s="15"/>
      <c r="B45" s="560" t="s">
        <v>62</v>
      </c>
      <c r="C45" s="708">
        <v>0.15</v>
      </c>
      <c r="D45" s="927">
        <v>0.09</v>
      </c>
      <c r="E45" s="447"/>
      <c r="F45" s="708">
        <v>0</v>
      </c>
      <c r="G45" s="927">
        <v>55.08</v>
      </c>
      <c r="H45" s="1"/>
    </row>
    <row r="46" spans="1:8" x14ac:dyDescent="0.25">
      <c r="A46" s="15"/>
      <c r="B46" s="560" t="s">
        <v>127</v>
      </c>
      <c r="C46" s="708">
        <v>0.21</v>
      </c>
      <c r="D46" s="927">
        <v>0.34</v>
      </c>
      <c r="E46" s="447"/>
      <c r="F46" s="708">
        <v>0</v>
      </c>
      <c r="G46" s="927" t="s">
        <v>101</v>
      </c>
      <c r="H46" s="1"/>
    </row>
    <row r="47" spans="1:8" x14ac:dyDescent="0.25">
      <c r="A47" s="15"/>
      <c r="B47" s="610" t="s">
        <v>129</v>
      </c>
      <c r="C47" s="708">
        <v>0.09</v>
      </c>
      <c r="D47" s="927">
        <v>0.13</v>
      </c>
      <c r="E47" s="447"/>
      <c r="F47" s="708">
        <v>0</v>
      </c>
      <c r="G47" s="927">
        <v>5.1854209999999998</v>
      </c>
      <c r="H47" s="1"/>
    </row>
    <row r="48" spans="1:8" x14ac:dyDescent="0.25">
      <c r="B48" s="560" t="s">
        <v>501</v>
      </c>
      <c r="C48" s="558">
        <v>14534.43</v>
      </c>
      <c r="D48" s="562">
        <v>11847.97</v>
      </c>
      <c r="E48" s="447"/>
      <c r="F48" s="558">
        <v>0</v>
      </c>
      <c r="G48" s="562" t="s">
        <v>101</v>
      </c>
      <c r="H48" s="1"/>
    </row>
    <row r="49" spans="1:8" x14ac:dyDescent="0.25">
      <c r="A49" s="15"/>
      <c r="B49" s="560" t="s">
        <v>64</v>
      </c>
      <c r="C49" s="708">
        <v>0.18</v>
      </c>
      <c r="D49" s="927">
        <v>0.12</v>
      </c>
      <c r="E49" s="447"/>
      <c r="F49" s="708">
        <v>0</v>
      </c>
      <c r="G49" s="927">
        <v>145.69999999999999</v>
      </c>
      <c r="H49" s="1"/>
    </row>
    <row r="50" spans="1:8" x14ac:dyDescent="0.25">
      <c r="A50" s="15"/>
      <c r="B50" s="560" t="s">
        <v>603</v>
      </c>
      <c r="C50" s="558">
        <v>855.43</v>
      </c>
      <c r="D50" s="562">
        <v>796.32</v>
      </c>
      <c r="E50" s="447"/>
      <c r="F50" s="558">
        <v>0</v>
      </c>
      <c r="G50" s="562">
        <v>2112.8397669999999</v>
      </c>
      <c r="H50" s="1"/>
    </row>
    <row r="51" spans="1:8" x14ac:dyDescent="0.25">
      <c r="A51" s="15"/>
      <c r="B51" s="560" t="s">
        <v>67</v>
      </c>
      <c r="C51" s="558">
        <v>246.81</v>
      </c>
      <c r="D51" s="562">
        <v>185.07</v>
      </c>
      <c r="E51" s="447"/>
      <c r="F51" s="558">
        <v>0</v>
      </c>
      <c r="G51" s="562">
        <v>1759.954178</v>
      </c>
      <c r="H51" s="1"/>
    </row>
    <row r="52" spans="1:8" hidden="1" x14ac:dyDescent="0.25">
      <c r="A52" s="15"/>
      <c r="B52" s="560" t="s">
        <v>607</v>
      </c>
      <c r="C52" s="558">
        <v>0</v>
      </c>
      <c r="D52" s="562">
        <v>68.09</v>
      </c>
      <c r="E52" s="447"/>
      <c r="F52" s="558">
        <v>0</v>
      </c>
      <c r="G52" s="562">
        <v>3609</v>
      </c>
      <c r="H52" s="1"/>
    </row>
    <row r="53" spans="1:8" x14ac:dyDescent="0.25">
      <c r="A53" s="15"/>
      <c r="B53" s="560" t="s">
        <v>68</v>
      </c>
      <c r="C53" s="558">
        <v>13.58</v>
      </c>
      <c r="D53" s="562">
        <v>21.97</v>
      </c>
      <c r="E53" s="447"/>
      <c r="F53" s="558">
        <v>0</v>
      </c>
      <c r="G53" s="562">
        <v>8350.1209999999992</v>
      </c>
      <c r="H53" s="1"/>
    </row>
    <row r="54" spans="1:8" x14ac:dyDescent="0.25">
      <c r="A54" s="15"/>
      <c r="B54" s="560" t="s">
        <v>70</v>
      </c>
      <c r="C54" s="708">
        <v>0.05</v>
      </c>
      <c r="D54" s="927">
        <v>0.09</v>
      </c>
      <c r="E54" s="447"/>
      <c r="F54" s="708">
        <v>0</v>
      </c>
      <c r="G54" s="927">
        <v>8.7570209999999999</v>
      </c>
      <c r="H54" s="1"/>
    </row>
    <row r="55" spans="1:8" x14ac:dyDescent="0.25">
      <c r="A55" s="15"/>
      <c r="B55" s="560" t="s">
        <v>134</v>
      </c>
      <c r="C55" s="558">
        <v>14886.4</v>
      </c>
      <c r="D55" s="562">
        <v>15010</v>
      </c>
      <c r="E55" s="447"/>
      <c r="F55" s="558">
        <v>0</v>
      </c>
      <c r="G55" s="562">
        <v>589887.13820499997</v>
      </c>
      <c r="H55" s="1"/>
    </row>
    <row r="56" spans="1:8" x14ac:dyDescent="0.25">
      <c r="A56" s="15"/>
      <c r="B56" s="560" t="s">
        <v>74</v>
      </c>
      <c r="C56" s="558">
        <v>40.549999999999997</v>
      </c>
      <c r="D56" s="562">
        <v>78.459999999999994</v>
      </c>
      <c r="E56" s="447"/>
      <c r="F56" s="558">
        <v>0</v>
      </c>
      <c r="G56" s="562">
        <v>249263.58</v>
      </c>
      <c r="H56" s="1"/>
    </row>
    <row r="57" spans="1:8" x14ac:dyDescent="0.25">
      <c r="A57" s="15"/>
      <c r="B57" s="560" t="s">
        <v>625</v>
      </c>
      <c r="C57" s="558">
        <v>59.65</v>
      </c>
      <c r="D57" s="562">
        <v>74.08</v>
      </c>
      <c r="E57" s="447"/>
      <c r="F57" s="558">
        <v>0</v>
      </c>
      <c r="G57" s="562">
        <v>24502.7</v>
      </c>
      <c r="H57" s="1"/>
    </row>
    <row r="58" spans="1:8" x14ac:dyDescent="0.25">
      <c r="A58" s="15"/>
      <c r="B58" s="560" t="s">
        <v>78</v>
      </c>
      <c r="C58" s="558">
        <v>20.329999999999998</v>
      </c>
      <c r="D58" s="562">
        <v>28.59</v>
      </c>
      <c r="E58" s="447"/>
      <c r="F58" s="558">
        <v>0</v>
      </c>
      <c r="G58" s="562">
        <v>24601.000196000001</v>
      </c>
      <c r="H58" s="1"/>
    </row>
    <row r="59" spans="1:8" x14ac:dyDescent="0.25">
      <c r="A59" s="15"/>
      <c r="B59" s="560" t="s">
        <v>636</v>
      </c>
      <c r="C59" s="558">
        <v>16.48</v>
      </c>
      <c r="D59" s="562">
        <v>17.46</v>
      </c>
      <c r="E59" s="447"/>
      <c r="F59" s="558">
        <v>0</v>
      </c>
      <c r="G59" s="562" t="s">
        <v>101</v>
      </c>
      <c r="H59" s="1"/>
    </row>
    <row r="60" spans="1:8" x14ac:dyDescent="0.25">
      <c r="A60" s="15"/>
      <c r="B60" s="560" t="s">
        <v>138</v>
      </c>
      <c r="C60" s="558">
        <v>2.33</v>
      </c>
      <c r="D60" s="562">
        <v>0.42</v>
      </c>
      <c r="E60" s="447"/>
      <c r="F60" s="558">
        <v>1381.25</v>
      </c>
      <c r="G60" s="562">
        <v>378.33112799999998</v>
      </c>
      <c r="H60" s="1"/>
    </row>
    <row r="61" spans="1:8" x14ac:dyDescent="0.25">
      <c r="A61" s="15"/>
      <c r="B61" s="560" t="s">
        <v>84</v>
      </c>
      <c r="C61" s="558">
        <v>4.12</v>
      </c>
      <c r="D61" s="562">
        <v>3.37</v>
      </c>
      <c r="E61" s="447"/>
      <c r="F61" s="558">
        <v>0</v>
      </c>
      <c r="G61" s="562">
        <v>92.325823</v>
      </c>
      <c r="H61" s="1"/>
    </row>
    <row r="62" spans="1:8" x14ac:dyDescent="0.25">
      <c r="A62" s="15"/>
      <c r="B62" s="560" t="s">
        <v>84</v>
      </c>
      <c r="C62" s="558">
        <v>4.12</v>
      </c>
      <c r="D62" s="562">
        <v>3.37</v>
      </c>
      <c r="E62" s="447"/>
      <c r="F62" s="558">
        <v>0</v>
      </c>
      <c r="G62" s="562">
        <v>84773.674176999994</v>
      </c>
      <c r="H62" s="1"/>
    </row>
    <row r="63" spans="1:8" x14ac:dyDescent="0.25">
      <c r="A63" s="15"/>
      <c r="B63" s="560" t="s">
        <v>139</v>
      </c>
      <c r="C63" s="708">
        <v>0.11</v>
      </c>
      <c r="D63" s="927">
        <v>0.17</v>
      </c>
      <c r="E63" s="447"/>
      <c r="F63" s="708">
        <v>32195.15</v>
      </c>
      <c r="G63" s="927">
        <v>42433</v>
      </c>
      <c r="H63" s="1"/>
    </row>
    <row r="64" spans="1:8" x14ac:dyDescent="0.25">
      <c r="A64" s="15"/>
      <c r="B64" s="560" t="s">
        <v>88</v>
      </c>
      <c r="C64" s="558">
        <v>78.98</v>
      </c>
      <c r="D64" s="562">
        <v>94.48</v>
      </c>
      <c r="E64" s="447"/>
      <c r="F64" s="558">
        <v>0</v>
      </c>
      <c r="G64" s="562">
        <v>16990.599999999999</v>
      </c>
      <c r="H64" s="1"/>
    </row>
    <row r="65" spans="1:254" x14ac:dyDescent="0.25">
      <c r="A65" s="15"/>
      <c r="B65" s="560" t="s">
        <v>333</v>
      </c>
      <c r="C65" s="558">
        <v>1352.04</v>
      </c>
      <c r="D65" s="562">
        <v>34.6</v>
      </c>
      <c r="E65" s="447"/>
      <c r="F65" s="558">
        <v>0</v>
      </c>
      <c r="G65" s="562">
        <v>82.338609000000005</v>
      </c>
      <c r="H65" s="1"/>
    </row>
    <row r="66" spans="1:254" x14ac:dyDescent="0.25">
      <c r="A66" s="15"/>
      <c r="B66" s="560" t="s">
        <v>424</v>
      </c>
      <c r="C66" s="708">
        <v>0</v>
      </c>
      <c r="D66" s="562">
        <v>3.42</v>
      </c>
      <c r="E66" s="447"/>
      <c r="F66" s="708">
        <v>0</v>
      </c>
      <c r="G66" s="562" t="s">
        <v>101</v>
      </c>
      <c r="H66" s="1"/>
    </row>
    <row r="67" spans="1:254" x14ac:dyDescent="0.25">
      <c r="A67" s="15"/>
      <c r="B67" s="560" t="s">
        <v>141</v>
      </c>
      <c r="C67" s="708">
        <v>0.04</v>
      </c>
      <c r="D67" s="562">
        <v>5.5</v>
      </c>
      <c r="E67" s="447"/>
      <c r="F67" s="708">
        <v>0</v>
      </c>
      <c r="G67" s="562" t="s">
        <v>101</v>
      </c>
      <c r="H67" s="1"/>
    </row>
    <row r="68" spans="1:254" x14ac:dyDescent="0.25">
      <c r="B68" s="560" t="s">
        <v>143</v>
      </c>
      <c r="C68" s="558">
        <v>1.66</v>
      </c>
      <c r="D68" s="562">
        <v>1.89</v>
      </c>
      <c r="E68" s="447"/>
      <c r="F68" s="558">
        <v>0</v>
      </c>
      <c r="G68" s="562">
        <v>932.55</v>
      </c>
      <c r="H68" s="1"/>
      <c r="IT68" s="82"/>
    </row>
    <row r="69" spans="1:254" x14ac:dyDescent="0.25">
      <c r="B69" s="574" t="s">
        <v>145</v>
      </c>
      <c r="C69" s="937">
        <v>0.11</v>
      </c>
      <c r="D69" s="922">
        <v>0.11</v>
      </c>
      <c r="E69" s="447"/>
      <c r="F69" s="703">
        <v>3.11</v>
      </c>
      <c r="G69" s="706">
        <v>3.84</v>
      </c>
      <c r="H69" s="1"/>
      <c r="IT69" s="82"/>
    </row>
    <row r="70" spans="1:254" x14ac:dyDescent="0.25">
      <c r="B70" s="52"/>
      <c r="C70" s="77"/>
      <c r="D70" s="77"/>
      <c r="E70" s="16"/>
      <c r="H70" s="1"/>
    </row>
    <row r="71" spans="1:254" x14ac:dyDescent="0.25">
      <c r="C71" s="13"/>
      <c r="D71" s="13"/>
      <c r="E71" s="13"/>
      <c r="H71" s="1"/>
    </row>
    <row r="72" spans="1:254" x14ac:dyDescent="0.25">
      <c r="B72" s="39" t="s">
        <v>90</v>
      </c>
      <c r="C72" s="13"/>
      <c r="D72" s="13"/>
      <c r="E72" s="13"/>
      <c r="H72" s="1"/>
    </row>
    <row r="73" spans="1:254" x14ac:dyDescent="0.25">
      <c r="B73" s="39" t="s">
        <v>91</v>
      </c>
      <c r="C73" s="13"/>
      <c r="D73" s="13"/>
      <c r="E73" s="13"/>
      <c r="F73" s="13"/>
      <c r="G73" s="13"/>
    </row>
    <row r="74" spans="1:254" x14ac:dyDescent="0.25">
      <c r="B74" s="43" t="s">
        <v>92</v>
      </c>
      <c r="C74" s="13"/>
      <c r="D74" s="13"/>
      <c r="E74" s="13"/>
      <c r="F74" s="13"/>
      <c r="G74" s="13"/>
    </row>
    <row r="75" spans="1:254" x14ac:dyDescent="0.25">
      <c r="B75" s="39" t="s">
        <v>102</v>
      </c>
      <c r="C75" s="13"/>
      <c r="D75" s="13"/>
      <c r="E75" s="13"/>
      <c r="F75" s="13"/>
      <c r="G75" s="13"/>
    </row>
    <row r="76" spans="1:254" x14ac:dyDescent="0.25">
      <c r="B76" s="39" t="s">
        <v>103</v>
      </c>
      <c r="C76" s="13"/>
      <c r="D76" s="13"/>
      <c r="E76" s="13"/>
      <c r="F76" s="13"/>
      <c r="G76" s="13"/>
    </row>
    <row r="77" spans="1:254" x14ac:dyDescent="0.25">
      <c r="C77" s="13"/>
      <c r="D77" s="13"/>
      <c r="E77" s="13"/>
      <c r="F77" s="13"/>
      <c r="G77" s="13"/>
    </row>
    <row r="78" spans="1:254" x14ac:dyDescent="0.25">
      <c r="B78" s="39" t="s">
        <v>747</v>
      </c>
      <c r="C78" s="13"/>
      <c r="D78" s="13"/>
      <c r="E78" s="13"/>
      <c r="F78" s="13"/>
      <c r="G78" s="13"/>
    </row>
    <row r="79" spans="1:254" x14ac:dyDescent="0.25">
      <c r="B79" s="39" t="s">
        <v>748</v>
      </c>
      <c r="C79" s="13"/>
      <c r="D79" s="13"/>
      <c r="E79" s="13"/>
      <c r="F79" s="13"/>
      <c r="G79" s="13"/>
    </row>
    <row r="80" spans="1:254" x14ac:dyDescent="0.25">
      <c r="B80" s="39" t="s">
        <v>749</v>
      </c>
      <c r="C80" s="13"/>
      <c r="D80" s="13"/>
      <c r="E80" s="13"/>
      <c r="F80" s="13"/>
      <c r="G80" s="13"/>
    </row>
    <row r="81" spans="2:8" x14ac:dyDescent="0.25">
      <c r="B81" s="39" t="s">
        <v>750</v>
      </c>
      <c r="C81" s="13"/>
      <c r="D81" s="13"/>
      <c r="E81" s="13"/>
      <c r="F81" s="13"/>
      <c r="G81" s="13"/>
    </row>
    <row r="82" spans="2:8" x14ac:dyDescent="0.25">
      <c r="B82" s="39" t="s">
        <v>758</v>
      </c>
      <c r="C82" s="13"/>
      <c r="D82" s="13"/>
      <c r="E82" s="13"/>
      <c r="F82" s="13"/>
      <c r="G82" s="13"/>
    </row>
    <row r="83" spans="2:8" x14ac:dyDescent="0.25">
      <c r="B83" s="39" t="s">
        <v>759</v>
      </c>
      <c r="C83" s="13"/>
      <c r="D83" s="13"/>
      <c r="E83" s="13"/>
      <c r="F83" s="13"/>
      <c r="G83" s="13"/>
    </row>
    <row r="84" spans="2:8" x14ac:dyDescent="0.25">
      <c r="B84" s="39" t="s">
        <v>752</v>
      </c>
      <c r="C84" s="13"/>
      <c r="D84" s="13"/>
      <c r="E84" s="13"/>
      <c r="F84" s="13"/>
      <c r="G84" s="13"/>
    </row>
    <row r="85" spans="2:8" x14ac:dyDescent="0.25">
      <c r="B85" s="1" t="s">
        <v>753</v>
      </c>
      <c r="C85" s="13"/>
      <c r="D85" s="13"/>
      <c r="E85" s="13"/>
      <c r="F85" s="13"/>
      <c r="G85" s="13"/>
    </row>
    <row r="86" spans="2:8" x14ac:dyDescent="0.25">
      <c r="B86" s="39" t="s">
        <v>761</v>
      </c>
      <c r="C86" s="13"/>
      <c r="D86" s="13"/>
      <c r="E86" s="13"/>
      <c r="F86" s="13"/>
      <c r="G86" s="13"/>
    </row>
    <row r="87" spans="2:8" x14ac:dyDescent="0.25">
      <c r="B87" s="39" t="s">
        <v>760</v>
      </c>
      <c r="C87" s="13"/>
      <c r="D87" s="13"/>
      <c r="E87" s="13"/>
      <c r="F87" s="13"/>
      <c r="G87" s="13"/>
      <c r="H87" s="1"/>
    </row>
    <row r="88" spans="2:8" x14ac:dyDescent="0.25">
      <c r="B88" s="39" t="s">
        <v>762</v>
      </c>
      <c r="C88" s="13"/>
      <c r="D88" s="13"/>
      <c r="E88" s="13"/>
      <c r="F88" s="13"/>
      <c r="G88" s="13"/>
      <c r="H88" s="1"/>
    </row>
    <row r="89" spans="2:8" x14ac:dyDescent="0.25">
      <c r="B89" s="39" t="s">
        <v>756</v>
      </c>
      <c r="C89" s="13"/>
      <c r="D89" s="13"/>
      <c r="E89" s="13"/>
      <c r="F89" s="13"/>
      <c r="G89" s="13"/>
      <c r="H89" s="1"/>
    </row>
    <row r="90" spans="2:8" x14ac:dyDescent="0.25">
      <c r="B90" s="39" t="s">
        <v>757</v>
      </c>
      <c r="C90" s="13"/>
      <c r="D90" s="13"/>
      <c r="E90" s="13"/>
      <c r="F90" s="13"/>
      <c r="G90" s="13"/>
      <c r="H90" s="1"/>
    </row>
    <row r="91" spans="2:8" x14ac:dyDescent="0.25">
      <c r="C91" s="13"/>
      <c r="D91" s="13"/>
      <c r="E91" s="13"/>
      <c r="F91" s="13"/>
      <c r="G91" s="13"/>
      <c r="H91" s="1"/>
    </row>
    <row r="93" spans="2:8" ht="12" customHeight="1" x14ac:dyDescent="0.25">
      <c r="H93" s="1"/>
    </row>
    <row r="94" spans="2:8" ht="12" customHeight="1" x14ac:dyDescent="0.25">
      <c r="H94" s="1"/>
    </row>
    <row r="95" spans="2:8" ht="12" customHeight="1" x14ac:dyDescent="0.25">
      <c r="H95" s="1"/>
    </row>
    <row r="96" spans="2:8" ht="12" customHeight="1" x14ac:dyDescent="0.25">
      <c r="H96" s="1"/>
    </row>
    <row r="97" spans="1:8" ht="12" customHeight="1" x14ac:dyDescent="0.25">
      <c r="H97" s="1"/>
    </row>
    <row r="98" spans="1:8" ht="12" customHeight="1" x14ac:dyDescent="0.25">
      <c r="H98" s="1"/>
    </row>
    <row r="99" spans="1:8" ht="12" customHeight="1" x14ac:dyDescent="0.25">
      <c r="A99" s="6"/>
      <c r="B99" s="6"/>
      <c r="C99" s="6"/>
      <c r="D99" s="6"/>
      <c r="H99" s="1"/>
    </row>
  </sheetData>
  <mergeCells count="5">
    <mergeCell ref="B5:B7"/>
    <mergeCell ref="C5:C7"/>
    <mergeCell ref="D5:D7"/>
    <mergeCell ref="F5:F7"/>
    <mergeCell ref="G5:G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K76"/>
  <sheetViews>
    <sheetView showGridLines="0" zoomScale="85" zoomScaleNormal="85" workbookViewId="0">
      <selection activeCell="O29" sqref="O29"/>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3.42578125" style="3" customWidth="1"/>
    <col min="9" max="9" width="2.85546875" style="1" customWidth="1"/>
    <col min="10" max="10" width="15" style="1" customWidth="1"/>
    <col min="11"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5" width="2.85546875" style="1" customWidth="1"/>
    <col min="266"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1" width="2.85546875" style="1" customWidth="1"/>
    <col min="522"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7" width="2.85546875" style="1" customWidth="1"/>
    <col min="778"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3" width="2.85546875" style="1" customWidth="1"/>
    <col min="1034"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9" width="2.85546875" style="1" customWidth="1"/>
    <col min="1290"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5" width="2.85546875" style="1" customWidth="1"/>
    <col min="1546"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1" width="2.85546875" style="1" customWidth="1"/>
    <col min="1802"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7" width="2.85546875" style="1" customWidth="1"/>
    <col min="2058"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3" width="2.85546875" style="1" customWidth="1"/>
    <col min="2314"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9" width="2.85546875" style="1" customWidth="1"/>
    <col min="2570"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5" width="2.85546875" style="1" customWidth="1"/>
    <col min="2826"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1" width="2.85546875" style="1" customWidth="1"/>
    <col min="3082"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7" width="2.85546875" style="1" customWidth="1"/>
    <col min="3338"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3" width="2.85546875" style="1" customWidth="1"/>
    <col min="3594"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9" width="2.85546875" style="1" customWidth="1"/>
    <col min="3850"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5" width="2.85546875" style="1" customWidth="1"/>
    <col min="4106"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1" width="2.85546875" style="1" customWidth="1"/>
    <col min="4362"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7" width="2.85546875" style="1" customWidth="1"/>
    <col min="4618"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3" width="2.85546875" style="1" customWidth="1"/>
    <col min="4874"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9" width="2.85546875" style="1" customWidth="1"/>
    <col min="5130"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5" width="2.85546875" style="1" customWidth="1"/>
    <col min="5386"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1" width="2.85546875" style="1" customWidth="1"/>
    <col min="5642"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7" width="2.85546875" style="1" customWidth="1"/>
    <col min="5898"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3" width="2.85546875" style="1" customWidth="1"/>
    <col min="6154"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9" width="2.85546875" style="1" customWidth="1"/>
    <col min="6410"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5" width="2.85546875" style="1" customWidth="1"/>
    <col min="6666"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1" width="2.85546875" style="1" customWidth="1"/>
    <col min="6922"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7" width="2.85546875" style="1" customWidth="1"/>
    <col min="7178"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3" width="2.85546875" style="1" customWidth="1"/>
    <col min="7434"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9" width="2.85546875" style="1" customWidth="1"/>
    <col min="7690"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5" width="2.85546875" style="1" customWidth="1"/>
    <col min="7946"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1" width="2.85546875" style="1" customWidth="1"/>
    <col min="8202"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7" width="2.85546875" style="1" customWidth="1"/>
    <col min="8458"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3" width="2.85546875" style="1" customWidth="1"/>
    <col min="8714"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9" width="2.85546875" style="1" customWidth="1"/>
    <col min="8970"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5" width="2.85546875" style="1" customWidth="1"/>
    <col min="9226"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1" width="2.85546875" style="1" customWidth="1"/>
    <col min="9482"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7" width="2.85546875" style="1" customWidth="1"/>
    <col min="9738"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3" width="2.85546875" style="1" customWidth="1"/>
    <col min="9994"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9" width="2.85546875" style="1" customWidth="1"/>
    <col min="10250"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5" width="2.85546875" style="1" customWidth="1"/>
    <col min="10506"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1" width="2.85546875" style="1" customWidth="1"/>
    <col min="10762"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7" width="2.85546875" style="1" customWidth="1"/>
    <col min="11018"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3" width="2.85546875" style="1" customWidth="1"/>
    <col min="11274"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9" width="2.85546875" style="1" customWidth="1"/>
    <col min="11530"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5" width="2.85546875" style="1" customWidth="1"/>
    <col min="11786"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1" width="2.85546875" style="1" customWidth="1"/>
    <col min="12042"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7" width="2.85546875" style="1" customWidth="1"/>
    <col min="12298"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3" width="2.85546875" style="1" customWidth="1"/>
    <col min="12554"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9" width="2.85546875" style="1" customWidth="1"/>
    <col min="12810"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5" width="2.85546875" style="1" customWidth="1"/>
    <col min="13066"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1" width="2.85546875" style="1" customWidth="1"/>
    <col min="13322"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7" width="2.85546875" style="1" customWidth="1"/>
    <col min="13578"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3" width="2.85546875" style="1" customWidth="1"/>
    <col min="13834"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9" width="2.85546875" style="1" customWidth="1"/>
    <col min="14090"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5" width="2.85546875" style="1" customWidth="1"/>
    <col min="14346"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1" width="2.85546875" style="1" customWidth="1"/>
    <col min="14602"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7" width="2.85546875" style="1" customWidth="1"/>
    <col min="14858"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3" width="2.85546875" style="1" customWidth="1"/>
    <col min="15114"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9" width="2.85546875" style="1" customWidth="1"/>
    <col min="15370"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5" width="2.85546875" style="1" customWidth="1"/>
    <col min="15626"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1" width="2.85546875" style="1" customWidth="1"/>
    <col min="15882"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7" width="2.85546875" style="1" customWidth="1"/>
    <col min="16138" max="16384" width="11.42578125" style="1"/>
  </cols>
  <sheetData>
    <row r="2" spans="1:11" x14ac:dyDescent="0.25">
      <c r="B2" s="27" t="s">
        <v>168</v>
      </c>
      <c r="C2" s="3"/>
      <c r="D2" s="3"/>
    </row>
    <row r="3" spans="1:11" x14ac:dyDescent="0.25">
      <c r="B3" s="27" t="s">
        <v>169</v>
      </c>
      <c r="D3" s="4"/>
      <c r="F3" s="27" t="s">
        <v>170</v>
      </c>
    </row>
    <row r="4" spans="1:11" x14ac:dyDescent="0.25">
      <c r="A4" s="6"/>
      <c r="B4" s="6" t="s">
        <v>163</v>
      </c>
      <c r="C4" s="6"/>
      <c r="D4" s="4"/>
      <c r="E4" s="6"/>
      <c r="F4" s="6" t="s">
        <v>164</v>
      </c>
    </row>
    <row r="5" spans="1:11" s="514" customFormat="1" x14ac:dyDescent="0.25">
      <c r="A5" s="1464"/>
      <c r="B5" s="1501" t="s">
        <v>4</v>
      </c>
      <c r="C5" s="1501" t="s">
        <v>514</v>
      </c>
      <c r="D5" s="1501" t="s">
        <v>452</v>
      </c>
      <c r="F5" s="1501" t="s">
        <v>514</v>
      </c>
      <c r="G5" s="1501" t="s">
        <v>452</v>
      </c>
      <c r="H5" s="1465"/>
    </row>
    <row r="6" spans="1:11" s="514" customFormat="1" x14ac:dyDescent="0.25">
      <c r="A6" s="1464"/>
      <c r="B6" s="1501"/>
      <c r="C6" s="1501"/>
      <c r="D6" s="1501"/>
      <c r="E6" s="1464"/>
      <c r="F6" s="1501"/>
      <c r="G6" s="1501"/>
      <c r="H6" s="1465"/>
    </row>
    <row r="7" spans="1:11" s="514" customFormat="1" x14ac:dyDescent="0.25">
      <c r="A7" s="1464"/>
      <c r="B7" s="1501"/>
      <c r="C7" s="1501"/>
      <c r="D7" s="1501"/>
      <c r="E7" s="1466"/>
      <c r="F7" s="1501"/>
      <c r="G7" s="1501"/>
      <c r="H7" s="1487"/>
      <c r="I7" s="1476"/>
    </row>
    <row r="8" spans="1:11" x14ac:dyDescent="0.25">
      <c r="A8" s="7"/>
      <c r="B8" s="7"/>
      <c r="C8" s="7"/>
      <c r="D8" s="7"/>
      <c r="E8" s="12"/>
      <c r="F8" s="7"/>
      <c r="G8" s="7"/>
    </row>
    <row r="9" spans="1:11" x14ac:dyDescent="0.25">
      <c r="B9" s="11" t="s">
        <v>6</v>
      </c>
      <c r="E9" s="23"/>
      <c r="I9" s="23"/>
      <c r="J9" s="435"/>
    </row>
    <row r="10" spans="1:11" x14ac:dyDescent="0.25">
      <c r="B10" s="595" t="s">
        <v>104</v>
      </c>
      <c r="C10" s="933">
        <v>0.01</v>
      </c>
      <c r="D10" s="627">
        <v>0</v>
      </c>
      <c r="E10" s="448"/>
      <c r="F10" s="720">
        <v>182.73</v>
      </c>
      <c r="G10" s="609">
        <v>0</v>
      </c>
      <c r="I10" s="23"/>
      <c r="J10" s="435"/>
    </row>
    <row r="11" spans="1:11" x14ac:dyDescent="0.25">
      <c r="B11" s="560" t="s">
        <v>15</v>
      </c>
      <c r="C11" s="558">
        <v>0</v>
      </c>
      <c r="D11" s="620">
        <v>7.54</v>
      </c>
      <c r="E11" s="448"/>
      <c r="F11" s="558">
        <v>0</v>
      </c>
      <c r="G11" s="562" t="s">
        <v>101</v>
      </c>
      <c r="H11" s="1"/>
    </row>
    <row r="12" spans="1:11" x14ac:dyDescent="0.25">
      <c r="B12" s="574" t="s">
        <v>106</v>
      </c>
      <c r="C12" s="937">
        <v>0.53</v>
      </c>
      <c r="D12" s="938">
        <v>0.55000000000000004</v>
      </c>
      <c r="E12" s="448"/>
      <c r="F12" s="703" t="s">
        <v>101</v>
      </c>
      <c r="G12" s="706" t="s">
        <v>101</v>
      </c>
      <c r="H12" s="1"/>
    </row>
    <row r="13" spans="1:11" x14ac:dyDescent="0.25">
      <c r="B13" s="26"/>
      <c r="C13" s="583"/>
      <c r="D13" s="583"/>
      <c r="E13" s="448"/>
      <c r="F13" s="583"/>
      <c r="G13" s="583"/>
      <c r="H13" s="1"/>
    </row>
    <row r="14" spans="1:11" x14ac:dyDescent="0.25">
      <c r="B14" s="21"/>
      <c r="C14" s="15"/>
      <c r="D14" s="15" t="s">
        <v>428</v>
      </c>
      <c r="E14" s="15"/>
      <c r="F14" s="15"/>
      <c r="G14" s="15"/>
      <c r="H14" s="1"/>
    </row>
    <row r="15" spans="1:11" x14ac:dyDescent="0.25">
      <c r="B15" s="11" t="s">
        <v>23</v>
      </c>
      <c r="C15" s="15"/>
      <c r="D15" s="15"/>
      <c r="E15" s="22"/>
      <c r="F15" s="15"/>
      <c r="G15" s="15"/>
      <c r="H15" s="1"/>
    </row>
    <row r="16" spans="1:11" x14ac:dyDescent="0.25">
      <c r="A16" s="15"/>
      <c r="B16" s="595" t="s">
        <v>26</v>
      </c>
      <c r="C16" s="720">
        <v>0</v>
      </c>
      <c r="D16" s="627">
        <v>0</v>
      </c>
      <c r="E16" s="448"/>
      <c r="F16" s="720">
        <v>0</v>
      </c>
      <c r="G16" s="609">
        <v>0</v>
      </c>
      <c r="H16" s="1"/>
      <c r="K16" s="78"/>
    </row>
    <row r="17" spans="1:11" x14ac:dyDescent="0.25">
      <c r="A17" s="15"/>
      <c r="B17" s="560" t="s">
        <v>32</v>
      </c>
      <c r="C17" s="558">
        <v>7317.5</v>
      </c>
      <c r="D17" s="620">
        <v>7646.19</v>
      </c>
      <c r="E17" s="448"/>
      <c r="F17" s="558" t="s">
        <v>101</v>
      </c>
      <c r="G17" s="562" t="s">
        <v>101</v>
      </c>
      <c r="H17" s="1"/>
      <c r="K17" s="56"/>
    </row>
    <row r="18" spans="1:11" x14ac:dyDescent="0.25">
      <c r="A18" s="15"/>
      <c r="B18" s="1460" t="s">
        <v>36</v>
      </c>
      <c r="C18" s="1461" t="s">
        <v>101</v>
      </c>
      <c r="D18" s="1462" t="s">
        <v>101</v>
      </c>
      <c r="E18" s="448"/>
      <c r="F18" s="1461">
        <v>387212.37</v>
      </c>
      <c r="G18" s="1463">
        <v>482104.42</v>
      </c>
      <c r="H18" s="1"/>
      <c r="K18" s="78"/>
    </row>
    <row r="19" spans="1:11" x14ac:dyDescent="0.25">
      <c r="B19" s="26"/>
      <c r="C19" s="22"/>
      <c r="D19" s="22"/>
      <c r="E19" s="15"/>
      <c r="F19" s="22"/>
      <c r="G19" s="22"/>
      <c r="H19" s="1"/>
      <c r="K19" s="56"/>
    </row>
    <row r="20" spans="1:11" x14ac:dyDescent="0.25">
      <c r="B20" s="21"/>
      <c r="C20" s="15"/>
      <c r="D20" s="15" t="s">
        <v>428</v>
      </c>
      <c r="E20" s="15"/>
      <c r="F20" s="15"/>
      <c r="G20" s="15"/>
      <c r="H20" s="1"/>
      <c r="K20" s="56"/>
    </row>
    <row r="21" spans="1:11" x14ac:dyDescent="0.25">
      <c r="A21" s="15"/>
      <c r="B21" s="11" t="s">
        <v>52</v>
      </c>
      <c r="C21" s="15"/>
      <c r="D21" s="15"/>
      <c r="E21" s="15"/>
      <c r="F21" s="15"/>
      <c r="G21" s="15"/>
      <c r="H21" s="1"/>
      <c r="K21" s="56"/>
    </row>
    <row r="22" spans="1:11" x14ac:dyDescent="0.25">
      <c r="A22" s="15"/>
      <c r="B22" s="595" t="s">
        <v>120</v>
      </c>
      <c r="C22" s="720">
        <v>23.84</v>
      </c>
      <c r="D22" s="934">
        <v>2</v>
      </c>
      <c r="E22" s="448"/>
      <c r="F22" s="720">
        <v>810.85</v>
      </c>
      <c r="G22" s="609">
        <v>615.80075399999998</v>
      </c>
      <c r="H22" s="1"/>
      <c r="K22" s="56"/>
    </row>
    <row r="23" spans="1:11" x14ac:dyDescent="0.25">
      <c r="A23" s="15"/>
      <c r="B23" s="635" t="s">
        <v>58</v>
      </c>
      <c r="C23" s="558">
        <v>20.72</v>
      </c>
      <c r="D23" s="620">
        <v>19.22</v>
      </c>
      <c r="E23" s="448"/>
      <c r="F23" s="558" t="s">
        <v>101</v>
      </c>
      <c r="G23" s="562">
        <v>19225</v>
      </c>
      <c r="H23" s="1"/>
      <c r="K23" s="16"/>
    </row>
    <row r="24" spans="1:11" x14ac:dyDescent="0.25">
      <c r="A24" s="15"/>
      <c r="B24" s="728" t="s">
        <v>420</v>
      </c>
      <c r="C24" s="558">
        <v>7.9</v>
      </c>
      <c r="D24" s="620">
        <v>9.1</v>
      </c>
      <c r="E24" s="448"/>
      <c r="F24" s="558">
        <v>627.79999999999995</v>
      </c>
      <c r="G24" s="562">
        <v>582.5</v>
      </c>
      <c r="H24" s="1"/>
      <c r="K24" s="16"/>
    </row>
    <row r="25" spans="1:11" x14ac:dyDescent="0.25">
      <c r="A25" s="15"/>
      <c r="B25" s="610" t="s">
        <v>127</v>
      </c>
      <c r="C25" s="558">
        <v>1.82</v>
      </c>
      <c r="D25" s="620">
        <v>2.57</v>
      </c>
      <c r="E25" s="448"/>
      <c r="F25" s="558" t="s">
        <v>101</v>
      </c>
      <c r="G25" s="562" t="s">
        <v>101</v>
      </c>
      <c r="H25" s="1"/>
      <c r="K25" s="16"/>
    </row>
    <row r="26" spans="1:11" x14ac:dyDescent="0.25">
      <c r="A26" s="15"/>
      <c r="B26" s="610" t="s">
        <v>129</v>
      </c>
      <c r="C26" s="558">
        <v>0.46</v>
      </c>
      <c r="D26" s="620">
        <v>0.4</v>
      </c>
      <c r="E26" s="448"/>
      <c r="F26" s="558" t="s">
        <v>101</v>
      </c>
      <c r="G26" s="562" t="s">
        <v>101</v>
      </c>
      <c r="H26" s="1"/>
      <c r="K26" s="16"/>
    </row>
    <row r="27" spans="1:11" x14ac:dyDescent="0.25">
      <c r="A27" s="15"/>
      <c r="B27" s="573" t="s">
        <v>501</v>
      </c>
      <c r="C27" s="558">
        <v>82731.240000000005</v>
      </c>
      <c r="D27" s="620">
        <v>148390.93</v>
      </c>
      <c r="E27" s="448"/>
      <c r="F27" s="558" t="s">
        <v>101</v>
      </c>
      <c r="G27" s="562" t="s">
        <v>101</v>
      </c>
      <c r="H27" s="1"/>
      <c r="K27" s="16"/>
    </row>
    <row r="28" spans="1:11" x14ac:dyDescent="0.25">
      <c r="A28" s="15"/>
      <c r="B28" s="560" t="s">
        <v>64</v>
      </c>
      <c r="C28" s="558">
        <v>0.41</v>
      </c>
      <c r="D28" s="620">
        <v>0.52</v>
      </c>
      <c r="E28" s="448"/>
      <c r="F28" s="558" t="s">
        <v>101</v>
      </c>
      <c r="G28" s="562" t="s">
        <v>101</v>
      </c>
      <c r="H28" s="1"/>
      <c r="K28" s="16"/>
    </row>
    <row r="29" spans="1:11" x14ac:dyDescent="0.25">
      <c r="A29" s="15"/>
      <c r="B29" s="560" t="s">
        <v>603</v>
      </c>
      <c r="C29" s="558">
        <v>2142.48</v>
      </c>
      <c r="D29" s="620">
        <v>9282.2090000000007</v>
      </c>
      <c r="E29" s="448"/>
      <c r="F29" s="558" t="s">
        <v>101</v>
      </c>
      <c r="G29" s="562">
        <v>24948.905093933099</v>
      </c>
      <c r="H29" s="1"/>
      <c r="K29" s="16"/>
    </row>
    <row r="30" spans="1:11" x14ac:dyDescent="0.25">
      <c r="A30" s="15"/>
      <c r="B30" s="560" t="s">
        <v>65</v>
      </c>
      <c r="C30" s="558">
        <v>656.66</v>
      </c>
      <c r="D30" s="620" t="s">
        <v>101</v>
      </c>
      <c r="E30" s="448"/>
      <c r="F30" s="558" t="s">
        <v>101</v>
      </c>
      <c r="G30" s="562" t="s">
        <v>101</v>
      </c>
      <c r="H30" s="1"/>
      <c r="K30" s="16"/>
    </row>
    <row r="31" spans="1:11" x14ac:dyDescent="0.25">
      <c r="A31" s="15"/>
      <c r="B31" s="560" t="s">
        <v>67</v>
      </c>
      <c r="C31" s="558">
        <v>0</v>
      </c>
      <c r="D31" s="620">
        <v>3.3</v>
      </c>
      <c r="E31" s="448"/>
      <c r="F31" s="558" t="s">
        <v>101</v>
      </c>
      <c r="G31" s="562">
        <v>48.622971999999997</v>
      </c>
      <c r="H31" s="1"/>
      <c r="K31" s="56"/>
    </row>
    <row r="32" spans="1:11" x14ac:dyDescent="0.25">
      <c r="A32" s="15"/>
      <c r="B32" s="560" t="s">
        <v>134</v>
      </c>
      <c r="C32" s="558">
        <v>5628.28</v>
      </c>
      <c r="D32" s="620">
        <v>5180.2370000000001</v>
      </c>
      <c r="E32" s="448"/>
      <c r="F32" s="558" t="s">
        <v>101</v>
      </c>
      <c r="G32" s="562">
        <v>129206.02673899999</v>
      </c>
      <c r="H32" s="1"/>
      <c r="K32" s="56"/>
    </row>
    <row r="33" spans="1:11" x14ac:dyDescent="0.25">
      <c r="A33" s="15"/>
      <c r="B33" s="560" t="s">
        <v>74</v>
      </c>
      <c r="C33" s="558">
        <v>536.05999999999995</v>
      </c>
      <c r="D33" s="620">
        <v>820.12</v>
      </c>
      <c r="E33" s="448"/>
      <c r="F33" s="558" t="s">
        <v>101</v>
      </c>
      <c r="G33" s="562">
        <v>1790543.89</v>
      </c>
      <c r="H33" s="1"/>
      <c r="K33" s="78"/>
    </row>
    <row r="34" spans="1:11" x14ac:dyDescent="0.25">
      <c r="A34" s="15"/>
      <c r="B34" s="560" t="s">
        <v>625</v>
      </c>
      <c r="C34" s="558">
        <v>618.05999999999995</v>
      </c>
      <c r="D34" s="620">
        <v>876.01</v>
      </c>
      <c r="E34" s="448"/>
      <c r="F34" s="558" t="s">
        <v>101</v>
      </c>
      <c r="G34" s="562">
        <v>728.8</v>
      </c>
      <c r="H34" s="1"/>
      <c r="K34" s="56"/>
    </row>
    <row r="35" spans="1:11" x14ac:dyDescent="0.25">
      <c r="A35" s="15"/>
      <c r="B35" s="560" t="s">
        <v>636</v>
      </c>
      <c r="C35" s="558">
        <v>0</v>
      </c>
      <c r="D35" s="935">
        <v>0.01</v>
      </c>
      <c r="E35" s="448"/>
      <c r="F35" s="558" t="s">
        <v>101</v>
      </c>
      <c r="G35" s="562" t="s">
        <v>101</v>
      </c>
      <c r="H35" s="1"/>
      <c r="K35" s="56"/>
    </row>
    <row r="36" spans="1:11" hidden="1" x14ac:dyDescent="0.25">
      <c r="A36" s="15"/>
      <c r="B36" s="560" t="s">
        <v>138</v>
      </c>
      <c r="C36" s="558" t="s">
        <v>101</v>
      </c>
      <c r="D36" s="620" t="s">
        <v>101</v>
      </c>
      <c r="E36" s="448"/>
      <c r="F36" s="558" t="s">
        <v>101</v>
      </c>
      <c r="G36" s="562">
        <v>37844.221812999996</v>
      </c>
      <c r="H36" s="1"/>
      <c r="K36" s="56"/>
    </row>
    <row r="37" spans="1:11" x14ac:dyDescent="0.25">
      <c r="A37" s="15"/>
      <c r="B37" s="560" t="s">
        <v>84</v>
      </c>
      <c r="C37" s="558">
        <v>24.41</v>
      </c>
      <c r="D37" s="620">
        <v>39.020000000000003</v>
      </c>
      <c r="E37" s="448"/>
      <c r="F37" s="558">
        <v>0.51</v>
      </c>
      <c r="G37" s="562">
        <v>3675.7390770000002</v>
      </c>
      <c r="H37" s="1"/>
      <c r="K37" s="56"/>
    </row>
    <row r="38" spans="1:11" x14ac:dyDescent="0.25">
      <c r="A38" s="15"/>
      <c r="B38" s="574" t="s">
        <v>145</v>
      </c>
      <c r="C38" s="937">
        <v>0.01</v>
      </c>
      <c r="D38" s="938">
        <v>0.03</v>
      </c>
      <c r="E38" s="448"/>
      <c r="F38" s="703">
        <v>0.5</v>
      </c>
      <c r="G38" s="706">
        <v>7</v>
      </c>
      <c r="H38" s="1"/>
      <c r="K38" s="56"/>
    </row>
    <row r="39" spans="1:11" x14ac:dyDescent="0.25">
      <c r="B39" s="2"/>
      <c r="C39" s="22"/>
      <c r="D39" s="22"/>
      <c r="E39" s="22"/>
      <c r="H39" s="1"/>
    </row>
    <row r="40" spans="1:11" x14ac:dyDescent="0.25">
      <c r="G40" s="1" t="s">
        <v>428</v>
      </c>
      <c r="H40" s="1"/>
    </row>
    <row r="41" spans="1:11" x14ac:dyDescent="0.25">
      <c r="B41" s="39" t="s">
        <v>90</v>
      </c>
      <c r="H41" s="1"/>
    </row>
    <row r="42" spans="1:11" x14ac:dyDescent="0.25">
      <c r="B42" s="39" t="s">
        <v>91</v>
      </c>
      <c r="H42" s="1"/>
    </row>
    <row r="43" spans="1:11" x14ac:dyDescent="0.25">
      <c r="B43" s="39"/>
      <c r="C43" s="1" t="s">
        <v>428</v>
      </c>
      <c r="D43" s="1" t="s">
        <v>428</v>
      </c>
      <c r="G43" s="1" t="s">
        <v>428</v>
      </c>
      <c r="H43" s="1"/>
    </row>
    <row r="44" spans="1:11" x14ac:dyDescent="0.25">
      <c r="B44" s="43" t="s">
        <v>92</v>
      </c>
    </row>
    <row r="45" spans="1:11" x14ac:dyDescent="0.25">
      <c r="B45" s="39" t="s">
        <v>102</v>
      </c>
    </row>
    <row r="46" spans="1:11" x14ac:dyDescent="0.25">
      <c r="B46" s="39" t="s">
        <v>103</v>
      </c>
    </row>
    <row r="47" spans="1:11" x14ac:dyDescent="0.25">
      <c r="C47" s="1" t="s">
        <v>428</v>
      </c>
      <c r="D47" s="1" t="s">
        <v>428</v>
      </c>
      <c r="G47" s="1" t="s">
        <v>428</v>
      </c>
    </row>
    <row r="48" spans="1:11" x14ac:dyDescent="0.25">
      <c r="B48" s="39" t="s">
        <v>747</v>
      </c>
      <c r="C48" s="13"/>
    </row>
    <row r="49" spans="2:7" x14ac:dyDescent="0.25">
      <c r="B49" s="39" t="s">
        <v>748</v>
      </c>
      <c r="C49" s="13"/>
    </row>
    <row r="50" spans="2:7" x14ac:dyDescent="0.25">
      <c r="B50" s="39" t="s">
        <v>749</v>
      </c>
      <c r="C50" s="13"/>
    </row>
    <row r="51" spans="2:7" x14ac:dyDescent="0.25">
      <c r="B51" s="39" t="s">
        <v>750</v>
      </c>
      <c r="C51" s="13"/>
    </row>
    <row r="52" spans="2:7" x14ac:dyDescent="0.25">
      <c r="B52" s="39" t="s">
        <v>758</v>
      </c>
      <c r="C52" s="13"/>
    </row>
    <row r="53" spans="2:7" x14ac:dyDescent="0.25">
      <c r="B53" s="39" t="s">
        <v>759</v>
      </c>
      <c r="C53" s="13"/>
    </row>
    <row r="54" spans="2:7" x14ac:dyDescent="0.25">
      <c r="B54" s="39" t="s">
        <v>752</v>
      </c>
      <c r="C54" s="13"/>
    </row>
    <row r="55" spans="2:7" x14ac:dyDescent="0.25">
      <c r="B55" s="1" t="s">
        <v>753</v>
      </c>
      <c r="C55" s="13"/>
    </row>
    <row r="56" spans="2:7" x14ac:dyDescent="0.25">
      <c r="B56" s="39" t="s">
        <v>761</v>
      </c>
      <c r="C56" s="13"/>
    </row>
    <row r="57" spans="2:7" x14ac:dyDescent="0.25">
      <c r="B57" s="39" t="s">
        <v>760</v>
      </c>
      <c r="C57" s="13"/>
    </row>
    <row r="58" spans="2:7" x14ac:dyDescent="0.25">
      <c r="B58" s="39" t="s">
        <v>755</v>
      </c>
      <c r="C58" s="13"/>
    </row>
    <row r="59" spans="2:7" x14ac:dyDescent="0.25">
      <c r="B59" s="39" t="s">
        <v>756</v>
      </c>
      <c r="C59" s="13"/>
    </row>
    <row r="60" spans="2:7" x14ac:dyDescent="0.25">
      <c r="B60" s="39" t="s">
        <v>757</v>
      </c>
      <c r="C60" s="13"/>
    </row>
    <row r="61" spans="2:7" x14ac:dyDescent="0.25">
      <c r="C61" s="1" t="s">
        <v>428</v>
      </c>
      <c r="D61" s="1" t="s">
        <v>428</v>
      </c>
      <c r="G61" s="1" t="s">
        <v>428</v>
      </c>
    </row>
    <row r="62" spans="2:7" x14ac:dyDescent="0.25">
      <c r="C62" s="1" t="s">
        <v>428</v>
      </c>
      <c r="D62" s="1" t="s">
        <v>428</v>
      </c>
      <c r="G62" s="1" t="s">
        <v>428</v>
      </c>
    </row>
    <row r="63" spans="2:7" x14ac:dyDescent="0.25">
      <c r="C63" s="1" t="s">
        <v>428</v>
      </c>
      <c r="D63" s="1" t="s">
        <v>428</v>
      </c>
      <c r="G63" s="1" t="s">
        <v>428</v>
      </c>
    </row>
    <row r="64" spans="2:7" x14ac:dyDescent="0.25">
      <c r="C64" s="1" t="s">
        <v>428</v>
      </c>
      <c r="D64" s="1" t="s">
        <v>428</v>
      </c>
      <c r="G64" s="1" t="s">
        <v>428</v>
      </c>
    </row>
    <row r="65" spans="1:7" x14ac:dyDescent="0.25">
      <c r="C65" s="1" t="s">
        <v>428</v>
      </c>
      <c r="D65" s="1" t="s">
        <v>428</v>
      </c>
      <c r="G65" s="1" t="s">
        <v>428</v>
      </c>
    </row>
    <row r="66" spans="1:7" x14ac:dyDescent="0.25">
      <c r="C66" s="1" t="s">
        <v>428</v>
      </c>
      <c r="D66" s="1" t="s">
        <v>428</v>
      </c>
      <c r="G66" s="1" t="s">
        <v>428</v>
      </c>
    </row>
    <row r="67" spans="1:7" x14ac:dyDescent="0.25">
      <c r="C67" s="1" t="s">
        <v>428</v>
      </c>
      <c r="D67" s="1" t="s">
        <v>428</v>
      </c>
      <c r="G67" s="1" t="s">
        <v>428</v>
      </c>
    </row>
    <row r="68" spans="1:7" x14ac:dyDescent="0.25">
      <c r="C68" s="1" t="s">
        <v>428</v>
      </c>
      <c r="D68" s="1" t="s">
        <v>428</v>
      </c>
      <c r="G68" s="1" t="s">
        <v>428</v>
      </c>
    </row>
    <row r="69" spans="1:7" ht="12" customHeight="1" x14ac:dyDescent="0.25">
      <c r="A69" s="6"/>
      <c r="B69" s="6"/>
      <c r="C69" s="6" t="s">
        <v>428</v>
      </c>
      <c r="D69" s="6" t="s">
        <v>428</v>
      </c>
      <c r="G69" s="1" t="s">
        <v>428</v>
      </c>
    </row>
    <row r="70" spans="1:7" x14ac:dyDescent="0.25">
      <c r="C70" s="1" t="s">
        <v>428</v>
      </c>
      <c r="D70" s="1" t="s">
        <v>428</v>
      </c>
      <c r="G70" s="1" t="s">
        <v>428</v>
      </c>
    </row>
    <row r="71" spans="1:7" x14ac:dyDescent="0.25">
      <c r="C71" s="1" t="s">
        <v>428</v>
      </c>
      <c r="D71" s="1" t="s">
        <v>428</v>
      </c>
      <c r="G71" s="1" t="s">
        <v>428</v>
      </c>
    </row>
    <row r="72" spans="1:7" x14ac:dyDescent="0.25">
      <c r="C72" s="1" t="s">
        <v>428</v>
      </c>
      <c r="D72" s="1" t="s">
        <v>428</v>
      </c>
      <c r="G72" s="1" t="s">
        <v>428</v>
      </c>
    </row>
    <row r="73" spans="1:7" x14ac:dyDescent="0.25">
      <c r="C73" s="1" t="s">
        <v>428</v>
      </c>
      <c r="D73" s="1" t="s">
        <v>428</v>
      </c>
      <c r="G73" s="1" t="s">
        <v>428</v>
      </c>
    </row>
    <row r="74" spans="1:7" x14ac:dyDescent="0.25">
      <c r="C74" s="1" t="s">
        <v>428</v>
      </c>
      <c r="D74" s="1" t="s">
        <v>428</v>
      </c>
      <c r="G74" s="1" t="s">
        <v>428</v>
      </c>
    </row>
    <row r="75" spans="1:7" x14ac:dyDescent="0.25">
      <c r="C75" s="1" t="s">
        <v>428</v>
      </c>
      <c r="D75" s="1" t="s">
        <v>428</v>
      </c>
      <c r="G75" s="1" t="s">
        <v>428</v>
      </c>
    </row>
    <row r="76" spans="1:7" x14ac:dyDescent="0.25">
      <c r="C76" s="1" t="s">
        <v>428</v>
      </c>
      <c r="D76" s="1" t="s">
        <v>428</v>
      </c>
      <c r="G76" s="1" t="s">
        <v>428</v>
      </c>
    </row>
  </sheetData>
  <mergeCells count="5">
    <mergeCell ref="B5:B7"/>
    <mergeCell ref="C5:C7"/>
    <mergeCell ref="D5:D7"/>
    <mergeCell ref="F5:F7"/>
    <mergeCell ref="G5:G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L97"/>
  <sheetViews>
    <sheetView showGridLines="0" zoomScale="85" zoomScaleNormal="85" workbookViewId="0">
      <selection activeCell="P54" sqref="P54"/>
    </sheetView>
  </sheetViews>
  <sheetFormatPr defaultColWidth="11.42578125" defaultRowHeight="15" x14ac:dyDescent="0.25"/>
  <cols>
    <col min="1" max="1" width="2.85546875" style="1" customWidth="1"/>
    <col min="2" max="2" width="37.5703125" style="1" customWidth="1"/>
    <col min="3" max="5" width="15.7109375" style="1" customWidth="1"/>
    <col min="6" max="6" width="2.85546875" style="1" customWidth="1"/>
    <col min="7" max="9" width="15.7109375" style="1" customWidth="1"/>
    <col min="10" max="10" width="2.85546875" style="3" customWidth="1"/>
    <col min="11" max="256" width="11.42578125" style="1"/>
    <col min="257" max="257" width="2.85546875" style="1" customWidth="1"/>
    <col min="258" max="258" width="37.5703125" style="1" customWidth="1"/>
    <col min="259" max="261" width="15.7109375" style="1" customWidth="1"/>
    <col min="262" max="262" width="2.85546875" style="1" customWidth="1"/>
    <col min="263" max="265" width="15.7109375" style="1" customWidth="1"/>
    <col min="266" max="266" width="2.85546875" style="1" customWidth="1"/>
    <col min="267" max="512" width="11.42578125" style="1"/>
    <col min="513" max="513" width="2.85546875" style="1" customWidth="1"/>
    <col min="514" max="514" width="37.5703125" style="1" customWidth="1"/>
    <col min="515" max="517" width="15.7109375" style="1" customWidth="1"/>
    <col min="518" max="518" width="2.85546875" style="1" customWidth="1"/>
    <col min="519" max="521" width="15.7109375" style="1" customWidth="1"/>
    <col min="522" max="522" width="2.85546875" style="1" customWidth="1"/>
    <col min="523" max="768" width="11.42578125" style="1"/>
    <col min="769" max="769" width="2.85546875" style="1" customWidth="1"/>
    <col min="770" max="770" width="37.5703125" style="1" customWidth="1"/>
    <col min="771" max="773" width="15.7109375" style="1" customWidth="1"/>
    <col min="774" max="774" width="2.85546875" style="1" customWidth="1"/>
    <col min="775" max="777" width="15.7109375" style="1" customWidth="1"/>
    <col min="778" max="778" width="2.85546875" style="1" customWidth="1"/>
    <col min="779" max="1024" width="11.42578125" style="1"/>
    <col min="1025" max="1025" width="2.85546875" style="1" customWidth="1"/>
    <col min="1026" max="1026" width="37.5703125" style="1" customWidth="1"/>
    <col min="1027" max="1029" width="15.7109375" style="1" customWidth="1"/>
    <col min="1030" max="1030" width="2.85546875" style="1" customWidth="1"/>
    <col min="1031" max="1033" width="15.7109375" style="1" customWidth="1"/>
    <col min="1034" max="1034" width="2.85546875" style="1" customWidth="1"/>
    <col min="1035" max="1280" width="11.42578125" style="1"/>
    <col min="1281" max="1281" width="2.85546875" style="1" customWidth="1"/>
    <col min="1282" max="1282" width="37.5703125" style="1" customWidth="1"/>
    <col min="1283" max="1285" width="15.7109375" style="1" customWidth="1"/>
    <col min="1286" max="1286" width="2.85546875" style="1" customWidth="1"/>
    <col min="1287" max="1289" width="15.7109375" style="1" customWidth="1"/>
    <col min="1290" max="1290" width="2.85546875" style="1" customWidth="1"/>
    <col min="1291" max="1536" width="11.42578125" style="1"/>
    <col min="1537" max="1537" width="2.85546875" style="1" customWidth="1"/>
    <col min="1538" max="1538" width="37.5703125" style="1" customWidth="1"/>
    <col min="1539" max="1541" width="15.7109375" style="1" customWidth="1"/>
    <col min="1542" max="1542" width="2.85546875" style="1" customWidth="1"/>
    <col min="1543" max="1545" width="15.7109375" style="1" customWidth="1"/>
    <col min="1546" max="1546" width="2.85546875" style="1" customWidth="1"/>
    <col min="1547" max="1792" width="11.42578125" style="1"/>
    <col min="1793" max="1793" width="2.85546875" style="1" customWidth="1"/>
    <col min="1794" max="1794" width="37.5703125" style="1" customWidth="1"/>
    <col min="1795" max="1797" width="15.7109375" style="1" customWidth="1"/>
    <col min="1798" max="1798" width="2.85546875" style="1" customWidth="1"/>
    <col min="1799" max="1801" width="15.7109375" style="1" customWidth="1"/>
    <col min="1802" max="1802" width="2.85546875" style="1" customWidth="1"/>
    <col min="1803" max="2048" width="11.42578125" style="1"/>
    <col min="2049" max="2049" width="2.85546875" style="1" customWidth="1"/>
    <col min="2050" max="2050" width="37.5703125" style="1" customWidth="1"/>
    <col min="2051" max="2053" width="15.7109375" style="1" customWidth="1"/>
    <col min="2054" max="2054" width="2.85546875" style="1" customWidth="1"/>
    <col min="2055" max="2057" width="15.7109375" style="1" customWidth="1"/>
    <col min="2058" max="2058" width="2.85546875" style="1" customWidth="1"/>
    <col min="2059" max="2304" width="11.42578125" style="1"/>
    <col min="2305" max="2305" width="2.85546875" style="1" customWidth="1"/>
    <col min="2306" max="2306" width="37.5703125" style="1" customWidth="1"/>
    <col min="2307" max="2309" width="15.7109375" style="1" customWidth="1"/>
    <col min="2310" max="2310" width="2.85546875" style="1" customWidth="1"/>
    <col min="2311" max="2313" width="15.7109375" style="1" customWidth="1"/>
    <col min="2314" max="2314" width="2.85546875" style="1" customWidth="1"/>
    <col min="2315" max="2560" width="11.42578125" style="1"/>
    <col min="2561" max="2561" width="2.85546875" style="1" customWidth="1"/>
    <col min="2562" max="2562" width="37.5703125" style="1" customWidth="1"/>
    <col min="2563" max="2565" width="15.7109375" style="1" customWidth="1"/>
    <col min="2566" max="2566" width="2.85546875" style="1" customWidth="1"/>
    <col min="2567" max="2569" width="15.7109375" style="1" customWidth="1"/>
    <col min="2570" max="2570" width="2.85546875" style="1" customWidth="1"/>
    <col min="2571" max="2816" width="11.42578125" style="1"/>
    <col min="2817" max="2817" width="2.85546875" style="1" customWidth="1"/>
    <col min="2818" max="2818" width="37.5703125" style="1" customWidth="1"/>
    <col min="2819" max="2821" width="15.7109375" style="1" customWidth="1"/>
    <col min="2822" max="2822" width="2.85546875" style="1" customWidth="1"/>
    <col min="2823" max="2825" width="15.7109375" style="1" customWidth="1"/>
    <col min="2826" max="2826" width="2.85546875" style="1" customWidth="1"/>
    <col min="2827" max="3072" width="11.42578125" style="1"/>
    <col min="3073" max="3073" width="2.85546875" style="1" customWidth="1"/>
    <col min="3074" max="3074" width="37.5703125" style="1" customWidth="1"/>
    <col min="3075" max="3077" width="15.7109375" style="1" customWidth="1"/>
    <col min="3078" max="3078" width="2.85546875" style="1" customWidth="1"/>
    <col min="3079" max="3081" width="15.7109375" style="1" customWidth="1"/>
    <col min="3082" max="3082" width="2.85546875" style="1" customWidth="1"/>
    <col min="3083" max="3328" width="11.42578125" style="1"/>
    <col min="3329" max="3329" width="2.85546875" style="1" customWidth="1"/>
    <col min="3330" max="3330" width="37.5703125" style="1" customWidth="1"/>
    <col min="3331" max="3333" width="15.7109375" style="1" customWidth="1"/>
    <col min="3334" max="3334" width="2.85546875" style="1" customWidth="1"/>
    <col min="3335" max="3337" width="15.7109375" style="1" customWidth="1"/>
    <col min="3338" max="3338" width="2.85546875" style="1" customWidth="1"/>
    <col min="3339" max="3584" width="11.42578125" style="1"/>
    <col min="3585" max="3585" width="2.85546875" style="1" customWidth="1"/>
    <col min="3586" max="3586" width="37.5703125" style="1" customWidth="1"/>
    <col min="3587" max="3589" width="15.7109375" style="1" customWidth="1"/>
    <col min="3590" max="3590" width="2.85546875" style="1" customWidth="1"/>
    <col min="3591" max="3593" width="15.7109375" style="1" customWidth="1"/>
    <col min="3594" max="3594" width="2.85546875" style="1" customWidth="1"/>
    <col min="3595" max="3840" width="11.42578125" style="1"/>
    <col min="3841" max="3841" width="2.85546875" style="1" customWidth="1"/>
    <col min="3842" max="3842" width="37.5703125" style="1" customWidth="1"/>
    <col min="3843" max="3845" width="15.7109375" style="1" customWidth="1"/>
    <col min="3846" max="3846" width="2.85546875" style="1" customWidth="1"/>
    <col min="3847" max="3849" width="15.7109375" style="1" customWidth="1"/>
    <col min="3850" max="3850" width="2.85546875" style="1" customWidth="1"/>
    <col min="3851" max="4096" width="11.42578125" style="1"/>
    <col min="4097" max="4097" width="2.85546875" style="1" customWidth="1"/>
    <col min="4098" max="4098" width="37.5703125" style="1" customWidth="1"/>
    <col min="4099" max="4101" width="15.7109375" style="1" customWidth="1"/>
    <col min="4102" max="4102" width="2.85546875" style="1" customWidth="1"/>
    <col min="4103" max="4105" width="15.7109375" style="1" customWidth="1"/>
    <col min="4106" max="4106" width="2.85546875" style="1" customWidth="1"/>
    <col min="4107" max="4352" width="11.42578125" style="1"/>
    <col min="4353" max="4353" width="2.85546875" style="1" customWidth="1"/>
    <col min="4354" max="4354" width="37.5703125" style="1" customWidth="1"/>
    <col min="4355" max="4357" width="15.7109375" style="1" customWidth="1"/>
    <col min="4358" max="4358" width="2.85546875" style="1" customWidth="1"/>
    <col min="4359" max="4361" width="15.7109375" style="1" customWidth="1"/>
    <col min="4362" max="4362" width="2.85546875" style="1" customWidth="1"/>
    <col min="4363" max="4608" width="11.42578125" style="1"/>
    <col min="4609" max="4609" width="2.85546875" style="1" customWidth="1"/>
    <col min="4610" max="4610" width="37.5703125" style="1" customWidth="1"/>
    <col min="4611" max="4613" width="15.7109375" style="1" customWidth="1"/>
    <col min="4614" max="4614" width="2.85546875" style="1" customWidth="1"/>
    <col min="4615" max="4617" width="15.7109375" style="1" customWidth="1"/>
    <col min="4618" max="4618" width="2.85546875" style="1" customWidth="1"/>
    <col min="4619" max="4864" width="11.42578125" style="1"/>
    <col min="4865" max="4865" width="2.85546875" style="1" customWidth="1"/>
    <col min="4866" max="4866" width="37.5703125" style="1" customWidth="1"/>
    <col min="4867" max="4869" width="15.7109375" style="1" customWidth="1"/>
    <col min="4870" max="4870" width="2.85546875" style="1" customWidth="1"/>
    <col min="4871" max="4873" width="15.7109375" style="1" customWidth="1"/>
    <col min="4874" max="4874" width="2.85546875" style="1" customWidth="1"/>
    <col min="4875" max="5120" width="11.42578125" style="1"/>
    <col min="5121" max="5121" width="2.85546875" style="1" customWidth="1"/>
    <col min="5122" max="5122" width="37.5703125" style="1" customWidth="1"/>
    <col min="5123" max="5125" width="15.7109375" style="1" customWidth="1"/>
    <col min="5126" max="5126" width="2.85546875" style="1" customWidth="1"/>
    <col min="5127" max="5129" width="15.7109375" style="1" customWidth="1"/>
    <col min="5130" max="5130" width="2.85546875" style="1" customWidth="1"/>
    <col min="5131" max="5376" width="11.42578125" style="1"/>
    <col min="5377" max="5377" width="2.85546875" style="1" customWidth="1"/>
    <col min="5378" max="5378" width="37.5703125" style="1" customWidth="1"/>
    <col min="5379" max="5381" width="15.7109375" style="1" customWidth="1"/>
    <col min="5382" max="5382" width="2.85546875" style="1" customWidth="1"/>
    <col min="5383" max="5385" width="15.7109375" style="1" customWidth="1"/>
    <col min="5386" max="5386" width="2.85546875" style="1" customWidth="1"/>
    <col min="5387" max="5632" width="11.42578125" style="1"/>
    <col min="5633" max="5633" width="2.85546875" style="1" customWidth="1"/>
    <col min="5634" max="5634" width="37.5703125" style="1" customWidth="1"/>
    <col min="5635" max="5637" width="15.7109375" style="1" customWidth="1"/>
    <col min="5638" max="5638" width="2.85546875" style="1" customWidth="1"/>
    <col min="5639" max="5641" width="15.7109375" style="1" customWidth="1"/>
    <col min="5642" max="5642" width="2.85546875" style="1" customWidth="1"/>
    <col min="5643" max="5888" width="11.42578125" style="1"/>
    <col min="5889" max="5889" width="2.85546875" style="1" customWidth="1"/>
    <col min="5890" max="5890" width="37.5703125" style="1" customWidth="1"/>
    <col min="5891" max="5893" width="15.7109375" style="1" customWidth="1"/>
    <col min="5894" max="5894" width="2.85546875" style="1" customWidth="1"/>
    <col min="5895" max="5897" width="15.7109375" style="1" customWidth="1"/>
    <col min="5898" max="5898" width="2.85546875" style="1" customWidth="1"/>
    <col min="5899" max="6144" width="11.42578125" style="1"/>
    <col min="6145" max="6145" width="2.85546875" style="1" customWidth="1"/>
    <col min="6146" max="6146" width="37.5703125" style="1" customWidth="1"/>
    <col min="6147" max="6149" width="15.7109375" style="1" customWidth="1"/>
    <col min="6150" max="6150" width="2.85546875" style="1" customWidth="1"/>
    <col min="6151" max="6153" width="15.7109375" style="1" customWidth="1"/>
    <col min="6154" max="6154" width="2.85546875" style="1" customWidth="1"/>
    <col min="6155" max="6400" width="11.42578125" style="1"/>
    <col min="6401" max="6401" width="2.85546875" style="1" customWidth="1"/>
    <col min="6402" max="6402" width="37.5703125" style="1" customWidth="1"/>
    <col min="6403" max="6405" width="15.7109375" style="1" customWidth="1"/>
    <col min="6406" max="6406" width="2.85546875" style="1" customWidth="1"/>
    <col min="6407" max="6409" width="15.7109375" style="1" customWidth="1"/>
    <col min="6410" max="6410" width="2.85546875" style="1" customWidth="1"/>
    <col min="6411" max="6656" width="11.42578125" style="1"/>
    <col min="6657" max="6657" width="2.85546875" style="1" customWidth="1"/>
    <col min="6658" max="6658" width="37.5703125" style="1" customWidth="1"/>
    <col min="6659" max="6661" width="15.7109375" style="1" customWidth="1"/>
    <col min="6662" max="6662" width="2.85546875" style="1" customWidth="1"/>
    <col min="6663" max="6665" width="15.7109375" style="1" customWidth="1"/>
    <col min="6666" max="6666" width="2.85546875" style="1" customWidth="1"/>
    <col min="6667" max="6912" width="11.42578125" style="1"/>
    <col min="6913" max="6913" width="2.85546875" style="1" customWidth="1"/>
    <col min="6914" max="6914" width="37.5703125" style="1" customWidth="1"/>
    <col min="6915" max="6917" width="15.7109375" style="1" customWidth="1"/>
    <col min="6918" max="6918" width="2.85546875" style="1" customWidth="1"/>
    <col min="6919" max="6921" width="15.7109375" style="1" customWidth="1"/>
    <col min="6922" max="6922" width="2.85546875" style="1" customWidth="1"/>
    <col min="6923" max="7168" width="11.42578125" style="1"/>
    <col min="7169" max="7169" width="2.85546875" style="1" customWidth="1"/>
    <col min="7170" max="7170" width="37.5703125" style="1" customWidth="1"/>
    <col min="7171" max="7173" width="15.7109375" style="1" customWidth="1"/>
    <col min="7174" max="7174" width="2.85546875" style="1" customWidth="1"/>
    <col min="7175" max="7177" width="15.7109375" style="1" customWidth="1"/>
    <col min="7178" max="7178" width="2.85546875" style="1" customWidth="1"/>
    <col min="7179" max="7424" width="11.42578125" style="1"/>
    <col min="7425" max="7425" width="2.85546875" style="1" customWidth="1"/>
    <col min="7426" max="7426" width="37.5703125" style="1" customWidth="1"/>
    <col min="7427" max="7429" width="15.7109375" style="1" customWidth="1"/>
    <col min="7430" max="7430" width="2.85546875" style="1" customWidth="1"/>
    <col min="7431" max="7433" width="15.7109375" style="1" customWidth="1"/>
    <col min="7434" max="7434" width="2.85546875" style="1" customWidth="1"/>
    <col min="7435" max="7680" width="11.42578125" style="1"/>
    <col min="7681" max="7681" width="2.85546875" style="1" customWidth="1"/>
    <col min="7682" max="7682" width="37.5703125" style="1" customWidth="1"/>
    <col min="7683" max="7685" width="15.7109375" style="1" customWidth="1"/>
    <col min="7686" max="7686" width="2.85546875" style="1" customWidth="1"/>
    <col min="7687" max="7689" width="15.7109375" style="1" customWidth="1"/>
    <col min="7690" max="7690" width="2.85546875" style="1" customWidth="1"/>
    <col min="7691" max="7936" width="11.42578125" style="1"/>
    <col min="7937" max="7937" width="2.85546875" style="1" customWidth="1"/>
    <col min="7938" max="7938" width="37.5703125" style="1" customWidth="1"/>
    <col min="7939" max="7941" width="15.7109375" style="1" customWidth="1"/>
    <col min="7942" max="7942" width="2.85546875" style="1" customWidth="1"/>
    <col min="7943" max="7945" width="15.7109375" style="1" customWidth="1"/>
    <col min="7946" max="7946" width="2.85546875" style="1" customWidth="1"/>
    <col min="7947" max="8192" width="11.42578125" style="1"/>
    <col min="8193" max="8193" width="2.85546875" style="1" customWidth="1"/>
    <col min="8194" max="8194" width="37.5703125" style="1" customWidth="1"/>
    <col min="8195" max="8197" width="15.7109375" style="1" customWidth="1"/>
    <col min="8198" max="8198" width="2.85546875" style="1" customWidth="1"/>
    <col min="8199" max="8201" width="15.7109375" style="1" customWidth="1"/>
    <col min="8202" max="8202" width="2.85546875" style="1" customWidth="1"/>
    <col min="8203" max="8448" width="11.42578125" style="1"/>
    <col min="8449" max="8449" width="2.85546875" style="1" customWidth="1"/>
    <col min="8450" max="8450" width="37.5703125" style="1" customWidth="1"/>
    <col min="8451" max="8453" width="15.7109375" style="1" customWidth="1"/>
    <col min="8454" max="8454" width="2.85546875" style="1" customWidth="1"/>
    <col min="8455" max="8457" width="15.7109375" style="1" customWidth="1"/>
    <col min="8458" max="8458" width="2.85546875" style="1" customWidth="1"/>
    <col min="8459" max="8704" width="11.42578125" style="1"/>
    <col min="8705" max="8705" width="2.85546875" style="1" customWidth="1"/>
    <col min="8706" max="8706" width="37.5703125" style="1" customWidth="1"/>
    <col min="8707" max="8709" width="15.7109375" style="1" customWidth="1"/>
    <col min="8710" max="8710" width="2.85546875" style="1" customWidth="1"/>
    <col min="8711" max="8713" width="15.7109375" style="1" customWidth="1"/>
    <col min="8714" max="8714" width="2.85546875" style="1" customWidth="1"/>
    <col min="8715" max="8960" width="11.42578125" style="1"/>
    <col min="8961" max="8961" width="2.85546875" style="1" customWidth="1"/>
    <col min="8962" max="8962" width="37.5703125" style="1" customWidth="1"/>
    <col min="8963" max="8965" width="15.7109375" style="1" customWidth="1"/>
    <col min="8966" max="8966" width="2.85546875" style="1" customWidth="1"/>
    <col min="8967" max="8969" width="15.7109375" style="1" customWidth="1"/>
    <col min="8970" max="8970" width="2.85546875" style="1" customWidth="1"/>
    <col min="8971" max="9216" width="11.42578125" style="1"/>
    <col min="9217" max="9217" width="2.85546875" style="1" customWidth="1"/>
    <col min="9218" max="9218" width="37.5703125" style="1" customWidth="1"/>
    <col min="9219" max="9221" width="15.7109375" style="1" customWidth="1"/>
    <col min="9222" max="9222" width="2.85546875" style="1" customWidth="1"/>
    <col min="9223" max="9225" width="15.7109375" style="1" customWidth="1"/>
    <col min="9226" max="9226" width="2.85546875" style="1" customWidth="1"/>
    <col min="9227" max="9472" width="11.42578125" style="1"/>
    <col min="9473" max="9473" width="2.85546875" style="1" customWidth="1"/>
    <col min="9474" max="9474" width="37.5703125" style="1" customWidth="1"/>
    <col min="9475" max="9477" width="15.7109375" style="1" customWidth="1"/>
    <col min="9478" max="9478" width="2.85546875" style="1" customWidth="1"/>
    <col min="9479" max="9481" width="15.7109375" style="1" customWidth="1"/>
    <col min="9482" max="9482" width="2.85546875" style="1" customWidth="1"/>
    <col min="9483" max="9728" width="11.42578125" style="1"/>
    <col min="9729" max="9729" width="2.85546875" style="1" customWidth="1"/>
    <col min="9730" max="9730" width="37.5703125" style="1" customWidth="1"/>
    <col min="9731" max="9733" width="15.7109375" style="1" customWidth="1"/>
    <col min="9734" max="9734" width="2.85546875" style="1" customWidth="1"/>
    <col min="9735" max="9737" width="15.7109375" style="1" customWidth="1"/>
    <col min="9738" max="9738" width="2.85546875" style="1" customWidth="1"/>
    <col min="9739" max="9984" width="11.42578125" style="1"/>
    <col min="9985" max="9985" width="2.85546875" style="1" customWidth="1"/>
    <col min="9986" max="9986" width="37.5703125" style="1" customWidth="1"/>
    <col min="9987" max="9989" width="15.7109375" style="1" customWidth="1"/>
    <col min="9990" max="9990" width="2.85546875" style="1" customWidth="1"/>
    <col min="9991" max="9993" width="15.7109375" style="1" customWidth="1"/>
    <col min="9994" max="9994" width="2.85546875" style="1" customWidth="1"/>
    <col min="9995" max="10240" width="11.42578125" style="1"/>
    <col min="10241" max="10241" width="2.85546875" style="1" customWidth="1"/>
    <col min="10242" max="10242" width="37.5703125" style="1" customWidth="1"/>
    <col min="10243" max="10245" width="15.7109375" style="1" customWidth="1"/>
    <col min="10246" max="10246" width="2.85546875" style="1" customWidth="1"/>
    <col min="10247" max="10249" width="15.7109375" style="1" customWidth="1"/>
    <col min="10250" max="10250" width="2.85546875" style="1" customWidth="1"/>
    <col min="10251" max="10496" width="11.42578125" style="1"/>
    <col min="10497" max="10497" width="2.85546875" style="1" customWidth="1"/>
    <col min="10498" max="10498" width="37.5703125" style="1" customWidth="1"/>
    <col min="10499" max="10501" width="15.7109375" style="1" customWidth="1"/>
    <col min="10502" max="10502" width="2.85546875" style="1" customWidth="1"/>
    <col min="10503" max="10505" width="15.7109375" style="1" customWidth="1"/>
    <col min="10506" max="10506" width="2.85546875" style="1" customWidth="1"/>
    <col min="10507" max="10752" width="11.42578125" style="1"/>
    <col min="10753" max="10753" width="2.85546875" style="1" customWidth="1"/>
    <col min="10754" max="10754" width="37.5703125" style="1" customWidth="1"/>
    <col min="10755" max="10757" width="15.7109375" style="1" customWidth="1"/>
    <col min="10758" max="10758" width="2.85546875" style="1" customWidth="1"/>
    <col min="10759" max="10761" width="15.7109375" style="1" customWidth="1"/>
    <col min="10762" max="10762" width="2.85546875" style="1" customWidth="1"/>
    <col min="10763" max="11008" width="11.42578125" style="1"/>
    <col min="11009" max="11009" width="2.85546875" style="1" customWidth="1"/>
    <col min="11010" max="11010" width="37.5703125" style="1" customWidth="1"/>
    <col min="11011" max="11013" width="15.7109375" style="1" customWidth="1"/>
    <col min="11014" max="11014" width="2.85546875" style="1" customWidth="1"/>
    <col min="11015" max="11017" width="15.7109375" style="1" customWidth="1"/>
    <col min="11018" max="11018" width="2.85546875" style="1" customWidth="1"/>
    <col min="11019" max="11264" width="11.42578125" style="1"/>
    <col min="11265" max="11265" width="2.85546875" style="1" customWidth="1"/>
    <col min="11266" max="11266" width="37.5703125" style="1" customWidth="1"/>
    <col min="11267" max="11269" width="15.7109375" style="1" customWidth="1"/>
    <col min="11270" max="11270" width="2.85546875" style="1" customWidth="1"/>
    <col min="11271" max="11273" width="15.7109375" style="1" customWidth="1"/>
    <col min="11274" max="11274" width="2.85546875" style="1" customWidth="1"/>
    <col min="11275" max="11520" width="11.42578125" style="1"/>
    <col min="11521" max="11521" width="2.85546875" style="1" customWidth="1"/>
    <col min="11522" max="11522" width="37.5703125" style="1" customWidth="1"/>
    <col min="11523" max="11525" width="15.7109375" style="1" customWidth="1"/>
    <col min="11526" max="11526" width="2.85546875" style="1" customWidth="1"/>
    <col min="11527" max="11529" width="15.7109375" style="1" customWidth="1"/>
    <col min="11530" max="11530" width="2.85546875" style="1" customWidth="1"/>
    <col min="11531" max="11776" width="11.42578125" style="1"/>
    <col min="11777" max="11777" width="2.85546875" style="1" customWidth="1"/>
    <col min="11778" max="11778" width="37.5703125" style="1" customWidth="1"/>
    <col min="11779" max="11781" width="15.7109375" style="1" customWidth="1"/>
    <col min="11782" max="11782" width="2.85546875" style="1" customWidth="1"/>
    <col min="11783" max="11785" width="15.7109375" style="1" customWidth="1"/>
    <col min="11786" max="11786" width="2.85546875" style="1" customWidth="1"/>
    <col min="11787" max="12032" width="11.42578125" style="1"/>
    <col min="12033" max="12033" width="2.85546875" style="1" customWidth="1"/>
    <col min="12034" max="12034" width="37.5703125" style="1" customWidth="1"/>
    <col min="12035" max="12037" width="15.7109375" style="1" customWidth="1"/>
    <col min="12038" max="12038" width="2.85546875" style="1" customWidth="1"/>
    <col min="12039" max="12041" width="15.7109375" style="1" customWidth="1"/>
    <col min="12042" max="12042" width="2.85546875" style="1" customWidth="1"/>
    <col min="12043" max="12288" width="11.42578125" style="1"/>
    <col min="12289" max="12289" width="2.85546875" style="1" customWidth="1"/>
    <col min="12290" max="12290" width="37.5703125" style="1" customWidth="1"/>
    <col min="12291" max="12293" width="15.7109375" style="1" customWidth="1"/>
    <col min="12294" max="12294" width="2.85546875" style="1" customWidth="1"/>
    <col min="12295" max="12297" width="15.7109375" style="1" customWidth="1"/>
    <col min="12298" max="12298" width="2.85546875" style="1" customWidth="1"/>
    <col min="12299" max="12544" width="11.42578125" style="1"/>
    <col min="12545" max="12545" width="2.85546875" style="1" customWidth="1"/>
    <col min="12546" max="12546" width="37.5703125" style="1" customWidth="1"/>
    <col min="12547" max="12549" width="15.7109375" style="1" customWidth="1"/>
    <col min="12550" max="12550" width="2.85546875" style="1" customWidth="1"/>
    <col min="12551" max="12553" width="15.7109375" style="1" customWidth="1"/>
    <col min="12554" max="12554" width="2.85546875" style="1" customWidth="1"/>
    <col min="12555" max="12800" width="11.42578125" style="1"/>
    <col min="12801" max="12801" width="2.85546875" style="1" customWidth="1"/>
    <col min="12802" max="12802" width="37.5703125" style="1" customWidth="1"/>
    <col min="12803" max="12805" width="15.7109375" style="1" customWidth="1"/>
    <col min="12806" max="12806" width="2.85546875" style="1" customWidth="1"/>
    <col min="12807" max="12809" width="15.7109375" style="1" customWidth="1"/>
    <col min="12810" max="12810" width="2.85546875" style="1" customWidth="1"/>
    <col min="12811" max="13056" width="11.42578125" style="1"/>
    <col min="13057" max="13057" width="2.85546875" style="1" customWidth="1"/>
    <col min="13058" max="13058" width="37.5703125" style="1" customWidth="1"/>
    <col min="13059" max="13061" width="15.7109375" style="1" customWidth="1"/>
    <col min="13062" max="13062" width="2.85546875" style="1" customWidth="1"/>
    <col min="13063" max="13065" width="15.7109375" style="1" customWidth="1"/>
    <col min="13066" max="13066" width="2.85546875" style="1" customWidth="1"/>
    <col min="13067" max="13312" width="11.42578125" style="1"/>
    <col min="13313" max="13313" width="2.85546875" style="1" customWidth="1"/>
    <col min="13314" max="13314" width="37.5703125" style="1" customWidth="1"/>
    <col min="13315" max="13317" width="15.7109375" style="1" customWidth="1"/>
    <col min="13318" max="13318" width="2.85546875" style="1" customWidth="1"/>
    <col min="13319" max="13321" width="15.7109375" style="1" customWidth="1"/>
    <col min="13322" max="13322" width="2.85546875" style="1" customWidth="1"/>
    <col min="13323" max="13568" width="11.42578125" style="1"/>
    <col min="13569" max="13569" width="2.85546875" style="1" customWidth="1"/>
    <col min="13570" max="13570" width="37.5703125" style="1" customWidth="1"/>
    <col min="13571" max="13573" width="15.7109375" style="1" customWidth="1"/>
    <col min="13574" max="13574" width="2.85546875" style="1" customWidth="1"/>
    <col min="13575" max="13577" width="15.7109375" style="1" customWidth="1"/>
    <col min="13578" max="13578" width="2.85546875" style="1" customWidth="1"/>
    <col min="13579" max="13824" width="11.42578125" style="1"/>
    <col min="13825" max="13825" width="2.85546875" style="1" customWidth="1"/>
    <col min="13826" max="13826" width="37.5703125" style="1" customWidth="1"/>
    <col min="13827" max="13829" width="15.7109375" style="1" customWidth="1"/>
    <col min="13830" max="13830" width="2.85546875" style="1" customWidth="1"/>
    <col min="13831" max="13833" width="15.7109375" style="1" customWidth="1"/>
    <col min="13834" max="13834" width="2.85546875" style="1" customWidth="1"/>
    <col min="13835" max="14080" width="11.42578125" style="1"/>
    <col min="14081" max="14081" width="2.85546875" style="1" customWidth="1"/>
    <col min="14082" max="14082" width="37.5703125" style="1" customWidth="1"/>
    <col min="14083" max="14085" width="15.7109375" style="1" customWidth="1"/>
    <col min="14086" max="14086" width="2.85546875" style="1" customWidth="1"/>
    <col min="14087" max="14089" width="15.7109375" style="1" customWidth="1"/>
    <col min="14090" max="14090" width="2.85546875" style="1" customWidth="1"/>
    <col min="14091" max="14336" width="11.42578125" style="1"/>
    <col min="14337" max="14337" width="2.85546875" style="1" customWidth="1"/>
    <col min="14338" max="14338" width="37.5703125" style="1" customWidth="1"/>
    <col min="14339" max="14341" width="15.7109375" style="1" customWidth="1"/>
    <col min="14342" max="14342" width="2.85546875" style="1" customWidth="1"/>
    <col min="14343" max="14345" width="15.7109375" style="1" customWidth="1"/>
    <col min="14346" max="14346" width="2.85546875" style="1" customWidth="1"/>
    <col min="14347" max="14592" width="11.42578125" style="1"/>
    <col min="14593" max="14593" width="2.85546875" style="1" customWidth="1"/>
    <col min="14594" max="14594" width="37.5703125" style="1" customWidth="1"/>
    <col min="14595" max="14597" width="15.7109375" style="1" customWidth="1"/>
    <col min="14598" max="14598" width="2.85546875" style="1" customWidth="1"/>
    <col min="14599" max="14601" width="15.7109375" style="1" customWidth="1"/>
    <col min="14602" max="14602" width="2.85546875" style="1" customWidth="1"/>
    <col min="14603" max="14848" width="11.42578125" style="1"/>
    <col min="14849" max="14849" width="2.85546875" style="1" customWidth="1"/>
    <col min="14850" max="14850" width="37.5703125" style="1" customWidth="1"/>
    <col min="14851" max="14853" width="15.7109375" style="1" customWidth="1"/>
    <col min="14854" max="14854" width="2.85546875" style="1" customWidth="1"/>
    <col min="14855" max="14857" width="15.7109375" style="1" customWidth="1"/>
    <col min="14858" max="14858" width="2.85546875" style="1" customWidth="1"/>
    <col min="14859" max="15104" width="11.42578125" style="1"/>
    <col min="15105" max="15105" width="2.85546875" style="1" customWidth="1"/>
    <col min="15106" max="15106" width="37.5703125" style="1" customWidth="1"/>
    <col min="15107" max="15109" width="15.7109375" style="1" customWidth="1"/>
    <col min="15110" max="15110" width="2.85546875" style="1" customWidth="1"/>
    <col min="15111" max="15113" width="15.7109375" style="1" customWidth="1"/>
    <col min="15114" max="15114" width="2.85546875" style="1" customWidth="1"/>
    <col min="15115" max="15360" width="11.42578125" style="1"/>
    <col min="15361" max="15361" width="2.85546875" style="1" customWidth="1"/>
    <col min="15362" max="15362" width="37.5703125" style="1" customWidth="1"/>
    <col min="15363" max="15365" width="15.7109375" style="1" customWidth="1"/>
    <col min="15366" max="15366" width="2.85546875" style="1" customWidth="1"/>
    <col min="15367" max="15369" width="15.7109375" style="1" customWidth="1"/>
    <col min="15370" max="15370" width="2.85546875" style="1" customWidth="1"/>
    <col min="15371" max="15616" width="11.42578125" style="1"/>
    <col min="15617" max="15617" width="2.85546875" style="1" customWidth="1"/>
    <col min="15618" max="15618" width="37.5703125" style="1" customWidth="1"/>
    <col min="15619" max="15621" width="15.7109375" style="1" customWidth="1"/>
    <col min="15622" max="15622" width="2.85546875" style="1" customWidth="1"/>
    <col min="15623" max="15625" width="15.7109375" style="1" customWidth="1"/>
    <col min="15626" max="15626" width="2.85546875" style="1" customWidth="1"/>
    <col min="15627" max="15872" width="11.42578125" style="1"/>
    <col min="15873" max="15873" width="2.85546875" style="1" customWidth="1"/>
    <col min="15874" max="15874" width="37.5703125" style="1" customWidth="1"/>
    <col min="15875" max="15877" width="15.7109375" style="1" customWidth="1"/>
    <col min="15878" max="15878" width="2.85546875" style="1" customWidth="1"/>
    <col min="15879" max="15881" width="15.7109375" style="1" customWidth="1"/>
    <col min="15882" max="15882" width="2.85546875" style="1" customWidth="1"/>
    <col min="15883" max="16128" width="11.42578125" style="1"/>
    <col min="16129" max="16129" width="2.85546875" style="1" customWidth="1"/>
    <col min="16130" max="16130" width="37.5703125" style="1" customWidth="1"/>
    <col min="16131" max="16133" width="15.7109375" style="1" customWidth="1"/>
    <col min="16134" max="16134" width="2.85546875" style="1" customWidth="1"/>
    <col min="16135" max="16137" width="15.7109375" style="1" customWidth="1"/>
    <col min="16138" max="16138" width="2.85546875" style="1" customWidth="1"/>
    <col min="16139" max="16384" width="11.42578125" style="1"/>
  </cols>
  <sheetData>
    <row r="2" spans="1:10" x14ac:dyDescent="0.25">
      <c r="B2" s="27" t="s">
        <v>171</v>
      </c>
      <c r="C2" s="3"/>
      <c r="D2" s="3"/>
      <c r="E2" s="3"/>
      <c r="G2" s="3"/>
      <c r="H2" s="3"/>
      <c r="I2" s="3"/>
    </row>
    <row r="3" spans="1:10" x14ac:dyDescent="0.25">
      <c r="A3" s="6"/>
      <c r="B3" s="27" t="s">
        <v>172</v>
      </c>
      <c r="C3" s="6"/>
      <c r="D3" s="4"/>
      <c r="E3" s="4"/>
      <c r="G3" s="6"/>
      <c r="H3" s="4"/>
      <c r="I3" s="4"/>
    </row>
    <row r="4" spans="1:10" s="514" customFormat="1" x14ac:dyDescent="0.25">
      <c r="A4" s="1464"/>
      <c r="B4" s="1501" t="s">
        <v>4</v>
      </c>
      <c r="C4" s="1501">
        <v>2019</v>
      </c>
      <c r="D4" s="1501"/>
      <c r="E4" s="1501"/>
      <c r="G4" s="1501">
        <v>2018</v>
      </c>
      <c r="H4" s="1501"/>
      <c r="I4" s="1501"/>
      <c r="J4" s="1465"/>
    </row>
    <row r="5" spans="1:10" s="514" customFormat="1" ht="30" x14ac:dyDescent="0.25">
      <c r="A5" s="1464"/>
      <c r="B5" s="1501"/>
      <c r="C5" s="1441" t="s">
        <v>173</v>
      </c>
      <c r="D5" s="1441" t="s">
        <v>174</v>
      </c>
      <c r="E5" s="1489" t="s">
        <v>175</v>
      </c>
      <c r="F5" s="1465"/>
      <c r="G5" s="1489" t="s">
        <v>173</v>
      </c>
      <c r="H5" s="1489" t="s">
        <v>174</v>
      </c>
      <c r="I5" s="1489" t="s">
        <v>175</v>
      </c>
      <c r="J5" s="1465"/>
    </row>
    <row r="6" spans="1:10" x14ac:dyDescent="0.25">
      <c r="A6" s="7"/>
      <c r="B6" s="7"/>
      <c r="C6" s="7"/>
      <c r="D6" s="7"/>
      <c r="E6" s="7"/>
      <c r="G6" s="7"/>
      <c r="H6" s="7"/>
      <c r="I6" s="7"/>
    </row>
    <row r="7" spans="1:10" x14ac:dyDescent="0.25">
      <c r="B7" s="11" t="s">
        <v>6</v>
      </c>
      <c r="J7" s="1"/>
    </row>
    <row r="8" spans="1:10" customFormat="1" hidden="1" x14ac:dyDescent="0.25">
      <c r="B8" s="1404" t="s">
        <v>508</v>
      </c>
      <c r="C8" s="1405"/>
      <c r="D8" s="1405"/>
      <c r="E8" s="1406"/>
      <c r="F8" s="638"/>
      <c r="G8" s="1405">
        <v>101</v>
      </c>
      <c r="H8" s="1405" t="s">
        <v>101</v>
      </c>
      <c r="I8" s="1406">
        <v>127</v>
      </c>
      <c r="J8" s="1"/>
    </row>
    <row r="9" spans="1:10" customFormat="1" x14ac:dyDescent="0.25">
      <c r="B9" s="595" t="s">
        <v>104</v>
      </c>
      <c r="C9" s="732">
        <v>8</v>
      </c>
      <c r="D9" s="732">
        <v>7</v>
      </c>
      <c r="E9" s="639" t="s">
        <v>101</v>
      </c>
      <c r="F9" s="638"/>
      <c r="G9" s="732">
        <v>8</v>
      </c>
      <c r="H9" s="732">
        <v>8</v>
      </c>
      <c r="I9" s="639" t="s">
        <v>101</v>
      </c>
      <c r="J9" s="1"/>
    </row>
    <row r="10" spans="1:10" x14ac:dyDescent="0.25">
      <c r="A10" s="15"/>
      <c r="B10" s="560" t="s">
        <v>7</v>
      </c>
      <c r="C10" s="733">
        <v>8</v>
      </c>
      <c r="D10" s="733" t="s">
        <v>101</v>
      </c>
      <c r="E10" s="641" t="s">
        <v>101</v>
      </c>
      <c r="F10" s="638"/>
      <c r="G10" s="733">
        <v>8</v>
      </c>
      <c r="H10" s="733" t="s">
        <v>101</v>
      </c>
      <c r="I10" s="641" t="s">
        <v>101</v>
      </c>
      <c r="J10" s="1"/>
    </row>
    <row r="11" spans="1:10" x14ac:dyDescent="0.25">
      <c r="A11" s="15"/>
      <c r="B11" s="560" t="s">
        <v>13</v>
      </c>
      <c r="C11" s="733">
        <v>17</v>
      </c>
      <c r="D11" s="733" t="s">
        <v>101</v>
      </c>
      <c r="E11" s="641">
        <v>24</v>
      </c>
      <c r="F11" s="638"/>
      <c r="G11" s="733">
        <v>19</v>
      </c>
      <c r="H11" s="733">
        <v>93</v>
      </c>
      <c r="I11" s="641">
        <v>22</v>
      </c>
      <c r="J11" s="1"/>
    </row>
    <row r="12" spans="1:10" x14ac:dyDescent="0.25">
      <c r="A12" s="15"/>
      <c r="B12" s="560" t="s">
        <v>15</v>
      </c>
      <c r="C12" s="733">
        <v>21</v>
      </c>
      <c r="D12" s="733">
        <v>17</v>
      </c>
      <c r="E12" s="641" t="s">
        <v>101</v>
      </c>
      <c r="F12" s="638"/>
      <c r="G12" s="733">
        <v>22</v>
      </c>
      <c r="H12" s="733">
        <v>20</v>
      </c>
      <c r="I12" s="641">
        <v>0</v>
      </c>
      <c r="J12" s="1"/>
    </row>
    <row r="13" spans="1:10" x14ac:dyDescent="0.25">
      <c r="A13" s="15"/>
      <c r="B13" s="574" t="s">
        <v>105</v>
      </c>
      <c r="C13" s="734">
        <v>30</v>
      </c>
      <c r="D13" s="734">
        <v>30</v>
      </c>
      <c r="E13" s="643">
        <v>0</v>
      </c>
      <c r="F13" s="638"/>
      <c r="G13" s="734">
        <v>27</v>
      </c>
      <c r="H13" s="734">
        <v>27</v>
      </c>
      <c r="I13" s="643">
        <v>0</v>
      </c>
      <c r="J13" s="1"/>
    </row>
    <row r="14" spans="1:10" hidden="1" x14ac:dyDescent="0.25">
      <c r="A14" s="15"/>
      <c r="B14" s="738" t="s">
        <v>17</v>
      </c>
      <c r="C14" s="739" t="s">
        <v>101</v>
      </c>
      <c r="D14" s="739" t="s">
        <v>101</v>
      </c>
      <c r="E14" s="740" t="s">
        <v>101</v>
      </c>
      <c r="F14" s="638"/>
      <c r="G14" s="739">
        <v>30</v>
      </c>
      <c r="H14" s="739" t="s">
        <v>101</v>
      </c>
      <c r="I14" s="740">
        <v>42</v>
      </c>
      <c r="J14" s="1"/>
    </row>
    <row r="15" spans="1:10" hidden="1" x14ac:dyDescent="0.25">
      <c r="A15" s="15"/>
      <c r="B15" s="574" t="s">
        <v>21</v>
      </c>
      <c r="C15" s="734" t="s">
        <v>101</v>
      </c>
      <c r="D15" s="734" t="s">
        <v>101</v>
      </c>
      <c r="E15" s="643" t="s">
        <v>101</v>
      </c>
      <c r="F15" s="638"/>
      <c r="G15" s="734">
        <v>79</v>
      </c>
      <c r="H15" s="734">
        <v>0</v>
      </c>
      <c r="I15" s="643">
        <v>69</v>
      </c>
      <c r="J15" s="1"/>
    </row>
    <row r="16" spans="1:10" x14ac:dyDescent="0.25">
      <c r="A16" s="15"/>
      <c r="B16" s="21"/>
      <c r="C16" s="1403"/>
      <c r="D16" s="1403"/>
      <c r="E16" s="1403"/>
      <c r="F16" s="90"/>
      <c r="G16" s="183"/>
      <c r="H16" s="183"/>
      <c r="I16" s="183"/>
      <c r="J16" s="1"/>
    </row>
    <row r="17" spans="1:12" x14ac:dyDescent="0.25">
      <c r="B17" s="29"/>
      <c r="C17" s="955"/>
      <c r="D17" s="955"/>
      <c r="E17" s="955"/>
      <c r="F17" s="90"/>
      <c r="G17" s="184"/>
      <c r="H17" s="184"/>
      <c r="I17" s="184"/>
      <c r="J17" s="1"/>
    </row>
    <row r="18" spans="1:12" x14ac:dyDescent="0.25">
      <c r="B18" s="11" t="s">
        <v>23</v>
      </c>
      <c r="C18" s="955"/>
      <c r="D18" s="955"/>
      <c r="E18" s="955"/>
      <c r="F18" s="90"/>
      <c r="G18" s="184"/>
      <c r="H18" s="184"/>
      <c r="I18" s="184"/>
      <c r="J18" s="1"/>
    </row>
    <row r="19" spans="1:12" hidden="1" x14ac:dyDescent="0.25">
      <c r="A19" s="15"/>
      <c r="B19" s="595" t="s">
        <v>543</v>
      </c>
      <c r="C19" s="732" t="s">
        <v>101</v>
      </c>
      <c r="D19" s="732" t="s">
        <v>101</v>
      </c>
      <c r="E19" s="656" t="s">
        <v>101</v>
      </c>
      <c r="F19" s="638"/>
      <c r="G19" s="732">
        <v>68</v>
      </c>
      <c r="H19" s="732" t="s">
        <v>101</v>
      </c>
      <c r="I19" s="656">
        <v>37</v>
      </c>
      <c r="J19" s="1"/>
    </row>
    <row r="20" spans="1:12" hidden="1" x14ac:dyDescent="0.25">
      <c r="A20" s="15"/>
      <c r="B20" s="560" t="s">
        <v>545</v>
      </c>
      <c r="C20" s="733" t="s">
        <v>101</v>
      </c>
      <c r="D20" s="733" t="s">
        <v>101</v>
      </c>
      <c r="E20" s="660" t="s">
        <v>101</v>
      </c>
      <c r="F20" s="638"/>
      <c r="G20" s="733" t="s">
        <v>101</v>
      </c>
      <c r="H20" s="733" t="s">
        <v>101</v>
      </c>
      <c r="I20" s="660" t="s">
        <v>101</v>
      </c>
      <c r="J20" s="1"/>
    </row>
    <row r="21" spans="1:12" customFormat="1" hidden="1" x14ac:dyDescent="0.25">
      <c r="B21" s="560" t="s">
        <v>114</v>
      </c>
      <c r="C21" s="733" t="s">
        <v>101</v>
      </c>
      <c r="D21" s="733" t="s">
        <v>101</v>
      </c>
      <c r="E21" s="660" t="s">
        <v>101</v>
      </c>
      <c r="F21" s="638"/>
      <c r="G21" s="733">
        <v>136</v>
      </c>
      <c r="H21" s="733">
        <v>0</v>
      </c>
      <c r="I21" s="660">
        <v>0</v>
      </c>
      <c r="J21" s="1"/>
    </row>
    <row r="22" spans="1:12" hidden="1" x14ac:dyDescent="0.25">
      <c r="A22" s="15"/>
      <c r="B22" s="749" t="s">
        <v>28</v>
      </c>
      <c r="C22" s="735" t="s">
        <v>101</v>
      </c>
      <c r="D22" s="735" t="s">
        <v>101</v>
      </c>
      <c r="E22" s="1140" t="s">
        <v>101</v>
      </c>
      <c r="F22" s="638"/>
      <c r="G22" s="735">
        <v>22</v>
      </c>
      <c r="H22" s="735">
        <v>3</v>
      </c>
      <c r="I22" s="1140" t="s">
        <v>101</v>
      </c>
      <c r="J22" s="1"/>
    </row>
    <row r="23" spans="1:12" ht="13.9" customHeight="1" x14ac:dyDescent="0.25">
      <c r="A23" s="15"/>
      <c r="B23" s="595" t="s">
        <v>32</v>
      </c>
      <c r="C23" s="732">
        <v>658</v>
      </c>
      <c r="D23" s="732" t="s">
        <v>101</v>
      </c>
      <c r="E23" s="656">
        <v>195</v>
      </c>
      <c r="F23" s="638"/>
      <c r="G23" s="732">
        <v>640</v>
      </c>
      <c r="H23" s="732" t="s">
        <v>101</v>
      </c>
      <c r="I23" s="656">
        <v>194</v>
      </c>
      <c r="J23" s="1"/>
    </row>
    <row r="24" spans="1:12" x14ac:dyDescent="0.25">
      <c r="A24" s="15"/>
      <c r="B24" s="560" t="s">
        <v>36</v>
      </c>
      <c r="C24" s="733">
        <v>88</v>
      </c>
      <c r="D24" s="733">
        <v>88</v>
      </c>
      <c r="E24" s="660">
        <v>100</v>
      </c>
      <c r="F24" s="638"/>
      <c r="G24" s="733">
        <v>90</v>
      </c>
      <c r="H24" s="733">
        <v>90</v>
      </c>
      <c r="I24" s="660">
        <v>106</v>
      </c>
      <c r="J24" s="1"/>
    </row>
    <row r="25" spans="1:12" x14ac:dyDescent="0.25">
      <c r="A25" s="15"/>
      <c r="B25" s="560" t="s">
        <v>38</v>
      </c>
      <c r="C25" s="733" t="s">
        <v>101</v>
      </c>
      <c r="D25" s="733">
        <v>52</v>
      </c>
      <c r="E25" s="660" t="s">
        <v>101</v>
      </c>
      <c r="F25" s="638"/>
      <c r="G25" s="733">
        <v>51</v>
      </c>
      <c r="H25" s="733">
        <v>62</v>
      </c>
      <c r="I25" s="660">
        <v>46</v>
      </c>
      <c r="J25" s="1"/>
    </row>
    <row r="26" spans="1:12" hidden="1" x14ac:dyDescent="0.25">
      <c r="A26" s="15"/>
      <c r="B26" s="560" t="s">
        <v>433</v>
      </c>
      <c r="C26" s="733" t="s">
        <v>101</v>
      </c>
      <c r="D26" s="733" t="s">
        <v>101</v>
      </c>
      <c r="E26" s="660" t="s">
        <v>101</v>
      </c>
      <c r="F26" s="638"/>
      <c r="G26" s="733" t="s">
        <v>101</v>
      </c>
      <c r="H26" s="733" t="s">
        <v>101</v>
      </c>
      <c r="I26" s="660" t="s">
        <v>101</v>
      </c>
      <c r="J26" s="1"/>
    </row>
    <row r="27" spans="1:12" x14ac:dyDescent="0.25">
      <c r="A27" s="15"/>
      <c r="B27" s="560" t="s">
        <v>40</v>
      </c>
      <c r="C27" s="733" t="s">
        <v>101</v>
      </c>
      <c r="D27" s="733">
        <v>9</v>
      </c>
      <c r="E27" s="660">
        <v>5</v>
      </c>
      <c r="F27" s="638"/>
      <c r="G27" s="733">
        <v>9</v>
      </c>
      <c r="H27" s="733">
        <v>9</v>
      </c>
      <c r="I27" s="660">
        <v>5</v>
      </c>
      <c r="J27" s="1"/>
    </row>
    <row r="28" spans="1:12" x14ac:dyDescent="0.25">
      <c r="A28" s="15"/>
      <c r="B28" s="560" t="s">
        <v>45</v>
      </c>
      <c r="C28" s="733">
        <v>117</v>
      </c>
      <c r="D28" s="733" t="s">
        <v>101</v>
      </c>
      <c r="E28" s="641" t="s">
        <v>101</v>
      </c>
      <c r="F28" s="638"/>
      <c r="G28" s="733">
        <v>123</v>
      </c>
      <c r="H28" s="733" t="s">
        <v>101</v>
      </c>
      <c r="I28" s="641" t="s">
        <v>101</v>
      </c>
      <c r="J28" s="1"/>
    </row>
    <row r="29" spans="1:12" hidden="1" x14ac:dyDescent="0.25">
      <c r="A29" s="15"/>
      <c r="B29" s="560" t="s">
        <v>46</v>
      </c>
      <c r="C29" s="733" t="s">
        <v>101</v>
      </c>
      <c r="D29" s="733" t="s">
        <v>101</v>
      </c>
      <c r="E29" s="641" t="s">
        <v>101</v>
      </c>
      <c r="F29" s="638"/>
      <c r="G29" s="733">
        <v>3113</v>
      </c>
      <c r="H29" s="733" t="s">
        <v>101</v>
      </c>
      <c r="I29" s="641">
        <v>504</v>
      </c>
      <c r="J29" s="1"/>
    </row>
    <row r="30" spans="1:12" x14ac:dyDescent="0.25">
      <c r="A30" s="15"/>
      <c r="B30" s="560" t="s">
        <v>49</v>
      </c>
      <c r="C30" s="733">
        <v>914</v>
      </c>
      <c r="D30" s="733">
        <v>77</v>
      </c>
      <c r="E30" s="641">
        <v>21</v>
      </c>
      <c r="F30" s="638"/>
      <c r="G30" s="733">
        <v>909</v>
      </c>
      <c r="H30" s="733">
        <v>77</v>
      </c>
      <c r="I30" s="641">
        <v>20</v>
      </c>
      <c r="J30" s="1"/>
      <c r="L30" s="13"/>
    </row>
    <row r="31" spans="1:12" x14ac:dyDescent="0.25">
      <c r="A31" s="15"/>
      <c r="B31" s="560" t="s">
        <v>51</v>
      </c>
      <c r="C31" s="735">
        <v>983</v>
      </c>
      <c r="D31" s="736">
        <v>983</v>
      </c>
      <c r="E31" s="737">
        <v>983</v>
      </c>
      <c r="F31" s="638"/>
      <c r="G31" s="735">
        <v>1002</v>
      </c>
      <c r="H31" s="736">
        <v>1002</v>
      </c>
      <c r="I31" s="737">
        <v>1002</v>
      </c>
      <c r="J31" s="1"/>
      <c r="L31" s="13"/>
    </row>
    <row r="32" spans="1:12" x14ac:dyDescent="0.25">
      <c r="B32" s="574" t="s">
        <v>351</v>
      </c>
      <c r="C32" s="734">
        <v>39</v>
      </c>
      <c r="D32" s="666">
        <v>52</v>
      </c>
      <c r="E32" s="667">
        <v>40</v>
      </c>
      <c r="F32" s="638"/>
      <c r="G32" s="734">
        <v>39</v>
      </c>
      <c r="H32" s="666">
        <v>52</v>
      </c>
      <c r="I32" s="667">
        <v>40</v>
      </c>
      <c r="J32" s="1"/>
    </row>
    <row r="33" spans="1:10" x14ac:dyDescent="0.25">
      <c r="B33" s="37"/>
      <c r="C33" s="1403"/>
      <c r="D33" s="1403"/>
      <c r="E33" s="1403"/>
      <c r="F33" s="90"/>
      <c r="G33" s="183"/>
      <c r="H33" s="183"/>
      <c r="I33" s="183"/>
      <c r="J33" s="1"/>
    </row>
    <row r="34" spans="1:10" x14ac:dyDescent="0.25">
      <c r="B34" s="21"/>
      <c r="C34" s="955"/>
      <c r="D34" s="955"/>
      <c r="E34" s="955"/>
      <c r="F34" s="90"/>
      <c r="G34" s="184"/>
      <c r="H34" s="184"/>
      <c r="I34" s="184"/>
      <c r="J34" s="1"/>
    </row>
    <row r="35" spans="1:10" x14ac:dyDescent="0.25">
      <c r="A35" s="15"/>
      <c r="B35" s="11" t="s">
        <v>52</v>
      </c>
      <c r="C35" s="955"/>
      <c r="D35" s="955"/>
      <c r="E35" s="955"/>
      <c r="F35" s="90"/>
      <c r="G35" s="184"/>
      <c r="H35" s="184"/>
      <c r="I35" s="184"/>
      <c r="J35" s="1"/>
    </row>
    <row r="36" spans="1:10" x14ac:dyDescent="0.25">
      <c r="A36" s="15"/>
      <c r="B36" s="595" t="s">
        <v>55</v>
      </c>
      <c r="C36" s="732">
        <v>57</v>
      </c>
      <c r="D36" s="732">
        <v>57</v>
      </c>
      <c r="E36" s="639">
        <v>0</v>
      </c>
      <c r="F36" s="451"/>
      <c r="G36" s="732">
        <v>56</v>
      </c>
      <c r="H36" s="732">
        <v>56</v>
      </c>
      <c r="I36" s="639">
        <v>0</v>
      </c>
      <c r="J36" s="1"/>
    </row>
    <row r="37" spans="1:10" x14ac:dyDescent="0.25">
      <c r="A37" s="15"/>
      <c r="B37" s="738" t="s">
        <v>120</v>
      </c>
      <c r="C37" s="739">
        <v>47</v>
      </c>
      <c r="D37" s="739">
        <v>47</v>
      </c>
      <c r="E37" s="740">
        <v>47</v>
      </c>
      <c r="F37" s="451"/>
      <c r="G37" s="739">
        <v>48</v>
      </c>
      <c r="H37" s="739">
        <v>48</v>
      </c>
      <c r="I37" s="740">
        <v>31</v>
      </c>
      <c r="J37" s="1"/>
    </row>
    <row r="38" spans="1:10" hidden="1" x14ac:dyDescent="0.25">
      <c r="A38" s="15"/>
      <c r="B38" s="560" t="s">
        <v>58</v>
      </c>
      <c r="C38" s="733" t="s">
        <v>101</v>
      </c>
      <c r="D38" s="733" t="s">
        <v>101</v>
      </c>
      <c r="E38" s="641" t="s">
        <v>101</v>
      </c>
      <c r="F38" s="451"/>
      <c r="G38" s="733">
        <v>44</v>
      </c>
      <c r="H38" s="733">
        <v>15</v>
      </c>
      <c r="I38" s="641">
        <v>0</v>
      </c>
      <c r="J38" s="1"/>
    </row>
    <row r="39" spans="1:10" customFormat="1" x14ac:dyDescent="0.25">
      <c r="B39" s="560" t="s">
        <v>123</v>
      </c>
      <c r="C39" s="733">
        <v>46</v>
      </c>
      <c r="D39" s="733">
        <v>81</v>
      </c>
      <c r="E39" s="641">
        <v>63</v>
      </c>
      <c r="F39" s="451"/>
      <c r="G39" s="733">
        <v>45</v>
      </c>
      <c r="H39" s="733">
        <v>83</v>
      </c>
      <c r="I39" s="641">
        <v>56</v>
      </c>
      <c r="J39" s="1"/>
    </row>
    <row r="40" spans="1:10" customFormat="1" x14ac:dyDescent="0.25">
      <c r="B40" s="560" t="s">
        <v>60</v>
      </c>
      <c r="C40" s="733">
        <v>76</v>
      </c>
      <c r="D40" s="733">
        <v>79</v>
      </c>
      <c r="E40" s="641">
        <v>63</v>
      </c>
      <c r="F40" s="451"/>
      <c r="G40" s="733">
        <v>78</v>
      </c>
      <c r="H40" s="733">
        <v>105</v>
      </c>
      <c r="I40" s="641">
        <v>76</v>
      </c>
      <c r="J40" s="1"/>
    </row>
    <row r="41" spans="1:10" customFormat="1" x14ac:dyDescent="0.25">
      <c r="B41" s="560" t="s">
        <v>420</v>
      </c>
      <c r="C41" s="733">
        <v>4</v>
      </c>
      <c r="D41" s="733">
        <v>4</v>
      </c>
      <c r="E41" s="641" t="s">
        <v>101</v>
      </c>
      <c r="F41" s="451"/>
      <c r="G41" s="733">
        <v>4</v>
      </c>
      <c r="H41" s="733">
        <v>4</v>
      </c>
      <c r="I41" s="641">
        <v>0</v>
      </c>
      <c r="J41" s="1"/>
    </row>
    <row r="42" spans="1:10" customFormat="1" x14ac:dyDescent="0.25">
      <c r="B42" s="560" t="s">
        <v>62</v>
      </c>
      <c r="C42" s="733">
        <v>17</v>
      </c>
      <c r="D42" s="733">
        <v>17</v>
      </c>
      <c r="E42" s="641">
        <v>0</v>
      </c>
      <c r="F42" s="451"/>
      <c r="G42" s="733">
        <v>17</v>
      </c>
      <c r="H42" s="733">
        <v>17</v>
      </c>
      <c r="I42" s="641">
        <v>0</v>
      </c>
      <c r="J42" s="1"/>
    </row>
    <row r="43" spans="1:10" customFormat="1" x14ac:dyDescent="0.25">
      <c r="B43" s="560" t="s">
        <v>125</v>
      </c>
      <c r="C43" s="733">
        <v>30</v>
      </c>
      <c r="D43" s="733">
        <v>30</v>
      </c>
      <c r="E43" s="641">
        <v>0</v>
      </c>
      <c r="F43" s="451"/>
      <c r="G43" s="733">
        <v>28</v>
      </c>
      <c r="H43" s="733" t="s">
        <v>101</v>
      </c>
      <c r="I43" s="641" t="s">
        <v>101</v>
      </c>
      <c r="J43" s="1"/>
    </row>
    <row r="44" spans="1:10" customFormat="1" hidden="1" x14ac:dyDescent="0.25">
      <c r="B44" s="560" t="s">
        <v>129</v>
      </c>
      <c r="C44" s="733" t="s">
        <v>101</v>
      </c>
      <c r="D44" s="733" t="s">
        <v>101</v>
      </c>
      <c r="E44" s="641" t="s">
        <v>101</v>
      </c>
      <c r="F44" s="451"/>
      <c r="G44" s="733">
        <v>19</v>
      </c>
      <c r="H44" s="733">
        <v>10</v>
      </c>
      <c r="I44" s="641">
        <v>10</v>
      </c>
      <c r="J44" s="1"/>
    </row>
    <row r="45" spans="1:10" customFormat="1" hidden="1" x14ac:dyDescent="0.25">
      <c r="B45" s="560" t="s">
        <v>64</v>
      </c>
      <c r="C45" s="733" t="s">
        <v>101</v>
      </c>
      <c r="D45" s="733" t="s">
        <v>101</v>
      </c>
      <c r="E45" s="641" t="s">
        <v>101</v>
      </c>
      <c r="F45" s="451"/>
      <c r="G45" s="733">
        <v>19</v>
      </c>
      <c r="H45" s="733">
        <v>7</v>
      </c>
      <c r="I45" s="641">
        <v>0</v>
      </c>
      <c r="J45" s="1"/>
    </row>
    <row r="46" spans="1:10" customFormat="1" hidden="1" x14ac:dyDescent="0.25">
      <c r="B46" s="560" t="s">
        <v>603</v>
      </c>
      <c r="C46" s="733" t="s">
        <v>101</v>
      </c>
      <c r="D46" s="733" t="s">
        <v>101</v>
      </c>
      <c r="E46" s="641">
        <v>218</v>
      </c>
      <c r="F46" s="451"/>
      <c r="G46" s="733">
        <v>224</v>
      </c>
      <c r="H46" s="733">
        <v>109</v>
      </c>
      <c r="I46" s="641" t="s">
        <v>101</v>
      </c>
      <c r="J46" s="1"/>
    </row>
    <row r="47" spans="1:10" customFormat="1" x14ac:dyDescent="0.25">
      <c r="B47" s="560" t="s">
        <v>65</v>
      </c>
      <c r="C47" s="733" t="s">
        <v>101</v>
      </c>
      <c r="D47" s="733" t="s">
        <v>101</v>
      </c>
      <c r="E47" s="641" t="s">
        <v>101</v>
      </c>
      <c r="F47" s="451"/>
      <c r="G47" s="733">
        <v>44</v>
      </c>
      <c r="H47" s="733">
        <v>0</v>
      </c>
      <c r="I47" s="641">
        <v>0</v>
      </c>
      <c r="J47" s="1"/>
    </row>
    <row r="48" spans="1:10" customFormat="1" hidden="1" x14ac:dyDescent="0.25">
      <c r="B48" s="560" t="s">
        <v>607</v>
      </c>
      <c r="C48" s="733" t="s">
        <v>101</v>
      </c>
      <c r="D48" s="733" t="s">
        <v>101</v>
      </c>
      <c r="E48" s="641" t="s">
        <v>101</v>
      </c>
      <c r="F48" s="451"/>
      <c r="G48" s="733">
        <v>22</v>
      </c>
      <c r="H48" s="733">
        <v>16</v>
      </c>
      <c r="I48" s="641">
        <v>0</v>
      </c>
      <c r="J48" s="1"/>
    </row>
    <row r="49" spans="1:11" x14ac:dyDescent="0.25">
      <c r="A49" s="15"/>
      <c r="B49" s="560" t="s">
        <v>68</v>
      </c>
      <c r="C49" s="733" t="s">
        <v>101</v>
      </c>
      <c r="D49" s="733" t="s">
        <v>101</v>
      </c>
      <c r="E49" s="641" t="s">
        <v>101</v>
      </c>
      <c r="F49" s="451"/>
      <c r="G49" s="733">
        <v>59</v>
      </c>
      <c r="H49" s="733">
        <v>50</v>
      </c>
      <c r="I49" s="641">
        <v>229</v>
      </c>
      <c r="J49" s="1"/>
    </row>
    <row r="50" spans="1:11" x14ac:dyDescent="0.25">
      <c r="A50" s="15"/>
      <c r="B50" s="560" t="s">
        <v>70</v>
      </c>
      <c r="C50" s="733">
        <v>12528</v>
      </c>
      <c r="D50" s="733">
        <v>950</v>
      </c>
      <c r="E50" s="641" t="s">
        <v>101</v>
      </c>
      <c r="F50" s="451"/>
      <c r="G50" s="733">
        <v>16966</v>
      </c>
      <c r="H50" s="733">
        <v>1027</v>
      </c>
      <c r="I50" s="641" t="s">
        <v>101</v>
      </c>
      <c r="J50" s="1"/>
    </row>
    <row r="51" spans="1:11" x14ac:dyDescent="0.25">
      <c r="A51" s="15"/>
      <c r="B51" s="560" t="s">
        <v>132</v>
      </c>
      <c r="C51" s="733">
        <v>9</v>
      </c>
      <c r="D51" s="733">
        <v>9</v>
      </c>
      <c r="E51" s="641">
        <v>0</v>
      </c>
      <c r="F51" s="451"/>
      <c r="G51" s="733">
        <v>12</v>
      </c>
      <c r="H51" s="733">
        <v>12</v>
      </c>
      <c r="I51" s="641">
        <v>0</v>
      </c>
      <c r="J51" s="1"/>
    </row>
    <row r="52" spans="1:11" x14ac:dyDescent="0.25">
      <c r="A52" s="15"/>
      <c r="B52" s="560" t="s">
        <v>134</v>
      </c>
      <c r="C52" s="733">
        <v>398</v>
      </c>
      <c r="D52" s="733" t="s">
        <v>101</v>
      </c>
      <c r="E52" s="641" t="s">
        <v>101</v>
      </c>
      <c r="F52" s="451"/>
      <c r="G52" s="733">
        <v>409</v>
      </c>
      <c r="H52" s="733">
        <v>0</v>
      </c>
      <c r="I52" s="641">
        <v>0</v>
      </c>
      <c r="J52" s="1"/>
    </row>
    <row r="53" spans="1:11" x14ac:dyDescent="0.25">
      <c r="A53" s="15"/>
      <c r="B53" s="560" t="s">
        <v>72</v>
      </c>
      <c r="C53" s="733" t="s">
        <v>101</v>
      </c>
      <c r="D53" s="733">
        <v>27</v>
      </c>
      <c r="E53" s="641" t="s">
        <v>101</v>
      </c>
      <c r="F53" s="451"/>
      <c r="G53" s="733">
        <v>26</v>
      </c>
      <c r="H53" s="733">
        <v>26</v>
      </c>
      <c r="I53" s="641">
        <v>0</v>
      </c>
      <c r="J53" s="1"/>
    </row>
    <row r="54" spans="1:11" x14ac:dyDescent="0.25">
      <c r="A54" s="15"/>
      <c r="B54" s="560" t="s">
        <v>74</v>
      </c>
      <c r="C54" s="733" t="s">
        <v>101</v>
      </c>
      <c r="D54" s="733" t="s">
        <v>101</v>
      </c>
      <c r="E54" s="641" t="s">
        <v>101</v>
      </c>
      <c r="F54" s="451"/>
      <c r="G54" s="733">
        <v>318</v>
      </c>
      <c r="H54" s="733">
        <v>318</v>
      </c>
      <c r="I54" s="641">
        <v>102</v>
      </c>
      <c r="J54" s="1"/>
    </row>
    <row r="55" spans="1:11" x14ac:dyDescent="0.25">
      <c r="A55" s="15"/>
      <c r="B55" s="560" t="s">
        <v>76</v>
      </c>
      <c r="C55" s="733">
        <v>99</v>
      </c>
      <c r="D55" s="733">
        <v>15</v>
      </c>
      <c r="E55" s="641">
        <v>0</v>
      </c>
      <c r="F55" s="451"/>
      <c r="G55" s="733">
        <v>99</v>
      </c>
      <c r="H55" s="733">
        <v>13</v>
      </c>
      <c r="I55" s="641">
        <v>0</v>
      </c>
      <c r="J55" s="1"/>
    </row>
    <row r="56" spans="1:11" x14ac:dyDescent="0.25">
      <c r="A56" s="15"/>
      <c r="B56" s="560" t="s">
        <v>78</v>
      </c>
      <c r="C56" s="733" t="s">
        <v>101</v>
      </c>
      <c r="D56" s="733">
        <v>182</v>
      </c>
      <c r="E56" s="641" t="s">
        <v>101</v>
      </c>
      <c r="F56" s="451"/>
      <c r="G56" s="733">
        <v>195</v>
      </c>
      <c r="H56" s="733">
        <v>195</v>
      </c>
      <c r="I56" s="641">
        <v>0</v>
      </c>
      <c r="J56" s="1"/>
    </row>
    <row r="57" spans="1:11" x14ac:dyDescent="0.25">
      <c r="A57" s="15"/>
      <c r="B57" s="560" t="s">
        <v>137</v>
      </c>
      <c r="C57" s="733">
        <v>8</v>
      </c>
      <c r="D57" s="733">
        <v>0</v>
      </c>
      <c r="E57" s="641">
        <v>0</v>
      </c>
      <c r="F57" s="451"/>
      <c r="G57" s="733">
        <v>8</v>
      </c>
      <c r="H57" s="733">
        <v>0</v>
      </c>
      <c r="I57" s="641">
        <v>0</v>
      </c>
      <c r="J57" s="1"/>
    </row>
    <row r="58" spans="1:11" x14ac:dyDescent="0.25">
      <c r="A58" s="15"/>
      <c r="B58" s="560" t="s">
        <v>138</v>
      </c>
      <c r="C58" s="733">
        <v>33</v>
      </c>
      <c r="D58" s="733" t="s">
        <v>101</v>
      </c>
      <c r="E58" s="641" t="s">
        <v>101</v>
      </c>
      <c r="F58" s="451"/>
      <c r="G58" s="733">
        <v>33</v>
      </c>
      <c r="H58" s="733">
        <v>33</v>
      </c>
      <c r="I58" s="641">
        <v>0</v>
      </c>
      <c r="J58" s="1"/>
    </row>
    <row r="59" spans="1:11" customFormat="1" hidden="1" x14ac:dyDescent="0.25">
      <c r="B59" s="560" t="s">
        <v>84</v>
      </c>
      <c r="C59" s="733" t="s">
        <v>101</v>
      </c>
      <c r="D59" s="733" t="s">
        <v>101</v>
      </c>
      <c r="E59" s="641" t="s">
        <v>101</v>
      </c>
      <c r="F59" s="451"/>
      <c r="G59" s="733">
        <v>101</v>
      </c>
      <c r="H59" s="733">
        <v>191</v>
      </c>
      <c r="I59" s="641">
        <v>101</v>
      </c>
      <c r="J59" s="1"/>
      <c r="K59" s="1"/>
    </row>
    <row r="60" spans="1:11" x14ac:dyDescent="0.25">
      <c r="A60" s="15"/>
      <c r="B60" s="560" t="s">
        <v>86</v>
      </c>
      <c r="C60" s="733">
        <v>9</v>
      </c>
      <c r="D60" s="733">
        <v>9</v>
      </c>
      <c r="E60" s="641" t="s">
        <v>101</v>
      </c>
      <c r="F60" s="451"/>
      <c r="G60" s="733">
        <v>8</v>
      </c>
      <c r="H60" s="733">
        <v>8</v>
      </c>
      <c r="I60" s="641" t="s">
        <v>101</v>
      </c>
      <c r="J60" s="1"/>
    </row>
    <row r="61" spans="1:11" hidden="1" x14ac:dyDescent="0.25">
      <c r="A61" s="15"/>
      <c r="B61" s="560" t="s">
        <v>88</v>
      </c>
      <c r="C61" s="733" t="s">
        <v>101</v>
      </c>
      <c r="D61" s="733" t="s">
        <v>101</v>
      </c>
      <c r="E61" s="641" t="s">
        <v>101</v>
      </c>
      <c r="F61" s="451"/>
      <c r="G61" s="733">
        <v>23</v>
      </c>
      <c r="H61" s="733">
        <v>23</v>
      </c>
      <c r="I61" s="641">
        <v>15</v>
      </c>
      <c r="J61" s="1"/>
    </row>
    <row r="62" spans="1:11" x14ac:dyDescent="0.25">
      <c r="A62" s="15"/>
      <c r="B62" s="560" t="s">
        <v>333</v>
      </c>
      <c r="C62" s="733">
        <v>193</v>
      </c>
      <c r="D62" s="733" t="s">
        <v>101</v>
      </c>
      <c r="E62" s="641" t="s">
        <v>101</v>
      </c>
      <c r="F62" s="451"/>
      <c r="G62" s="733">
        <v>94192</v>
      </c>
      <c r="H62" s="733">
        <v>227</v>
      </c>
      <c r="I62" s="641">
        <v>0</v>
      </c>
      <c r="J62" s="1"/>
    </row>
    <row r="63" spans="1:11" x14ac:dyDescent="0.25">
      <c r="A63" s="15"/>
      <c r="B63" s="560" t="s">
        <v>143</v>
      </c>
      <c r="C63" s="733">
        <v>47</v>
      </c>
      <c r="D63" s="733" t="s">
        <v>101</v>
      </c>
      <c r="E63" s="641" t="s">
        <v>101</v>
      </c>
      <c r="F63" s="451"/>
      <c r="G63" s="733">
        <v>51</v>
      </c>
      <c r="H63" s="733">
        <v>51</v>
      </c>
      <c r="I63" s="641">
        <v>32</v>
      </c>
      <c r="J63" s="1"/>
    </row>
    <row r="64" spans="1:11" x14ac:dyDescent="0.25">
      <c r="B64" s="636" t="s">
        <v>145</v>
      </c>
      <c r="C64" s="734">
        <v>15</v>
      </c>
      <c r="D64" s="734">
        <v>15</v>
      </c>
      <c r="E64" s="643">
        <v>0</v>
      </c>
      <c r="F64" s="440"/>
      <c r="G64" s="734">
        <v>15</v>
      </c>
      <c r="H64" s="734">
        <v>15</v>
      </c>
      <c r="I64" s="643">
        <v>0</v>
      </c>
      <c r="J64" s="1"/>
    </row>
    <row r="65" spans="2:10" x14ac:dyDescent="0.25">
      <c r="B65" s="579"/>
      <c r="C65" s="1438"/>
      <c r="D65" s="1438"/>
      <c r="E65" s="1438"/>
      <c r="F65" s="440"/>
      <c r="G65" s="1438"/>
      <c r="H65" s="1438"/>
      <c r="I65" s="1438"/>
      <c r="J65" s="1"/>
    </row>
    <row r="66" spans="2:10" x14ac:dyDescent="0.25">
      <c r="B66" s="2"/>
      <c r="C66" s="23"/>
      <c r="D66" s="23"/>
      <c r="E66" s="23"/>
      <c r="G66" s="23"/>
      <c r="H66" s="23"/>
      <c r="I66" s="23"/>
      <c r="J66" s="1"/>
    </row>
    <row r="67" spans="2:10" x14ac:dyDescent="0.25">
      <c r="B67" s="39" t="s">
        <v>90</v>
      </c>
      <c r="J67" s="1"/>
    </row>
    <row r="68" spans="2:10" x14ac:dyDescent="0.25">
      <c r="B68" s="39" t="s">
        <v>91</v>
      </c>
    </row>
    <row r="69" spans="2:10" x14ac:dyDescent="0.25">
      <c r="B69" s="43" t="s">
        <v>92</v>
      </c>
    </row>
    <row r="70" spans="2:10" x14ac:dyDescent="0.25">
      <c r="B70" s="39" t="s">
        <v>102</v>
      </c>
    </row>
    <row r="71" spans="2:10" x14ac:dyDescent="0.25">
      <c r="B71" s="39" t="s">
        <v>103</v>
      </c>
    </row>
    <row r="73" spans="2:10" x14ac:dyDescent="0.25">
      <c r="B73" s="39" t="s">
        <v>747</v>
      </c>
      <c r="C73" s="13"/>
    </row>
    <row r="74" spans="2:10" x14ac:dyDescent="0.25">
      <c r="B74" s="39" t="s">
        <v>748</v>
      </c>
      <c r="C74" s="13"/>
    </row>
    <row r="75" spans="2:10" x14ac:dyDescent="0.25">
      <c r="B75" s="39" t="s">
        <v>749</v>
      </c>
      <c r="C75" s="13"/>
    </row>
    <row r="76" spans="2:10" x14ac:dyDescent="0.25">
      <c r="B76" s="39" t="s">
        <v>750</v>
      </c>
      <c r="C76" s="13"/>
    </row>
    <row r="77" spans="2:10" x14ac:dyDescent="0.25">
      <c r="B77" s="39" t="s">
        <v>758</v>
      </c>
      <c r="C77" s="13"/>
    </row>
    <row r="78" spans="2:10" x14ac:dyDescent="0.25">
      <c r="B78" s="39" t="s">
        <v>759</v>
      </c>
      <c r="C78" s="13"/>
    </row>
    <row r="79" spans="2:10" x14ac:dyDescent="0.25">
      <c r="B79" s="39" t="s">
        <v>752</v>
      </c>
      <c r="C79" s="13"/>
    </row>
    <row r="80" spans="2:10" x14ac:dyDescent="0.25">
      <c r="B80" s="1" t="s">
        <v>753</v>
      </c>
      <c r="C80" s="13"/>
      <c r="J80" s="1"/>
    </row>
    <row r="81" spans="2:10" x14ac:dyDescent="0.25">
      <c r="B81" s="39" t="s">
        <v>761</v>
      </c>
      <c r="C81" s="13"/>
      <c r="J81" s="1"/>
    </row>
    <row r="82" spans="2:10" x14ac:dyDescent="0.25">
      <c r="B82" s="39" t="s">
        <v>760</v>
      </c>
      <c r="C82" s="13"/>
      <c r="J82" s="1"/>
    </row>
    <row r="83" spans="2:10" x14ac:dyDescent="0.25">
      <c r="B83" s="39" t="s">
        <v>755</v>
      </c>
      <c r="C83" s="13"/>
      <c r="J83" s="1"/>
    </row>
    <row r="84" spans="2:10" x14ac:dyDescent="0.25">
      <c r="B84" s="39" t="s">
        <v>756</v>
      </c>
      <c r="C84" s="13"/>
      <c r="J84" s="1"/>
    </row>
    <row r="85" spans="2:10" x14ac:dyDescent="0.25">
      <c r="B85" s="39" t="s">
        <v>757</v>
      </c>
      <c r="C85" s="13"/>
      <c r="J85" s="1"/>
    </row>
    <row r="88" spans="2:10" ht="12" customHeight="1" x14ac:dyDescent="0.25">
      <c r="J88" s="1"/>
    </row>
    <row r="89" spans="2:10" ht="12" customHeight="1" x14ac:dyDescent="0.25">
      <c r="J89" s="1"/>
    </row>
    <row r="90" spans="2:10" ht="12" customHeight="1" x14ac:dyDescent="0.25">
      <c r="J90" s="1"/>
    </row>
    <row r="91" spans="2:10" ht="12" customHeight="1" x14ac:dyDescent="0.25">
      <c r="J91" s="1"/>
    </row>
    <row r="92" spans="2:10" ht="12" customHeight="1" x14ac:dyDescent="0.25">
      <c r="J92" s="1"/>
    </row>
    <row r="93" spans="2:10" ht="12" customHeight="1" x14ac:dyDescent="0.25">
      <c r="J93" s="1"/>
    </row>
    <row r="94" spans="2:10" ht="12" customHeight="1" x14ac:dyDescent="0.25">
      <c r="J94" s="1"/>
    </row>
    <row r="95" spans="2:10" ht="12" customHeight="1" x14ac:dyDescent="0.25">
      <c r="J95" s="1"/>
    </row>
    <row r="96" spans="2:10" ht="12" customHeight="1" x14ac:dyDescent="0.25">
      <c r="J96" s="1"/>
    </row>
    <row r="97" spans="1:10" ht="12" customHeight="1" x14ac:dyDescent="0.25">
      <c r="A97" s="6"/>
      <c r="B97" s="6"/>
      <c r="C97" s="6"/>
      <c r="D97" s="6"/>
      <c r="E97" s="6"/>
      <c r="G97" s="6"/>
      <c r="H97" s="6"/>
      <c r="I97" s="6"/>
      <c r="J97" s="1"/>
    </row>
  </sheetData>
  <mergeCells count="3">
    <mergeCell ref="B4:B5"/>
    <mergeCell ref="C4:E4"/>
    <mergeCell ref="G4:I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115"/>
  <sheetViews>
    <sheetView showGridLines="0" topLeftCell="A48" zoomScale="85" zoomScaleNormal="85" workbookViewId="0">
      <selection activeCell="B88" sqref="B88"/>
    </sheetView>
  </sheetViews>
  <sheetFormatPr defaultColWidth="11.42578125" defaultRowHeight="15" x14ac:dyDescent="0.25"/>
  <cols>
    <col min="1" max="1" width="2.85546875" style="1" customWidth="1"/>
    <col min="2" max="2" width="37.5703125" style="1" customWidth="1"/>
    <col min="3" max="3" width="2.85546875" style="1" customWidth="1"/>
    <col min="4" max="5" width="15.7109375" style="1" customWidth="1"/>
    <col min="6" max="6" width="9.5703125" style="1" customWidth="1"/>
    <col min="7" max="8" width="11.42578125" style="1" customWidth="1"/>
    <col min="9" max="9" width="10" style="1" customWidth="1"/>
    <col min="10" max="10" width="11.42578125" style="1" customWidth="1"/>
    <col min="11" max="256" width="11.42578125" style="1"/>
    <col min="257" max="257" width="2.85546875" style="1" customWidth="1"/>
    <col min="258" max="258" width="37.5703125" style="1" customWidth="1"/>
    <col min="259" max="259" width="2.85546875" style="1" customWidth="1"/>
    <col min="260" max="261" width="15.7109375" style="1" customWidth="1"/>
    <col min="262" max="262" width="2.85546875" style="1" customWidth="1"/>
    <col min="263" max="266" width="11.42578125" style="1" customWidth="1"/>
    <col min="267" max="512" width="11.42578125" style="1"/>
    <col min="513" max="513" width="2.85546875" style="1" customWidth="1"/>
    <col min="514" max="514" width="37.5703125" style="1" customWidth="1"/>
    <col min="515" max="515" width="2.85546875" style="1" customWidth="1"/>
    <col min="516" max="517" width="15.7109375" style="1" customWidth="1"/>
    <col min="518" max="518" width="2.85546875" style="1" customWidth="1"/>
    <col min="519" max="522" width="11.42578125" style="1" customWidth="1"/>
    <col min="523" max="768" width="11.42578125" style="1"/>
    <col min="769" max="769" width="2.85546875" style="1" customWidth="1"/>
    <col min="770" max="770" width="37.5703125" style="1" customWidth="1"/>
    <col min="771" max="771" width="2.85546875" style="1" customWidth="1"/>
    <col min="772" max="773" width="15.7109375" style="1" customWidth="1"/>
    <col min="774" max="774" width="2.85546875" style="1" customWidth="1"/>
    <col min="775" max="778" width="11.42578125" style="1" customWidth="1"/>
    <col min="779" max="1024" width="11.42578125" style="1"/>
    <col min="1025" max="1025" width="2.85546875" style="1" customWidth="1"/>
    <col min="1026" max="1026" width="37.5703125" style="1" customWidth="1"/>
    <col min="1027" max="1027" width="2.85546875" style="1" customWidth="1"/>
    <col min="1028" max="1029" width="15.7109375" style="1" customWidth="1"/>
    <col min="1030" max="1030" width="2.85546875" style="1" customWidth="1"/>
    <col min="1031" max="1034" width="11.42578125" style="1" customWidth="1"/>
    <col min="1035" max="1280" width="11.42578125" style="1"/>
    <col min="1281" max="1281" width="2.85546875" style="1" customWidth="1"/>
    <col min="1282" max="1282" width="37.5703125" style="1" customWidth="1"/>
    <col min="1283" max="1283" width="2.85546875" style="1" customWidth="1"/>
    <col min="1284" max="1285" width="15.7109375" style="1" customWidth="1"/>
    <col min="1286" max="1286" width="2.85546875" style="1" customWidth="1"/>
    <col min="1287" max="1290" width="11.42578125" style="1" customWidth="1"/>
    <col min="1291" max="1536" width="11.42578125" style="1"/>
    <col min="1537" max="1537" width="2.85546875" style="1" customWidth="1"/>
    <col min="1538" max="1538" width="37.5703125" style="1" customWidth="1"/>
    <col min="1539" max="1539" width="2.85546875" style="1" customWidth="1"/>
    <col min="1540" max="1541" width="15.7109375" style="1" customWidth="1"/>
    <col min="1542" max="1542" width="2.85546875" style="1" customWidth="1"/>
    <col min="1543" max="1546" width="11.42578125" style="1" customWidth="1"/>
    <col min="1547" max="1792" width="11.42578125" style="1"/>
    <col min="1793" max="1793" width="2.85546875" style="1" customWidth="1"/>
    <col min="1794" max="1794" width="37.5703125" style="1" customWidth="1"/>
    <col min="1795" max="1795" width="2.85546875" style="1" customWidth="1"/>
    <col min="1796" max="1797" width="15.7109375" style="1" customWidth="1"/>
    <col min="1798" max="1798" width="2.85546875" style="1" customWidth="1"/>
    <col min="1799" max="1802" width="11.42578125" style="1" customWidth="1"/>
    <col min="1803" max="2048" width="11.42578125" style="1"/>
    <col min="2049" max="2049" width="2.85546875" style="1" customWidth="1"/>
    <col min="2050" max="2050" width="37.5703125" style="1" customWidth="1"/>
    <col min="2051" max="2051" width="2.85546875" style="1" customWidth="1"/>
    <col min="2052" max="2053" width="15.7109375" style="1" customWidth="1"/>
    <col min="2054" max="2054" width="2.85546875" style="1" customWidth="1"/>
    <col min="2055" max="2058" width="11.42578125" style="1" customWidth="1"/>
    <col min="2059" max="2304" width="11.42578125" style="1"/>
    <col min="2305" max="2305" width="2.85546875" style="1" customWidth="1"/>
    <col min="2306" max="2306" width="37.5703125" style="1" customWidth="1"/>
    <col min="2307" max="2307" width="2.85546875" style="1" customWidth="1"/>
    <col min="2308" max="2309" width="15.7109375" style="1" customWidth="1"/>
    <col min="2310" max="2310" width="2.85546875" style="1" customWidth="1"/>
    <col min="2311" max="2314" width="11.42578125" style="1" customWidth="1"/>
    <col min="2315" max="2560" width="11.42578125" style="1"/>
    <col min="2561" max="2561" width="2.85546875" style="1" customWidth="1"/>
    <col min="2562" max="2562" width="37.5703125" style="1" customWidth="1"/>
    <col min="2563" max="2563" width="2.85546875" style="1" customWidth="1"/>
    <col min="2564" max="2565" width="15.7109375" style="1" customWidth="1"/>
    <col min="2566" max="2566" width="2.85546875" style="1" customWidth="1"/>
    <col min="2567" max="2570" width="11.42578125" style="1" customWidth="1"/>
    <col min="2571" max="2816" width="11.42578125" style="1"/>
    <col min="2817" max="2817" width="2.85546875" style="1" customWidth="1"/>
    <col min="2818" max="2818" width="37.5703125" style="1" customWidth="1"/>
    <col min="2819" max="2819" width="2.85546875" style="1" customWidth="1"/>
    <col min="2820" max="2821" width="15.7109375" style="1" customWidth="1"/>
    <col min="2822" max="2822" width="2.85546875" style="1" customWidth="1"/>
    <col min="2823" max="2826" width="11.42578125" style="1" customWidth="1"/>
    <col min="2827" max="3072" width="11.42578125" style="1"/>
    <col min="3073" max="3073" width="2.85546875" style="1" customWidth="1"/>
    <col min="3074" max="3074" width="37.5703125" style="1" customWidth="1"/>
    <col min="3075" max="3075" width="2.85546875" style="1" customWidth="1"/>
    <col min="3076" max="3077" width="15.7109375" style="1" customWidth="1"/>
    <col min="3078" max="3078" width="2.85546875" style="1" customWidth="1"/>
    <col min="3079" max="3082" width="11.42578125" style="1" customWidth="1"/>
    <col min="3083" max="3328" width="11.42578125" style="1"/>
    <col min="3329" max="3329" width="2.85546875" style="1" customWidth="1"/>
    <col min="3330" max="3330" width="37.5703125" style="1" customWidth="1"/>
    <col min="3331" max="3331" width="2.85546875" style="1" customWidth="1"/>
    <col min="3332" max="3333" width="15.7109375" style="1" customWidth="1"/>
    <col min="3334" max="3334" width="2.85546875" style="1" customWidth="1"/>
    <col min="3335" max="3338" width="11.42578125" style="1" customWidth="1"/>
    <col min="3339" max="3584" width="11.42578125" style="1"/>
    <col min="3585" max="3585" width="2.85546875" style="1" customWidth="1"/>
    <col min="3586" max="3586" width="37.5703125" style="1" customWidth="1"/>
    <col min="3587" max="3587" width="2.85546875" style="1" customWidth="1"/>
    <col min="3588" max="3589" width="15.7109375" style="1" customWidth="1"/>
    <col min="3590" max="3590" width="2.85546875" style="1" customWidth="1"/>
    <col min="3591" max="3594" width="11.42578125" style="1" customWidth="1"/>
    <col min="3595" max="3840" width="11.42578125" style="1"/>
    <col min="3841" max="3841" width="2.85546875" style="1" customWidth="1"/>
    <col min="3842" max="3842" width="37.5703125" style="1" customWidth="1"/>
    <col min="3843" max="3843" width="2.85546875" style="1" customWidth="1"/>
    <col min="3844" max="3845" width="15.7109375" style="1" customWidth="1"/>
    <col min="3846" max="3846" width="2.85546875" style="1" customWidth="1"/>
    <col min="3847" max="3850" width="11.42578125" style="1" customWidth="1"/>
    <col min="3851" max="4096" width="11.42578125" style="1"/>
    <col min="4097" max="4097" width="2.85546875" style="1" customWidth="1"/>
    <col min="4098" max="4098" width="37.5703125" style="1" customWidth="1"/>
    <col min="4099" max="4099" width="2.85546875" style="1" customWidth="1"/>
    <col min="4100" max="4101" width="15.7109375" style="1" customWidth="1"/>
    <col min="4102" max="4102" width="2.85546875" style="1" customWidth="1"/>
    <col min="4103" max="4106" width="11.42578125" style="1" customWidth="1"/>
    <col min="4107" max="4352" width="11.42578125" style="1"/>
    <col min="4353" max="4353" width="2.85546875" style="1" customWidth="1"/>
    <col min="4354" max="4354" width="37.5703125" style="1" customWidth="1"/>
    <col min="4355" max="4355" width="2.85546875" style="1" customWidth="1"/>
    <col min="4356" max="4357" width="15.7109375" style="1" customWidth="1"/>
    <col min="4358" max="4358" width="2.85546875" style="1" customWidth="1"/>
    <col min="4359" max="4362" width="11.42578125" style="1" customWidth="1"/>
    <col min="4363" max="4608" width="11.42578125" style="1"/>
    <col min="4609" max="4609" width="2.85546875" style="1" customWidth="1"/>
    <col min="4610" max="4610" width="37.5703125" style="1" customWidth="1"/>
    <col min="4611" max="4611" width="2.85546875" style="1" customWidth="1"/>
    <col min="4612" max="4613" width="15.7109375" style="1" customWidth="1"/>
    <col min="4614" max="4614" width="2.85546875" style="1" customWidth="1"/>
    <col min="4615" max="4618" width="11.42578125" style="1" customWidth="1"/>
    <col min="4619" max="4864" width="11.42578125" style="1"/>
    <col min="4865" max="4865" width="2.85546875" style="1" customWidth="1"/>
    <col min="4866" max="4866" width="37.5703125" style="1" customWidth="1"/>
    <col min="4867" max="4867" width="2.85546875" style="1" customWidth="1"/>
    <col min="4868" max="4869" width="15.7109375" style="1" customWidth="1"/>
    <col min="4870" max="4870" width="2.85546875" style="1" customWidth="1"/>
    <col min="4871" max="4874" width="11.42578125" style="1" customWidth="1"/>
    <col min="4875" max="5120" width="11.42578125" style="1"/>
    <col min="5121" max="5121" width="2.85546875" style="1" customWidth="1"/>
    <col min="5122" max="5122" width="37.5703125" style="1" customWidth="1"/>
    <col min="5123" max="5123" width="2.85546875" style="1" customWidth="1"/>
    <col min="5124" max="5125" width="15.7109375" style="1" customWidth="1"/>
    <col min="5126" max="5126" width="2.85546875" style="1" customWidth="1"/>
    <col min="5127" max="5130" width="11.42578125" style="1" customWidth="1"/>
    <col min="5131" max="5376" width="11.42578125" style="1"/>
    <col min="5377" max="5377" width="2.85546875" style="1" customWidth="1"/>
    <col min="5378" max="5378" width="37.5703125" style="1" customWidth="1"/>
    <col min="5379" max="5379" width="2.85546875" style="1" customWidth="1"/>
    <col min="5380" max="5381" width="15.7109375" style="1" customWidth="1"/>
    <col min="5382" max="5382" width="2.85546875" style="1" customWidth="1"/>
    <col min="5383" max="5386" width="11.42578125" style="1" customWidth="1"/>
    <col min="5387" max="5632" width="11.42578125" style="1"/>
    <col min="5633" max="5633" width="2.85546875" style="1" customWidth="1"/>
    <col min="5634" max="5634" width="37.5703125" style="1" customWidth="1"/>
    <col min="5635" max="5635" width="2.85546875" style="1" customWidth="1"/>
    <col min="5636" max="5637" width="15.7109375" style="1" customWidth="1"/>
    <col min="5638" max="5638" width="2.85546875" style="1" customWidth="1"/>
    <col min="5639" max="5642" width="11.42578125" style="1" customWidth="1"/>
    <col min="5643" max="5888" width="11.42578125" style="1"/>
    <col min="5889" max="5889" width="2.85546875" style="1" customWidth="1"/>
    <col min="5890" max="5890" width="37.5703125" style="1" customWidth="1"/>
    <col min="5891" max="5891" width="2.85546875" style="1" customWidth="1"/>
    <col min="5892" max="5893" width="15.7109375" style="1" customWidth="1"/>
    <col min="5894" max="5894" width="2.85546875" style="1" customWidth="1"/>
    <col min="5895" max="5898" width="11.42578125" style="1" customWidth="1"/>
    <col min="5899" max="6144" width="11.42578125" style="1"/>
    <col min="6145" max="6145" width="2.85546875" style="1" customWidth="1"/>
    <col min="6146" max="6146" width="37.5703125" style="1" customWidth="1"/>
    <col min="6147" max="6147" width="2.85546875" style="1" customWidth="1"/>
    <col min="6148" max="6149" width="15.7109375" style="1" customWidth="1"/>
    <col min="6150" max="6150" width="2.85546875" style="1" customWidth="1"/>
    <col min="6151" max="6154" width="11.42578125" style="1" customWidth="1"/>
    <col min="6155" max="6400" width="11.42578125" style="1"/>
    <col min="6401" max="6401" width="2.85546875" style="1" customWidth="1"/>
    <col min="6402" max="6402" width="37.5703125" style="1" customWidth="1"/>
    <col min="6403" max="6403" width="2.85546875" style="1" customWidth="1"/>
    <col min="6404" max="6405" width="15.7109375" style="1" customWidth="1"/>
    <col min="6406" max="6406" width="2.85546875" style="1" customWidth="1"/>
    <col min="6407" max="6410" width="11.42578125" style="1" customWidth="1"/>
    <col min="6411" max="6656" width="11.42578125" style="1"/>
    <col min="6657" max="6657" width="2.85546875" style="1" customWidth="1"/>
    <col min="6658" max="6658" width="37.5703125" style="1" customWidth="1"/>
    <col min="6659" max="6659" width="2.85546875" style="1" customWidth="1"/>
    <col min="6660" max="6661" width="15.7109375" style="1" customWidth="1"/>
    <col min="6662" max="6662" width="2.85546875" style="1" customWidth="1"/>
    <col min="6663" max="6666" width="11.42578125" style="1" customWidth="1"/>
    <col min="6667" max="6912" width="11.42578125" style="1"/>
    <col min="6913" max="6913" width="2.85546875" style="1" customWidth="1"/>
    <col min="6914" max="6914" width="37.5703125" style="1" customWidth="1"/>
    <col min="6915" max="6915" width="2.85546875" style="1" customWidth="1"/>
    <col min="6916" max="6917" width="15.7109375" style="1" customWidth="1"/>
    <col min="6918" max="6918" width="2.85546875" style="1" customWidth="1"/>
    <col min="6919" max="6922" width="11.42578125" style="1" customWidth="1"/>
    <col min="6923" max="7168" width="11.42578125" style="1"/>
    <col min="7169" max="7169" width="2.85546875" style="1" customWidth="1"/>
    <col min="7170" max="7170" width="37.5703125" style="1" customWidth="1"/>
    <col min="7171" max="7171" width="2.85546875" style="1" customWidth="1"/>
    <col min="7172" max="7173" width="15.7109375" style="1" customWidth="1"/>
    <col min="7174" max="7174" width="2.85546875" style="1" customWidth="1"/>
    <col min="7175" max="7178" width="11.42578125" style="1" customWidth="1"/>
    <col min="7179" max="7424" width="11.42578125" style="1"/>
    <col min="7425" max="7425" width="2.85546875" style="1" customWidth="1"/>
    <col min="7426" max="7426" width="37.5703125" style="1" customWidth="1"/>
    <col min="7427" max="7427" width="2.85546875" style="1" customWidth="1"/>
    <col min="7428" max="7429" width="15.7109375" style="1" customWidth="1"/>
    <col min="7430" max="7430" width="2.85546875" style="1" customWidth="1"/>
    <col min="7431" max="7434" width="11.42578125" style="1" customWidth="1"/>
    <col min="7435" max="7680" width="11.42578125" style="1"/>
    <col min="7681" max="7681" width="2.85546875" style="1" customWidth="1"/>
    <col min="7682" max="7682" width="37.5703125" style="1" customWidth="1"/>
    <col min="7683" max="7683" width="2.85546875" style="1" customWidth="1"/>
    <col min="7684" max="7685" width="15.7109375" style="1" customWidth="1"/>
    <col min="7686" max="7686" width="2.85546875" style="1" customWidth="1"/>
    <col min="7687" max="7690" width="11.42578125" style="1" customWidth="1"/>
    <col min="7691" max="7936" width="11.42578125" style="1"/>
    <col min="7937" max="7937" width="2.85546875" style="1" customWidth="1"/>
    <col min="7938" max="7938" width="37.5703125" style="1" customWidth="1"/>
    <col min="7939" max="7939" width="2.85546875" style="1" customWidth="1"/>
    <col min="7940" max="7941" width="15.7109375" style="1" customWidth="1"/>
    <col min="7942" max="7942" width="2.85546875" style="1" customWidth="1"/>
    <col min="7943" max="7946" width="11.42578125" style="1" customWidth="1"/>
    <col min="7947" max="8192" width="11.42578125" style="1"/>
    <col min="8193" max="8193" width="2.85546875" style="1" customWidth="1"/>
    <col min="8194" max="8194" width="37.5703125" style="1" customWidth="1"/>
    <col min="8195" max="8195" width="2.85546875" style="1" customWidth="1"/>
    <col min="8196" max="8197" width="15.7109375" style="1" customWidth="1"/>
    <col min="8198" max="8198" width="2.85546875" style="1" customWidth="1"/>
    <col min="8199" max="8202" width="11.42578125" style="1" customWidth="1"/>
    <col min="8203" max="8448" width="11.42578125" style="1"/>
    <col min="8449" max="8449" width="2.85546875" style="1" customWidth="1"/>
    <col min="8450" max="8450" width="37.5703125" style="1" customWidth="1"/>
    <col min="8451" max="8451" width="2.85546875" style="1" customWidth="1"/>
    <col min="8452" max="8453" width="15.7109375" style="1" customWidth="1"/>
    <col min="8454" max="8454" width="2.85546875" style="1" customWidth="1"/>
    <col min="8455" max="8458" width="11.42578125" style="1" customWidth="1"/>
    <col min="8459" max="8704" width="11.42578125" style="1"/>
    <col min="8705" max="8705" width="2.85546875" style="1" customWidth="1"/>
    <col min="8706" max="8706" width="37.5703125" style="1" customWidth="1"/>
    <col min="8707" max="8707" width="2.85546875" style="1" customWidth="1"/>
    <col min="8708" max="8709" width="15.7109375" style="1" customWidth="1"/>
    <col min="8710" max="8710" width="2.85546875" style="1" customWidth="1"/>
    <col min="8711" max="8714" width="11.42578125" style="1" customWidth="1"/>
    <col min="8715" max="8960" width="11.42578125" style="1"/>
    <col min="8961" max="8961" width="2.85546875" style="1" customWidth="1"/>
    <col min="8962" max="8962" width="37.5703125" style="1" customWidth="1"/>
    <col min="8963" max="8963" width="2.85546875" style="1" customWidth="1"/>
    <col min="8964" max="8965" width="15.7109375" style="1" customWidth="1"/>
    <col min="8966" max="8966" width="2.85546875" style="1" customWidth="1"/>
    <col min="8967" max="8970" width="11.42578125" style="1" customWidth="1"/>
    <col min="8971" max="9216" width="11.42578125" style="1"/>
    <col min="9217" max="9217" width="2.85546875" style="1" customWidth="1"/>
    <col min="9218" max="9218" width="37.5703125" style="1" customWidth="1"/>
    <col min="9219" max="9219" width="2.85546875" style="1" customWidth="1"/>
    <col min="9220" max="9221" width="15.7109375" style="1" customWidth="1"/>
    <col min="9222" max="9222" width="2.85546875" style="1" customWidth="1"/>
    <col min="9223" max="9226" width="11.42578125" style="1" customWidth="1"/>
    <col min="9227" max="9472" width="11.42578125" style="1"/>
    <col min="9473" max="9473" width="2.85546875" style="1" customWidth="1"/>
    <col min="9474" max="9474" width="37.5703125" style="1" customWidth="1"/>
    <col min="9475" max="9475" width="2.85546875" style="1" customWidth="1"/>
    <col min="9476" max="9477" width="15.7109375" style="1" customWidth="1"/>
    <col min="9478" max="9478" width="2.85546875" style="1" customWidth="1"/>
    <col min="9479" max="9482" width="11.42578125" style="1" customWidth="1"/>
    <col min="9483" max="9728" width="11.42578125" style="1"/>
    <col min="9729" max="9729" width="2.85546875" style="1" customWidth="1"/>
    <col min="9730" max="9730" width="37.5703125" style="1" customWidth="1"/>
    <col min="9731" max="9731" width="2.85546875" style="1" customWidth="1"/>
    <col min="9732" max="9733" width="15.7109375" style="1" customWidth="1"/>
    <col min="9734" max="9734" width="2.85546875" style="1" customWidth="1"/>
    <col min="9735" max="9738" width="11.42578125" style="1" customWidth="1"/>
    <col min="9739" max="9984" width="11.42578125" style="1"/>
    <col min="9985" max="9985" width="2.85546875" style="1" customWidth="1"/>
    <col min="9986" max="9986" width="37.5703125" style="1" customWidth="1"/>
    <col min="9987" max="9987" width="2.85546875" style="1" customWidth="1"/>
    <col min="9988" max="9989" width="15.7109375" style="1" customWidth="1"/>
    <col min="9990" max="9990" width="2.85546875" style="1" customWidth="1"/>
    <col min="9991" max="9994" width="11.42578125" style="1" customWidth="1"/>
    <col min="9995"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6" width="2.85546875" style="1" customWidth="1"/>
    <col min="10247" max="10250" width="11.42578125" style="1" customWidth="1"/>
    <col min="10251"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2" width="2.85546875" style="1" customWidth="1"/>
    <col min="10503" max="10506" width="11.42578125" style="1" customWidth="1"/>
    <col min="10507"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8" width="2.85546875" style="1" customWidth="1"/>
    <col min="10759" max="10762" width="11.42578125" style="1" customWidth="1"/>
    <col min="10763"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4" width="2.85546875" style="1" customWidth="1"/>
    <col min="11015" max="11018" width="11.42578125" style="1" customWidth="1"/>
    <col min="11019"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0" width="2.85546875" style="1" customWidth="1"/>
    <col min="11271" max="11274" width="11.42578125" style="1" customWidth="1"/>
    <col min="11275"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6" width="2.85546875" style="1" customWidth="1"/>
    <col min="11527" max="11530" width="11.42578125" style="1" customWidth="1"/>
    <col min="11531"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2" width="2.85546875" style="1" customWidth="1"/>
    <col min="11783" max="11786" width="11.42578125" style="1" customWidth="1"/>
    <col min="11787"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8" width="2.85546875" style="1" customWidth="1"/>
    <col min="12039" max="12042" width="11.42578125" style="1" customWidth="1"/>
    <col min="12043"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4" width="2.85546875" style="1" customWidth="1"/>
    <col min="12295" max="12298" width="11.42578125" style="1" customWidth="1"/>
    <col min="12299"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0" width="2.85546875" style="1" customWidth="1"/>
    <col min="12551" max="12554" width="11.42578125" style="1" customWidth="1"/>
    <col min="12555"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6" width="2.85546875" style="1" customWidth="1"/>
    <col min="12807" max="12810" width="11.42578125" style="1" customWidth="1"/>
    <col min="12811"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2" width="2.85546875" style="1" customWidth="1"/>
    <col min="13063" max="13066" width="11.42578125" style="1" customWidth="1"/>
    <col min="13067"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8" width="2.85546875" style="1" customWidth="1"/>
    <col min="13319" max="13322" width="11.42578125" style="1" customWidth="1"/>
    <col min="13323"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4" width="2.85546875" style="1" customWidth="1"/>
    <col min="13575" max="13578" width="11.42578125" style="1" customWidth="1"/>
    <col min="13579"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0" width="2.85546875" style="1" customWidth="1"/>
    <col min="13831" max="13834" width="11.42578125" style="1" customWidth="1"/>
    <col min="13835"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6" width="2.85546875" style="1" customWidth="1"/>
    <col min="14087" max="14090" width="11.42578125" style="1" customWidth="1"/>
    <col min="14091"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2" width="2.85546875" style="1" customWidth="1"/>
    <col min="14343" max="14346" width="11.42578125" style="1" customWidth="1"/>
    <col min="14347"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8" width="2.85546875" style="1" customWidth="1"/>
    <col min="14599" max="14602" width="11.42578125" style="1" customWidth="1"/>
    <col min="14603"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4" width="2.85546875" style="1" customWidth="1"/>
    <col min="14855" max="14858" width="11.42578125" style="1" customWidth="1"/>
    <col min="14859"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0" width="2.85546875" style="1" customWidth="1"/>
    <col min="15111" max="15114" width="11.42578125" style="1" customWidth="1"/>
    <col min="15115"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6" width="2.85546875" style="1" customWidth="1"/>
    <col min="15367" max="15370" width="11.42578125" style="1" customWidth="1"/>
    <col min="15371"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2" width="2.85546875" style="1" customWidth="1"/>
    <col min="15623" max="15626" width="11.42578125" style="1" customWidth="1"/>
    <col min="15627"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8" width="2.85546875" style="1" customWidth="1"/>
    <col min="15879" max="15882" width="11.42578125" style="1" customWidth="1"/>
    <col min="15883"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4" width="2.85546875" style="1" customWidth="1"/>
    <col min="16135" max="16138" width="11.42578125" style="1" customWidth="1"/>
    <col min="16139" max="16384" width="11.42578125" style="1"/>
  </cols>
  <sheetData>
    <row r="1" spans="1:13" x14ac:dyDescent="0.25">
      <c r="F1" s="13"/>
      <c r="G1" s="13"/>
      <c r="H1" s="13"/>
      <c r="I1" s="13"/>
      <c r="J1" s="13"/>
    </row>
    <row r="2" spans="1:13" x14ac:dyDescent="0.25">
      <c r="B2" s="27" t="s">
        <v>176</v>
      </c>
      <c r="D2" s="3"/>
      <c r="E2" s="3"/>
      <c r="F2" s="13"/>
      <c r="G2" s="13"/>
      <c r="H2" s="13"/>
      <c r="I2" s="13"/>
      <c r="J2" s="13"/>
    </row>
    <row r="3" spans="1:13" x14ac:dyDescent="0.25">
      <c r="B3" s="27" t="s">
        <v>177</v>
      </c>
      <c r="E3" s="4"/>
      <c r="F3" s="13"/>
      <c r="G3" s="13"/>
      <c r="H3" s="13"/>
      <c r="I3" s="13"/>
      <c r="J3" s="13"/>
    </row>
    <row r="4" spans="1:13" s="514" customFormat="1" x14ac:dyDescent="0.25">
      <c r="A4" s="1464"/>
      <c r="B4" s="1501" t="s">
        <v>4</v>
      </c>
      <c r="C4" s="1464"/>
      <c r="D4" s="1501" t="s">
        <v>667</v>
      </c>
      <c r="E4" s="1501" t="s">
        <v>454</v>
      </c>
      <c r="F4" s="1464"/>
      <c r="G4" s="1464"/>
      <c r="H4" s="1464"/>
    </row>
    <row r="5" spans="1:13" s="514" customFormat="1" x14ac:dyDescent="0.25">
      <c r="A5" s="1464"/>
      <c r="B5" s="1501"/>
      <c r="C5" s="1464"/>
      <c r="D5" s="1501"/>
      <c r="E5" s="1501"/>
      <c r="F5" s="1466"/>
      <c r="G5" s="1466"/>
      <c r="H5" s="1466"/>
      <c r="I5" s="1490"/>
      <c r="J5" s="1491"/>
    </row>
    <row r="6" spans="1:13" s="514" customFormat="1" x14ac:dyDescent="0.25">
      <c r="A6" s="1464"/>
      <c r="B6" s="1501"/>
      <c r="C6" s="1464"/>
      <c r="D6" s="1501"/>
      <c r="E6" s="1501"/>
      <c r="F6" s="1464"/>
      <c r="G6" s="1464"/>
      <c r="H6" s="1464"/>
      <c r="I6" s="1492"/>
      <c r="J6" s="1491"/>
    </row>
    <row r="7" spans="1:13" x14ac:dyDescent="0.25">
      <c r="A7" s="7"/>
      <c r="B7" s="7"/>
      <c r="C7" s="7"/>
      <c r="D7" s="7"/>
      <c r="E7" s="7"/>
      <c r="F7" s="7"/>
      <c r="G7" s="7"/>
      <c r="H7" s="7"/>
      <c r="I7" s="94"/>
      <c r="J7" s="109"/>
    </row>
    <row r="8" spans="1:13" x14ac:dyDescent="0.25">
      <c r="B8" s="11" t="s">
        <v>6</v>
      </c>
      <c r="F8" s="13"/>
      <c r="G8" s="808"/>
      <c r="H8" s="808"/>
      <c r="I8" s="514"/>
      <c r="J8" s="514"/>
    </row>
    <row r="9" spans="1:13" x14ac:dyDescent="0.25">
      <c r="B9" s="624" t="s">
        <v>508</v>
      </c>
      <c r="C9" s="444"/>
      <c r="D9" s="743">
        <v>0.87481799999999998</v>
      </c>
      <c r="E9" s="743">
        <v>0.83897900000000003</v>
      </c>
      <c r="F9" s="451"/>
      <c r="G9" s="1135"/>
      <c r="H9" s="1135"/>
      <c r="I9" s="514"/>
      <c r="J9" s="1136"/>
    </row>
    <row r="10" spans="1:13" x14ac:dyDescent="0.25">
      <c r="A10" s="15"/>
      <c r="B10" s="628" t="s">
        <v>104</v>
      </c>
      <c r="C10" s="444"/>
      <c r="D10" s="744">
        <v>4.058E-3</v>
      </c>
      <c r="E10" s="744">
        <v>3.1670000000000001E-3</v>
      </c>
      <c r="F10" s="74"/>
      <c r="G10" s="1135"/>
      <c r="H10" s="1135"/>
      <c r="I10" s="514"/>
      <c r="J10" s="1136"/>
      <c r="M10" s="83"/>
    </row>
    <row r="11" spans="1:13" x14ac:dyDescent="0.25">
      <c r="A11" s="15"/>
      <c r="B11" s="628" t="s">
        <v>7</v>
      </c>
      <c r="C11" s="444"/>
      <c r="D11" s="744">
        <v>7.672E-3</v>
      </c>
      <c r="E11" s="744">
        <v>2.0537E-2</v>
      </c>
      <c r="F11" s="74"/>
      <c r="G11" s="1135"/>
      <c r="H11" s="1135"/>
      <c r="I11" s="514"/>
      <c r="J11" s="1136"/>
      <c r="M11" s="83"/>
    </row>
    <row r="12" spans="1:13" x14ac:dyDescent="0.25">
      <c r="A12" s="15"/>
      <c r="B12" s="628" t="s">
        <v>11</v>
      </c>
      <c r="C12" s="444"/>
      <c r="D12" s="744">
        <v>0.18024399999999999</v>
      </c>
      <c r="E12" s="744">
        <v>0.17374500000000001</v>
      </c>
      <c r="F12" s="74"/>
      <c r="G12" s="1135"/>
      <c r="H12" s="1135"/>
      <c r="I12" s="514"/>
      <c r="J12" s="1136"/>
      <c r="M12" s="83"/>
    </row>
    <row r="13" spans="1:13" x14ac:dyDescent="0.25">
      <c r="A13" s="15"/>
      <c r="B13" s="628" t="s">
        <v>13</v>
      </c>
      <c r="C13" s="444"/>
      <c r="D13" s="744">
        <v>0.105308</v>
      </c>
      <c r="E13" s="744">
        <v>0.13156100000000001</v>
      </c>
      <c r="F13" s="74"/>
      <c r="G13" s="1135"/>
      <c r="H13" s="1135"/>
      <c r="I13" s="514"/>
      <c r="J13" s="1136"/>
      <c r="M13" s="83"/>
    </row>
    <row r="14" spans="1:13" x14ac:dyDescent="0.25">
      <c r="A14" s="15"/>
      <c r="B14" s="628" t="s">
        <v>15</v>
      </c>
      <c r="C14" s="444"/>
      <c r="D14" s="744">
        <v>1.6101000000000001E-2</v>
      </c>
      <c r="E14" s="744">
        <v>2.3868E-2</v>
      </c>
      <c r="F14" s="74"/>
      <c r="G14" s="1135"/>
      <c r="H14" s="1135"/>
      <c r="I14" s="514"/>
      <c r="J14" s="1136"/>
      <c r="M14" s="83"/>
    </row>
    <row r="15" spans="1:13" x14ac:dyDescent="0.25">
      <c r="A15" s="15"/>
      <c r="B15" s="628" t="s">
        <v>105</v>
      </c>
      <c r="C15" s="440"/>
      <c r="D15" s="744">
        <v>2.1668E-2</v>
      </c>
      <c r="E15" s="744">
        <v>2.0614E-2</v>
      </c>
      <c r="F15" s="74"/>
      <c r="G15" s="1135"/>
      <c r="H15" s="1135"/>
      <c r="I15" s="514"/>
      <c r="J15" s="1136"/>
      <c r="M15" s="83"/>
    </row>
    <row r="16" spans="1:13" x14ac:dyDescent="0.25">
      <c r="A16" s="15"/>
      <c r="B16" s="628" t="s">
        <v>509</v>
      </c>
      <c r="C16" s="440"/>
      <c r="D16" s="744">
        <v>11.998549000000001</v>
      </c>
      <c r="E16" s="744">
        <v>0.99970199999999998</v>
      </c>
      <c r="F16" s="74"/>
      <c r="G16" s="1135"/>
      <c r="H16" s="1135"/>
      <c r="I16" s="514"/>
      <c r="J16" s="1136"/>
      <c r="M16" s="83"/>
    </row>
    <row r="17" spans="1:13" x14ac:dyDescent="0.25">
      <c r="A17" s="15"/>
      <c r="B17" s="628" t="s">
        <v>17</v>
      </c>
      <c r="C17" s="444"/>
      <c r="D17" s="744">
        <v>0.20478399999999999</v>
      </c>
      <c r="E17" s="744">
        <v>0.24359500000000001</v>
      </c>
      <c r="F17" s="74"/>
      <c r="G17" s="1135"/>
      <c r="H17" s="1135"/>
      <c r="I17" s="514"/>
      <c r="J17" s="1136"/>
    </row>
    <row r="18" spans="1:13" x14ac:dyDescent="0.25">
      <c r="A18" s="15"/>
      <c r="B18" s="628" t="s">
        <v>510</v>
      </c>
      <c r="C18" s="444"/>
      <c r="D18" s="744">
        <v>7.5731999999999994E-2</v>
      </c>
      <c r="E18" s="744">
        <v>9.9403000000000005E-2</v>
      </c>
      <c r="F18" s="74"/>
      <c r="G18" s="1135"/>
      <c r="H18" s="1135"/>
      <c r="I18" s="514"/>
      <c r="J18" s="1136"/>
      <c r="M18" s="83"/>
    </row>
    <row r="19" spans="1:13" x14ac:dyDescent="0.25">
      <c r="A19" s="15"/>
      <c r="B19" s="628" t="s">
        <v>106</v>
      </c>
      <c r="C19" s="440"/>
      <c r="D19" s="744">
        <v>1.6507999999999998E-2</v>
      </c>
      <c r="E19" s="744">
        <v>1.9254E-2</v>
      </c>
      <c r="F19" s="74"/>
      <c r="G19" s="1135"/>
      <c r="H19" s="1135"/>
      <c r="I19" s="514"/>
      <c r="J19" s="1136"/>
    </row>
    <row r="20" spans="1:13" x14ac:dyDescent="0.25">
      <c r="A20" s="15"/>
      <c r="B20" s="745" t="s">
        <v>111</v>
      </c>
      <c r="C20" s="440"/>
      <c r="D20" s="744">
        <v>4.9778000000000003E-2</v>
      </c>
      <c r="E20" s="744">
        <v>4.666E-2</v>
      </c>
      <c r="F20" s="74"/>
      <c r="G20" s="1135"/>
      <c r="H20" s="1135"/>
      <c r="I20" s="514"/>
      <c r="J20" s="1136"/>
    </row>
    <row r="21" spans="1:13" x14ac:dyDescent="0.25">
      <c r="A21" s="15"/>
      <c r="B21" s="636" t="s">
        <v>21</v>
      </c>
      <c r="C21" s="444"/>
      <c r="D21" s="746">
        <v>0.59464799999999995</v>
      </c>
      <c r="E21" s="746">
        <v>0.70883600000000002</v>
      </c>
      <c r="F21" s="74"/>
      <c r="G21" s="1135"/>
      <c r="H21" s="1135"/>
      <c r="I21" s="514"/>
      <c r="J21" s="1136"/>
    </row>
    <row r="22" spans="1:13" x14ac:dyDescent="0.25">
      <c r="A22" s="15"/>
      <c r="B22" s="21"/>
      <c r="C22" s="15"/>
      <c r="D22" s="84"/>
      <c r="E22" s="84"/>
      <c r="F22" s="74"/>
      <c r="G22" s="1137"/>
      <c r="H22" s="1137"/>
      <c r="I22" s="514"/>
      <c r="J22" s="1136"/>
      <c r="M22" s="83"/>
    </row>
    <row r="23" spans="1:13" x14ac:dyDescent="0.25">
      <c r="B23" s="29"/>
      <c r="D23" s="85"/>
      <c r="E23" s="85"/>
      <c r="F23" s="74"/>
      <c r="G23" s="1136"/>
      <c r="H23" s="1136"/>
      <c r="I23" s="514"/>
      <c r="J23" s="1136"/>
      <c r="M23" s="83"/>
    </row>
    <row r="24" spans="1:13" x14ac:dyDescent="0.25">
      <c r="B24" s="11" t="s">
        <v>23</v>
      </c>
      <c r="D24" s="85"/>
      <c r="E24" s="85"/>
      <c r="F24" s="74"/>
      <c r="G24" s="1136"/>
      <c r="H24" s="1136"/>
      <c r="I24" s="514"/>
      <c r="J24" s="1136"/>
      <c r="M24" s="83"/>
    </row>
    <row r="25" spans="1:13" x14ac:dyDescent="0.25">
      <c r="A25" s="15"/>
      <c r="B25" s="624" t="s">
        <v>539</v>
      </c>
      <c r="C25" s="444"/>
      <c r="D25" s="743">
        <v>1.42E-3</v>
      </c>
      <c r="E25" s="743">
        <v>3.7500000000000001E-4</v>
      </c>
      <c r="F25" s="74"/>
      <c r="G25" s="1135"/>
      <c r="H25" s="1135"/>
      <c r="I25" s="514"/>
      <c r="J25" s="1136"/>
      <c r="M25" s="83"/>
    </row>
    <row r="26" spans="1:13" x14ac:dyDescent="0.25">
      <c r="A26" s="15"/>
      <c r="B26" s="628" t="s">
        <v>543</v>
      </c>
      <c r="C26" s="444"/>
      <c r="D26" s="744">
        <v>0.56078700000000004</v>
      </c>
      <c r="E26" s="744">
        <v>0.61294499999999996</v>
      </c>
      <c r="F26" s="74"/>
      <c r="G26" s="1135"/>
      <c r="H26" s="1135"/>
      <c r="I26" s="514"/>
      <c r="J26" s="1136"/>
      <c r="M26" s="83"/>
    </row>
    <row r="27" spans="1:13" x14ac:dyDescent="0.25">
      <c r="A27" s="15"/>
      <c r="B27" s="628" t="s">
        <v>545</v>
      </c>
      <c r="C27" s="444"/>
      <c r="D27" s="744">
        <v>4.0689000000000003E-2</v>
      </c>
      <c r="E27" s="744">
        <v>5.4731000000000002E-2</v>
      </c>
      <c r="F27" s="74"/>
      <c r="G27" s="1135"/>
      <c r="H27" s="1135"/>
      <c r="I27" s="514"/>
      <c r="J27" s="1136"/>
      <c r="M27" s="83"/>
    </row>
    <row r="28" spans="1:13" x14ac:dyDescent="0.25">
      <c r="A28" s="15"/>
      <c r="B28" s="628" t="s">
        <v>26</v>
      </c>
      <c r="C28" s="747"/>
      <c r="D28" s="744">
        <v>0.26889000000000002</v>
      </c>
      <c r="E28" s="744">
        <v>0.34002199999999999</v>
      </c>
      <c r="F28" s="13"/>
      <c r="G28" s="1135"/>
      <c r="H28" s="1135"/>
      <c r="I28" s="514"/>
      <c r="J28" s="1136"/>
      <c r="M28" s="83"/>
    </row>
    <row r="29" spans="1:13" x14ac:dyDescent="0.25">
      <c r="A29" s="15"/>
      <c r="B29" s="628" t="s">
        <v>114</v>
      </c>
      <c r="C29" s="747"/>
      <c r="D29" s="744">
        <v>2.2719E-2</v>
      </c>
      <c r="E29" s="744">
        <v>2.7722E-2</v>
      </c>
      <c r="F29" s="13"/>
      <c r="G29" s="1135"/>
      <c r="H29" s="1135"/>
      <c r="I29" s="1138"/>
      <c r="J29" s="1136"/>
      <c r="L29" s="56"/>
      <c r="M29" s="83"/>
    </row>
    <row r="30" spans="1:13" x14ac:dyDescent="0.25">
      <c r="A30" s="15"/>
      <c r="B30" s="628" t="s">
        <v>28</v>
      </c>
      <c r="C30" s="747"/>
      <c r="D30" s="744">
        <v>5.9933E-2</v>
      </c>
      <c r="E30" s="744">
        <v>7.0459999999999995E-2</v>
      </c>
      <c r="F30" s="74"/>
      <c r="G30" s="1135"/>
      <c r="H30" s="1135"/>
      <c r="I30" s="1138"/>
      <c r="J30" s="1136"/>
      <c r="L30" s="56"/>
      <c r="M30" s="83"/>
    </row>
    <row r="31" spans="1:13" x14ac:dyDescent="0.25">
      <c r="A31" s="15"/>
      <c r="B31" s="628" t="s">
        <v>117</v>
      </c>
      <c r="C31" s="747"/>
      <c r="D31" s="744">
        <v>0.37473899999999999</v>
      </c>
      <c r="E31" s="744">
        <v>0.37973400000000002</v>
      </c>
      <c r="F31" s="74"/>
      <c r="G31" s="1135"/>
      <c r="H31" s="1135"/>
      <c r="I31" s="1138"/>
      <c r="J31" s="1136"/>
      <c r="L31" s="56"/>
      <c r="M31" s="83"/>
    </row>
    <row r="32" spans="1:13" x14ac:dyDescent="0.25">
      <c r="A32" s="15"/>
      <c r="B32" s="628" t="s">
        <v>30</v>
      </c>
      <c r="C32" s="747"/>
      <c r="D32" s="744">
        <v>0.22298899999999999</v>
      </c>
      <c r="E32" s="744">
        <v>0.36677500000000002</v>
      </c>
      <c r="F32" s="74"/>
      <c r="G32" s="1135"/>
      <c r="H32" s="1135"/>
      <c r="I32" s="1138"/>
      <c r="J32" s="1136"/>
      <c r="L32" s="56"/>
      <c r="M32" s="83"/>
    </row>
    <row r="33" spans="1:13" x14ac:dyDescent="0.25">
      <c r="A33" s="15"/>
      <c r="B33" s="628" t="s">
        <v>32</v>
      </c>
      <c r="C33" s="444"/>
      <c r="D33" s="744">
        <v>0.371944</v>
      </c>
      <c r="E33" s="744">
        <v>0.59351699999999996</v>
      </c>
      <c r="F33" s="74"/>
      <c r="G33" s="1135"/>
      <c r="H33" s="1135"/>
      <c r="I33" s="1138"/>
      <c r="J33" s="1136"/>
      <c r="L33" s="56"/>
      <c r="M33" s="83"/>
    </row>
    <row r="34" spans="1:13" x14ac:dyDescent="0.25">
      <c r="A34" s="15"/>
      <c r="B34" s="628" t="s">
        <v>34</v>
      </c>
      <c r="C34" s="444"/>
      <c r="D34" s="744">
        <v>0.225271</v>
      </c>
      <c r="E34" s="744">
        <v>0.21499499999999999</v>
      </c>
      <c r="F34" s="74"/>
      <c r="G34" s="1135"/>
      <c r="H34" s="1135"/>
      <c r="I34" s="1138"/>
      <c r="J34" s="1136"/>
      <c r="L34" s="56"/>
      <c r="M34" s="83"/>
    </row>
    <row r="35" spans="1:13" x14ac:dyDescent="0.25">
      <c r="A35" s="15"/>
      <c r="B35" s="628" t="s">
        <v>36</v>
      </c>
      <c r="C35" s="444"/>
      <c r="D35" s="744">
        <v>0.82337899999999997</v>
      </c>
      <c r="E35" s="744">
        <v>1.1901660000000001</v>
      </c>
      <c r="F35" s="74"/>
      <c r="G35" s="1135"/>
      <c r="H35" s="1135"/>
      <c r="I35" s="1138"/>
      <c r="J35" s="1136"/>
      <c r="L35" s="56"/>
      <c r="M35" s="83"/>
    </row>
    <row r="36" spans="1:13" x14ac:dyDescent="0.25">
      <c r="A36" s="15"/>
      <c r="B36" s="628" t="s">
        <v>38</v>
      </c>
      <c r="C36" s="444"/>
      <c r="D36" s="744">
        <v>1.298341</v>
      </c>
      <c r="E36" s="744">
        <v>1.7370810000000001</v>
      </c>
      <c r="F36" s="74"/>
      <c r="G36" s="1135"/>
      <c r="H36" s="1135"/>
      <c r="I36" s="1138"/>
      <c r="J36" s="1136"/>
      <c r="L36" s="56"/>
      <c r="M36" s="83"/>
    </row>
    <row r="37" spans="1:13" x14ac:dyDescent="0.25">
      <c r="A37" s="15"/>
      <c r="B37" s="628" t="s">
        <v>433</v>
      </c>
      <c r="C37" s="444"/>
      <c r="D37" s="744">
        <v>0.53961199999999998</v>
      </c>
      <c r="E37" s="744">
        <v>0.55704299999999995</v>
      </c>
      <c r="F37" s="55"/>
      <c r="G37" s="1135"/>
      <c r="H37" s="1135"/>
      <c r="I37" s="1138"/>
      <c r="J37" s="1136"/>
      <c r="L37" s="56"/>
      <c r="M37" s="83"/>
    </row>
    <row r="38" spans="1:13" x14ac:dyDescent="0.25">
      <c r="A38" s="15"/>
      <c r="B38" s="628" t="s">
        <v>40</v>
      </c>
      <c r="C38" s="748"/>
      <c r="D38" s="744">
        <v>0.115606</v>
      </c>
      <c r="E38" s="744">
        <v>0.14149</v>
      </c>
      <c r="F38" s="6"/>
      <c r="G38" s="1135"/>
      <c r="H38" s="1135"/>
      <c r="I38" s="1138"/>
      <c r="J38" s="1136"/>
      <c r="L38" s="56"/>
      <c r="M38" s="83"/>
    </row>
    <row r="39" spans="1:13" x14ac:dyDescent="0.25">
      <c r="A39" s="15"/>
      <c r="B39" s="628" t="s">
        <v>477</v>
      </c>
      <c r="C39" s="748"/>
      <c r="D39" s="744">
        <v>0.10895199999999999</v>
      </c>
      <c r="E39" s="744">
        <v>0.113164</v>
      </c>
      <c r="F39" s="74"/>
      <c r="G39" s="1135"/>
      <c r="H39" s="1135"/>
      <c r="I39" s="1138"/>
      <c r="J39" s="1136"/>
      <c r="L39" s="56"/>
      <c r="M39" s="83"/>
    </row>
    <row r="40" spans="1:13" x14ac:dyDescent="0.25">
      <c r="A40" s="15"/>
      <c r="B40" s="628" t="s">
        <v>43</v>
      </c>
      <c r="C40" s="748"/>
      <c r="D40" s="744">
        <v>1.5257609999999999</v>
      </c>
      <c r="E40" s="744">
        <v>1.489727</v>
      </c>
      <c r="F40" s="74"/>
      <c r="G40" s="1135"/>
      <c r="H40" s="1135"/>
      <c r="I40" s="1138"/>
      <c r="J40" s="1136"/>
      <c r="L40" s="56"/>
      <c r="M40" s="83"/>
    </row>
    <row r="41" spans="1:13" x14ac:dyDescent="0.25">
      <c r="A41" s="15"/>
      <c r="B41" s="628" t="s">
        <v>45</v>
      </c>
      <c r="C41" s="748"/>
      <c r="D41" s="744">
        <v>3.3009599999999999</v>
      </c>
      <c r="E41" s="744">
        <v>3.0064009999999999</v>
      </c>
      <c r="F41" s="74"/>
      <c r="G41" s="1135"/>
      <c r="H41" s="1135"/>
      <c r="I41" s="1138"/>
      <c r="J41" s="1136"/>
      <c r="L41" s="56"/>
      <c r="M41" s="83"/>
    </row>
    <row r="42" spans="1:13" x14ac:dyDescent="0.25">
      <c r="A42" s="15"/>
      <c r="B42" s="628" t="s">
        <v>46</v>
      </c>
      <c r="C42" s="748"/>
      <c r="D42" s="744">
        <v>0.16378699999999999</v>
      </c>
      <c r="E42" s="744">
        <v>0.31942199999999998</v>
      </c>
      <c r="F42" s="74"/>
      <c r="G42" s="1135"/>
      <c r="H42" s="1135"/>
      <c r="I42" s="1138"/>
      <c r="J42" s="1136"/>
      <c r="L42" s="56"/>
      <c r="M42" s="83"/>
    </row>
    <row r="43" spans="1:13" x14ac:dyDescent="0.25">
      <c r="A43" s="15"/>
      <c r="B43" s="628" t="s">
        <v>49</v>
      </c>
      <c r="C43" s="748"/>
      <c r="D43" s="744">
        <v>2.1488239999999998</v>
      </c>
      <c r="E43" s="744">
        <v>2.7584200000000001</v>
      </c>
      <c r="F43" s="74"/>
      <c r="G43" s="1135"/>
      <c r="H43" s="1135"/>
      <c r="I43" s="1138"/>
      <c r="J43" s="1136"/>
      <c r="L43" s="56"/>
      <c r="M43" s="83"/>
    </row>
    <row r="44" spans="1:13" x14ac:dyDescent="0.25">
      <c r="A44" s="15"/>
      <c r="B44" s="628" t="s">
        <v>51</v>
      </c>
      <c r="C44" s="440"/>
      <c r="D44" s="744">
        <v>0.66533299999999995</v>
      </c>
      <c r="E44" s="744">
        <v>0.92902799999999996</v>
      </c>
      <c r="F44" s="74"/>
      <c r="G44" s="1135"/>
      <c r="H44" s="1135"/>
      <c r="I44" s="1138"/>
      <c r="J44" s="1136"/>
    </row>
    <row r="45" spans="1:13" x14ac:dyDescent="0.25">
      <c r="B45" s="636" t="s">
        <v>351</v>
      </c>
      <c r="C45" s="444"/>
      <c r="D45" s="746">
        <v>0.64491799999999999</v>
      </c>
      <c r="E45" s="746">
        <v>0.77194099999999999</v>
      </c>
      <c r="F45" s="74"/>
      <c r="G45" s="1135"/>
      <c r="H45" s="1135"/>
      <c r="I45" s="1138"/>
      <c r="J45" s="1136"/>
      <c r="L45" s="56"/>
      <c r="M45" s="83"/>
    </row>
    <row r="46" spans="1:13" x14ac:dyDescent="0.25">
      <c r="B46" s="37"/>
      <c r="D46" s="84"/>
      <c r="E46" s="84"/>
      <c r="F46" s="74"/>
      <c r="G46" s="1137"/>
      <c r="H46" s="1137"/>
      <c r="I46" s="1138"/>
      <c r="J46" s="1136"/>
      <c r="L46" s="56"/>
      <c r="M46" s="83"/>
    </row>
    <row r="47" spans="1:13" x14ac:dyDescent="0.25">
      <c r="B47" s="21"/>
      <c r="D47" s="85"/>
      <c r="E47" s="85"/>
      <c r="F47" s="74"/>
      <c r="G47" s="1136"/>
      <c r="H47" s="1136"/>
      <c r="I47" s="1138"/>
      <c r="J47" s="1136"/>
      <c r="L47" s="56"/>
      <c r="M47" s="83"/>
    </row>
    <row r="48" spans="1:13" x14ac:dyDescent="0.25">
      <c r="A48" s="15"/>
      <c r="B48" s="11" t="s">
        <v>52</v>
      </c>
      <c r="C48" s="15"/>
      <c r="D48" s="85"/>
      <c r="E48" s="85"/>
      <c r="F48" s="74"/>
      <c r="G48" s="1136"/>
      <c r="H48" s="1136"/>
      <c r="I48" s="1138"/>
      <c r="J48" s="1136"/>
      <c r="L48" s="56"/>
      <c r="M48" s="83"/>
    </row>
    <row r="49" spans="1:13" x14ac:dyDescent="0.25">
      <c r="A49" s="15"/>
      <c r="B49" s="624" t="s">
        <v>53</v>
      </c>
      <c r="C49" s="444"/>
      <c r="D49" s="743">
        <v>0.106754</v>
      </c>
      <c r="E49" s="743">
        <v>6.7739999999999995E-2</v>
      </c>
      <c r="F49" s="74"/>
      <c r="G49" s="1135"/>
      <c r="H49" s="1135"/>
      <c r="I49" s="1138"/>
      <c r="J49" s="1136"/>
      <c r="L49" s="56"/>
      <c r="M49" s="83"/>
    </row>
    <row r="50" spans="1:13" x14ac:dyDescent="0.25">
      <c r="A50" s="15"/>
      <c r="B50" s="628" t="s">
        <v>55</v>
      </c>
      <c r="C50" s="444"/>
      <c r="D50" s="744">
        <v>8.0096000000000001E-2</v>
      </c>
      <c r="E50" s="744">
        <v>0.10394</v>
      </c>
      <c r="F50" s="74"/>
      <c r="G50" s="1135"/>
      <c r="H50" s="1135"/>
      <c r="I50" s="1138"/>
      <c r="J50" s="1136"/>
      <c r="L50" s="56"/>
      <c r="M50" s="83"/>
    </row>
    <row r="51" spans="1:13" x14ac:dyDescent="0.25">
      <c r="A51" s="15"/>
      <c r="B51" s="628" t="s">
        <v>120</v>
      </c>
      <c r="C51" s="444"/>
      <c r="D51" s="744">
        <v>0.28750999999999999</v>
      </c>
      <c r="E51" s="744">
        <v>0.309751</v>
      </c>
      <c r="F51" s="74"/>
      <c r="G51" s="1135"/>
      <c r="H51" s="1135"/>
      <c r="I51" s="1138"/>
      <c r="J51" s="1136"/>
      <c r="L51" s="56"/>
      <c r="M51" s="83"/>
    </row>
    <row r="52" spans="1:13" x14ac:dyDescent="0.25">
      <c r="A52" s="15"/>
      <c r="B52" s="628" t="s">
        <v>58</v>
      </c>
      <c r="C52" s="444"/>
      <c r="D52" s="744">
        <v>2.8261999999999999E-2</v>
      </c>
      <c r="E52" s="744">
        <v>4.4363E-2</v>
      </c>
      <c r="F52" s="74"/>
      <c r="G52" s="1135"/>
      <c r="H52" s="1135"/>
      <c r="I52" s="1138"/>
      <c r="J52" s="1136"/>
      <c r="L52" s="56"/>
      <c r="M52" s="83"/>
    </row>
    <row r="53" spans="1:13" x14ac:dyDescent="0.25">
      <c r="A53" s="15"/>
      <c r="B53" s="628" t="s">
        <v>121</v>
      </c>
      <c r="C53" s="440"/>
      <c r="D53" s="744">
        <v>2.5333000000000001E-2</v>
      </c>
      <c r="E53" s="744">
        <v>3.8982999999999997E-2</v>
      </c>
      <c r="F53" s="74"/>
      <c r="G53" s="1135"/>
      <c r="H53" s="1135"/>
      <c r="I53" s="1138"/>
      <c r="J53" s="1136"/>
      <c r="L53" s="56"/>
      <c r="M53" s="83"/>
    </row>
    <row r="54" spans="1:13" x14ac:dyDescent="0.25">
      <c r="A54" s="15"/>
      <c r="B54" s="628" t="s">
        <v>123</v>
      </c>
      <c r="C54" s="444"/>
      <c r="D54" s="744">
        <v>0.627359</v>
      </c>
      <c r="E54" s="744">
        <v>0.861819</v>
      </c>
      <c r="F54" s="74"/>
      <c r="G54" s="1135"/>
      <c r="H54" s="1135"/>
      <c r="I54" s="1138"/>
      <c r="J54" s="1136"/>
      <c r="L54" s="56"/>
      <c r="M54" s="83"/>
    </row>
    <row r="55" spans="1:13" x14ac:dyDescent="0.25">
      <c r="A55" s="15"/>
      <c r="B55" s="628" t="s">
        <v>60</v>
      </c>
      <c r="C55" s="444"/>
      <c r="D55" s="744">
        <v>1.8793899999999999</v>
      </c>
      <c r="E55" s="744">
        <v>2.4775670000000001</v>
      </c>
      <c r="F55" s="74"/>
      <c r="G55" s="1135"/>
      <c r="H55" s="1135"/>
      <c r="I55" s="1138"/>
      <c r="J55" s="1136"/>
      <c r="L55" s="56"/>
      <c r="M55" s="83"/>
    </row>
    <row r="56" spans="1:13" x14ac:dyDescent="0.25">
      <c r="A56" s="15"/>
      <c r="B56" s="628" t="s">
        <v>420</v>
      </c>
      <c r="C56" s="440"/>
      <c r="D56" s="744">
        <v>4.4814E-2</v>
      </c>
      <c r="E56" s="744">
        <v>3.9274999999999997E-2</v>
      </c>
      <c r="F56" s="74"/>
      <c r="G56" s="1135"/>
      <c r="H56" s="1135"/>
      <c r="I56" s="514"/>
      <c r="J56" s="1136"/>
      <c r="L56" s="56"/>
      <c r="M56" s="83"/>
    </row>
    <row r="57" spans="1:13" x14ac:dyDescent="0.25">
      <c r="A57" s="15"/>
      <c r="B57" s="628" t="s">
        <v>62</v>
      </c>
      <c r="C57" s="444"/>
      <c r="D57" s="744">
        <v>4.9843999999999999E-2</v>
      </c>
      <c r="E57" s="744">
        <v>6.3876000000000002E-2</v>
      </c>
      <c r="F57" s="74"/>
      <c r="G57" s="1135"/>
      <c r="H57" s="1135"/>
      <c r="I57" s="1138"/>
      <c r="J57" s="1136"/>
      <c r="L57" s="56"/>
      <c r="M57" s="83"/>
    </row>
    <row r="58" spans="1:13" x14ac:dyDescent="0.25">
      <c r="A58" s="15"/>
      <c r="B58" s="628" t="s">
        <v>125</v>
      </c>
      <c r="C58" s="440"/>
      <c r="D58" s="744">
        <v>1.8615E-2</v>
      </c>
      <c r="E58" s="744">
        <v>5.4309999999999997E-2</v>
      </c>
      <c r="F58" s="74"/>
      <c r="G58" s="1135"/>
      <c r="H58" s="1135"/>
      <c r="I58" s="514"/>
      <c r="J58" s="1136"/>
      <c r="L58" s="56"/>
      <c r="M58" s="83"/>
    </row>
    <row r="59" spans="1:13" x14ac:dyDescent="0.25">
      <c r="A59" s="15"/>
      <c r="B59" s="628" t="s">
        <v>127</v>
      </c>
      <c r="C59" s="440"/>
      <c r="D59" s="744">
        <v>7.8302999999999998E-2</v>
      </c>
      <c r="E59" s="744">
        <v>0.116758</v>
      </c>
      <c r="F59" s="74"/>
      <c r="G59" s="1135"/>
      <c r="H59" s="1135"/>
      <c r="I59" s="514"/>
      <c r="J59" s="1136"/>
      <c r="L59" s="56"/>
      <c r="M59" s="83"/>
    </row>
    <row r="60" spans="1:13" x14ac:dyDescent="0.25">
      <c r="A60" s="15"/>
      <c r="B60" s="628" t="s">
        <v>129</v>
      </c>
      <c r="C60" s="440"/>
      <c r="D60" s="744">
        <v>0.263573</v>
      </c>
      <c r="E60" s="744">
        <v>0.34180100000000002</v>
      </c>
      <c r="F60" s="74"/>
      <c r="G60" s="1135"/>
      <c r="H60" s="1135"/>
      <c r="I60" s="514"/>
      <c r="J60" s="1136"/>
      <c r="L60" s="56"/>
      <c r="M60" s="83"/>
    </row>
    <row r="61" spans="1:13" x14ac:dyDescent="0.25">
      <c r="A61" s="15"/>
      <c r="B61" s="628" t="s">
        <v>594</v>
      </c>
      <c r="C61" s="440"/>
      <c r="D61" s="744">
        <v>1.0651000000000001E-2</v>
      </c>
      <c r="E61" s="744">
        <v>1.3428000000000001E-2</v>
      </c>
      <c r="F61" s="74"/>
      <c r="G61" s="1135"/>
      <c r="H61" s="1135"/>
      <c r="I61" s="514"/>
      <c r="J61" s="1136"/>
      <c r="L61" s="56"/>
      <c r="M61" s="83"/>
    </row>
    <row r="62" spans="1:13" x14ac:dyDescent="0.25">
      <c r="A62" s="15"/>
      <c r="B62" s="628" t="s">
        <v>597</v>
      </c>
      <c r="C62" s="440"/>
      <c r="D62" s="744">
        <v>0.14557700000000001</v>
      </c>
      <c r="E62" s="744">
        <v>0.191355</v>
      </c>
      <c r="F62" s="74"/>
      <c r="G62" s="1135"/>
      <c r="H62" s="1135"/>
      <c r="I62" s="514"/>
      <c r="J62" s="1136"/>
      <c r="L62" s="56"/>
      <c r="M62" s="83"/>
    </row>
    <row r="63" spans="1:13" x14ac:dyDescent="0.25">
      <c r="A63" s="15"/>
      <c r="B63" s="628" t="s">
        <v>599</v>
      </c>
      <c r="C63" s="440"/>
      <c r="D63" s="744">
        <v>0.25154300000000002</v>
      </c>
      <c r="E63" s="744">
        <v>0.33759600000000001</v>
      </c>
      <c r="F63" s="74"/>
      <c r="G63" s="1135"/>
      <c r="H63" s="1135"/>
      <c r="I63" s="514"/>
      <c r="J63" s="1136"/>
      <c r="L63" s="56"/>
      <c r="M63" s="83"/>
    </row>
    <row r="64" spans="1:13" x14ac:dyDescent="0.25">
      <c r="A64" s="15"/>
      <c r="B64" s="628" t="s">
        <v>64</v>
      </c>
      <c r="C64" s="444"/>
      <c r="D64" s="744">
        <v>1.3074000000000001E-2</v>
      </c>
      <c r="E64" s="744">
        <v>1.6829E-2</v>
      </c>
      <c r="F64" s="74"/>
      <c r="G64" s="1135"/>
      <c r="H64" s="1135"/>
      <c r="I64" s="514"/>
      <c r="J64" s="1136"/>
      <c r="L64" s="56"/>
      <c r="M64" s="83"/>
    </row>
    <row r="65" spans="1:13" x14ac:dyDescent="0.25">
      <c r="A65" s="15"/>
      <c r="B65" s="628" t="s">
        <v>603</v>
      </c>
      <c r="C65" s="444"/>
      <c r="D65" s="744">
        <v>0.64357399999999998</v>
      </c>
      <c r="E65" s="744">
        <v>0.92079200000000005</v>
      </c>
      <c r="F65" s="74"/>
      <c r="G65" s="1135"/>
      <c r="H65" s="1135"/>
      <c r="I65" s="1138"/>
      <c r="J65" s="1136"/>
      <c r="L65" s="56"/>
      <c r="M65" s="83"/>
    </row>
    <row r="66" spans="1:13" x14ac:dyDescent="0.25">
      <c r="A66" s="15"/>
      <c r="B66" s="628" t="s">
        <v>65</v>
      </c>
      <c r="C66" s="444"/>
      <c r="D66" s="744">
        <v>0.13514799999999999</v>
      </c>
      <c r="E66" s="744">
        <v>0.171796</v>
      </c>
      <c r="F66" s="74"/>
      <c r="G66" s="1135"/>
      <c r="H66" s="1135"/>
      <c r="I66" s="1138"/>
      <c r="J66" s="1136"/>
      <c r="L66" s="56"/>
      <c r="M66" s="83"/>
    </row>
    <row r="67" spans="1:13" x14ac:dyDescent="0.25">
      <c r="A67" s="15"/>
      <c r="B67" s="628" t="s">
        <v>67</v>
      </c>
      <c r="C67" s="444"/>
      <c r="D67" s="744">
        <v>0.40839700000000001</v>
      </c>
      <c r="E67" s="744">
        <v>0.57212499999999999</v>
      </c>
      <c r="F67" s="74"/>
      <c r="G67" s="1135"/>
      <c r="H67" s="1135"/>
      <c r="I67" s="1138"/>
      <c r="J67" s="1136"/>
      <c r="L67" s="56"/>
      <c r="M67" s="83"/>
    </row>
    <row r="68" spans="1:13" x14ac:dyDescent="0.25">
      <c r="A68" s="15"/>
      <c r="B68" s="628" t="s">
        <v>479</v>
      </c>
      <c r="C68" s="440"/>
      <c r="D68" s="744">
        <v>0.47494700000000001</v>
      </c>
      <c r="E68" s="744">
        <v>0.32112600000000002</v>
      </c>
      <c r="F68" s="74"/>
      <c r="G68" s="1135"/>
      <c r="H68" s="1135"/>
      <c r="I68" s="1138"/>
      <c r="J68" s="1136"/>
      <c r="L68" s="56"/>
      <c r="M68" s="83"/>
    </row>
    <row r="69" spans="1:13" hidden="1" x14ac:dyDescent="0.25">
      <c r="A69" s="15"/>
      <c r="B69" s="628" t="s">
        <v>607</v>
      </c>
      <c r="C69" s="444"/>
      <c r="D69" s="744" t="s">
        <v>101</v>
      </c>
      <c r="E69" s="744">
        <v>0.24338136171671854</v>
      </c>
      <c r="F69" s="74"/>
      <c r="G69" s="1135"/>
      <c r="H69" s="1135"/>
      <c r="I69" s="514"/>
      <c r="J69" s="1136"/>
      <c r="L69" s="56"/>
      <c r="M69" s="83"/>
    </row>
    <row r="70" spans="1:13" x14ac:dyDescent="0.25">
      <c r="A70" s="15"/>
      <c r="B70" s="628" t="s">
        <v>68</v>
      </c>
      <c r="C70" s="444"/>
      <c r="D70" s="744">
        <v>0.33132800000000001</v>
      </c>
      <c r="E70" s="744">
        <v>0.41855900000000001</v>
      </c>
      <c r="F70" s="74"/>
      <c r="G70" s="1135"/>
      <c r="H70" s="1135"/>
      <c r="I70" s="1138"/>
      <c r="J70" s="1136"/>
      <c r="L70" s="56"/>
      <c r="M70" s="83"/>
    </row>
    <row r="71" spans="1:13" x14ac:dyDescent="0.25">
      <c r="A71" s="15"/>
      <c r="B71" s="628" t="s">
        <v>70</v>
      </c>
      <c r="C71" s="444"/>
      <c r="D71" s="744">
        <v>8.4989999999999996E-3</v>
      </c>
      <c r="E71" s="744">
        <v>3.4354999999999997E-2</v>
      </c>
      <c r="F71" s="74"/>
      <c r="G71" s="1135"/>
      <c r="H71" s="1135"/>
      <c r="I71" s="1138"/>
      <c r="J71" s="1136"/>
      <c r="L71" s="56"/>
      <c r="M71" s="83"/>
    </row>
    <row r="72" spans="1:13" x14ac:dyDescent="0.25">
      <c r="A72" s="15"/>
      <c r="B72" s="628" t="s">
        <v>134</v>
      </c>
      <c r="C72" s="440"/>
      <c r="D72" s="744">
        <v>0.44059799999999999</v>
      </c>
      <c r="E72" s="744">
        <v>0.62472399999999995</v>
      </c>
      <c r="F72" s="74"/>
      <c r="G72" s="1135"/>
      <c r="H72" s="1135"/>
      <c r="I72" s="1138"/>
      <c r="J72" s="1136"/>
      <c r="L72" s="56"/>
      <c r="M72" s="83"/>
    </row>
    <row r="73" spans="1:13" x14ac:dyDescent="0.25">
      <c r="A73" s="15"/>
      <c r="B73" s="628" t="s">
        <v>72</v>
      </c>
      <c r="C73" s="444"/>
      <c r="D73" s="744">
        <v>1.101E-3</v>
      </c>
      <c r="E73" s="744">
        <v>1.606E-3</v>
      </c>
      <c r="F73" s="74"/>
      <c r="G73" s="1135"/>
      <c r="H73" s="1135"/>
      <c r="I73" s="514"/>
      <c r="J73" s="1136"/>
      <c r="L73" s="56"/>
    </row>
    <row r="74" spans="1:13" x14ac:dyDescent="0.25">
      <c r="A74" s="15"/>
      <c r="B74" s="628" t="s">
        <v>73</v>
      </c>
      <c r="C74" s="444"/>
      <c r="D74" s="744">
        <v>1.8896E-2</v>
      </c>
      <c r="E74" s="744">
        <v>1.9532999999999998E-2</v>
      </c>
      <c r="G74" s="1135"/>
      <c r="H74" s="1135"/>
      <c r="I74" s="1138"/>
      <c r="J74" s="1136"/>
    </row>
    <row r="75" spans="1:13" x14ac:dyDescent="0.25">
      <c r="A75" s="15"/>
      <c r="B75" s="628" t="s">
        <v>617</v>
      </c>
      <c r="C75" s="444"/>
      <c r="D75" s="744">
        <v>9.3430000000000006E-3</v>
      </c>
      <c r="E75" s="744">
        <v>3.2043000000000002E-2</v>
      </c>
      <c r="G75" s="1135"/>
      <c r="H75" s="1135"/>
      <c r="I75" s="1138"/>
      <c r="J75" s="1136"/>
    </row>
    <row r="76" spans="1:13" x14ac:dyDescent="0.25">
      <c r="A76" s="15"/>
      <c r="B76" s="628" t="s">
        <v>74</v>
      </c>
      <c r="C76" s="444"/>
      <c r="D76" s="744">
        <v>0.228322</v>
      </c>
      <c r="E76" s="744">
        <v>0.25545200000000001</v>
      </c>
      <c r="G76" s="1135"/>
      <c r="H76" s="1135"/>
      <c r="I76" s="1138"/>
      <c r="J76" s="1136"/>
    </row>
    <row r="77" spans="1:13" x14ac:dyDescent="0.25">
      <c r="A77" s="15"/>
      <c r="B77" s="628" t="s">
        <v>76</v>
      </c>
      <c r="C77" s="444"/>
      <c r="D77" s="744">
        <v>0.10038800000000001</v>
      </c>
      <c r="E77" s="744">
        <v>0.10204100000000001</v>
      </c>
      <c r="G77" s="1135"/>
      <c r="H77" s="1135"/>
      <c r="I77" s="1138"/>
      <c r="J77" s="1136"/>
    </row>
    <row r="78" spans="1:13" x14ac:dyDescent="0.25">
      <c r="A78" s="15"/>
      <c r="B78" s="628" t="s">
        <v>135</v>
      </c>
      <c r="C78" s="440"/>
      <c r="D78" s="744">
        <v>3.7590999999999999E-2</v>
      </c>
      <c r="E78" s="744">
        <v>2.5021999999999999E-2</v>
      </c>
      <c r="G78" s="1135"/>
      <c r="H78" s="1135"/>
      <c r="I78" s="1138"/>
      <c r="J78" s="1136"/>
    </row>
    <row r="79" spans="1:13" x14ac:dyDescent="0.25">
      <c r="A79" s="15"/>
      <c r="B79" s="628" t="s">
        <v>625</v>
      </c>
      <c r="C79" s="444"/>
      <c r="D79" s="744">
        <v>0.43499500000000002</v>
      </c>
      <c r="E79" s="744">
        <v>0.59679700000000002</v>
      </c>
      <c r="G79" s="1135"/>
      <c r="H79" s="1135"/>
      <c r="I79" s="514"/>
      <c r="J79" s="1136"/>
    </row>
    <row r="80" spans="1:13" x14ac:dyDescent="0.25">
      <c r="A80" s="15"/>
      <c r="B80" s="628" t="s">
        <v>78</v>
      </c>
      <c r="C80" s="444"/>
      <c r="D80" s="744">
        <v>6.1851000000000003E-2</v>
      </c>
      <c r="E80" s="744">
        <v>8.2047999999999996E-2</v>
      </c>
      <c r="G80" s="1135"/>
      <c r="H80" s="1135"/>
      <c r="I80" s="1138"/>
      <c r="J80" s="1136"/>
    </row>
    <row r="81" spans="1:10" x14ac:dyDescent="0.25">
      <c r="A81" s="15"/>
      <c r="B81" s="628" t="s">
        <v>636</v>
      </c>
      <c r="C81" s="444"/>
      <c r="D81" s="744">
        <v>0.34411700000000001</v>
      </c>
      <c r="E81" s="744">
        <v>0.445685</v>
      </c>
      <c r="G81" s="1135"/>
      <c r="H81" s="1135"/>
      <c r="I81" s="1138"/>
      <c r="J81" s="1136"/>
    </row>
    <row r="82" spans="1:10" x14ac:dyDescent="0.25">
      <c r="A82" s="15"/>
      <c r="B82" s="628" t="s">
        <v>137</v>
      </c>
      <c r="C82" s="444"/>
      <c r="D82" s="744">
        <v>7.2891999999999998E-2</v>
      </c>
      <c r="E82" s="744">
        <v>9.4645000000000007E-2</v>
      </c>
      <c r="G82" s="1135"/>
      <c r="H82" s="1135"/>
      <c r="I82" s="1138"/>
      <c r="J82" s="1136"/>
    </row>
    <row r="83" spans="1:10" x14ac:dyDescent="0.25">
      <c r="A83" s="15"/>
      <c r="B83" s="628" t="s">
        <v>81</v>
      </c>
      <c r="C83" s="444"/>
      <c r="D83" s="744">
        <v>8.3356E-2</v>
      </c>
      <c r="E83" s="744">
        <v>0.116408</v>
      </c>
      <c r="G83" s="1135"/>
      <c r="H83" s="1135"/>
      <c r="I83" s="1138"/>
      <c r="J83" s="1136"/>
    </row>
    <row r="84" spans="1:10" x14ac:dyDescent="0.25">
      <c r="A84" s="15"/>
      <c r="B84" s="628" t="s">
        <v>639</v>
      </c>
      <c r="C84" s="444"/>
      <c r="D84" s="744">
        <v>1.549E-3</v>
      </c>
      <c r="E84" s="744">
        <v>3.9950000000000003E-3</v>
      </c>
      <c r="G84" s="1135"/>
      <c r="H84" s="1135"/>
      <c r="I84" s="1138"/>
      <c r="J84" s="1136"/>
    </row>
    <row r="85" spans="1:10" x14ac:dyDescent="0.25">
      <c r="A85" s="15"/>
      <c r="B85" s="628" t="s">
        <v>138</v>
      </c>
      <c r="C85" s="444"/>
      <c r="D85" s="744">
        <v>9.1731999999999994E-2</v>
      </c>
      <c r="E85" s="744">
        <v>0.46252900000000002</v>
      </c>
      <c r="G85" s="1135"/>
      <c r="H85" s="1135"/>
      <c r="I85" s="1138"/>
      <c r="J85" s="1136"/>
    </row>
    <row r="86" spans="1:10" x14ac:dyDescent="0.25">
      <c r="A86" s="15"/>
      <c r="B86" s="628" t="s">
        <v>84</v>
      </c>
      <c r="C86" s="444"/>
      <c r="D86" s="744">
        <v>0.52642599999999995</v>
      </c>
      <c r="E86" s="744">
        <v>0.65110500000000004</v>
      </c>
      <c r="G86" s="1135"/>
      <c r="H86" s="1135"/>
      <c r="I86" s="1138"/>
      <c r="J86" s="1136"/>
    </row>
    <row r="87" spans="1:10" x14ac:dyDescent="0.25">
      <c r="B87" s="628" t="s">
        <v>86</v>
      </c>
      <c r="C87" s="444"/>
      <c r="D87" s="744">
        <v>4.3318000000000002E-2</v>
      </c>
      <c r="E87" s="744">
        <v>4.6204000000000002E-2</v>
      </c>
      <c r="G87" s="1135"/>
      <c r="H87" s="1135"/>
      <c r="I87" s="1138"/>
      <c r="J87" s="1136"/>
    </row>
    <row r="88" spans="1:10" x14ac:dyDescent="0.25">
      <c r="B88" s="628" t="s">
        <v>139</v>
      </c>
      <c r="C88" s="440"/>
      <c r="D88" s="744">
        <v>0.205706</v>
      </c>
      <c r="E88" s="744">
        <v>0.18262200000000001</v>
      </c>
      <c r="G88" s="1135"/>
      <c r="H88" s="1135"/>
      <c r="I88" s="1138"/>
      <c r="J88" s="1136"/>
    </row>
    <row r="89" spans="1:10" x14ac:dyDescent="0.25">
      <c r="B89" s="628" t="s">
        <v>88</v>
      </c>
      <c r="C89" s="444"/>
      <c r="D89" s="744">
        <v>0.28844599999999998</v>
      </c>
      <c r="E89" s="744">
        <v>0.33307399999999998</v>
      </c>
      <c r="G89" s="1135"/>
      <c r="H89" s="1135"/>
      <c r="I89" s="514"/>
      <c r="J89" s="1136"/>
    </row>
    <row r="90" spans="1:10" x14ac:dyDescent="0.25">
      <c r="B90" s="628" t="s">
        <v>333</v>
      </c>
      <c r="C90" s="444"/>
      <c r="D90" s="744">
        <v>0.25259500000000001</v>
      </c>
      <c r="E90" s="744">
        <v>0.34466000000000002</v>
      </c>
      <c r="G90" s="1135"/>
      <c r="H90" s="1135"/>
      <c r="I90" s="1138"/>
      <c r="J90" s="1136"/>
    </row>
    <row r="91" spans="1:10" x14ac:dyDescent="0.25">
      <c r="B91" s="628" t="s">
        <v>424</v>
      </c>
      <c r="C91" s="440"/>
      <c r="D91" s="744">
        <v>5.3823000000000003E-2</v>
      </c>
      <c r="E91" s="744">
        <v>0.100879</v>
      </c>
      <c r="G91" s="1135"/>
      <c r="H91" s="1135"/>
      <c r="I91" s="514"/>
      <c r="J91" s="1136"/>
    </row>
    <row r="92" spans="1:10" x14ac:dyDescent="0.25">
      <c r="B92" s="628" t="s">
        <v>141</v>
      </c>
      <c r="C92" s="440"/>
      <c r="D92" s="744">
        <v>0</v>
      </c>
      <c r="E92" s="744">
        <v>2.702E-3</v>
      </c>
      <c r="G92" s="1135"/>
      <c r="H92" s="1135"/>
      <c r="I92" s="514"/>
      <c r="J92" s="1136"/>
    </row>
    <row r="93" spans="1:10" x14ac:dyDescent="0.25">
      <c r="B93" s="628" t="s">
        <v>143</v>
      </c>
      <c r="C93" s="444"/>
      <c r="D93" s="744">
        <v>0.33237499999999998</v>
      </c>
      <c r="E93" s="744">
        <v>0.34114699999999998</v>
      </c>
      <c r="G93" s="1135"/>
      <c r="H93" s="1135"/>
      <c r="I93" s="514"/>
      <c r="J93" s="1136"/>
    </row>
    <row r="94" spans="1:10" x14ac:dyDescent="0.25">
      <c r="B94" s="636" t="s">
        <v>145</v>
      </c>
      <c r="C94" s="444"/>
      <c r="D94" s="746">
        <v>1.4628E-2</v>
      </c>
      <c r="E94" s="746">
        <v>1.1982E-2</v>
      </c>
      <c r="G94" s="1135"/>
      <c r="H94" s="1135"/>
      <c r="I94" s="514"/>
      <c r="J94" s="1136"/>
    </row>
    <row r="95" spans="1:10" x14ac:dyDescent="0.25">
      <c r="C95" s="440"/>
      <c r="I95" s="86"/>
      <c r="J95" s="507"/>
    </row>
    <row r="97" spans="1:3" x14ac:dyDescent="0.25">
      <c r="B97" s="39" t="s">
        <v>90</v>
      </c>
    </row>
    <row r="98" spans="1:3" x14ac:dyDescent="0.25">
      <c r="B98" s="39" t="s">
        <v>91</v>
      </c>
    </row>
    <row r="99" spans="1:3" x14ac:dyDescent="0.25">
      <c r="B99" s="43" t="s">
        <v>92</v>
      </c>
    </row>
    <row r="100" spans="1:3" x14ac:dyDescent="0.25">
      <c r="B100" s="39" t="s">
        <v>102</v>
      </c>
    </row>
    <row r="101" spans="1:3" x14ac:dyDescent="0.25">
      <c r="B101" s="39" t="s">
        <v>103</v>
      </c>
    </row>
    <row r="103" spans="1:3" x14ac:dyDescent="0.25">
      <c r="B103" s="39" t="s">
        <v>747</v>
      </c>
      <c r="C103" s="13"/>
    </row>
    <row r="104" spans="1:3" x14ac:dyDescent="0.25">
      <c r="B104" s="39" t="s">
        <v>748</v>
      </c>
      <c r="C104" s="13"/>
    </row>
    <row r="105" spans="1:3" x14ac:dyDescent="0.25">
      <c r="B105" s="39" t="s">
        <v>749</v>
      </c>
      <c r="C105" s="13"/>
    </row>
    <row r="106" spans="1:3" x14ac:dyDescent="0.25">
      <c r="B106" s="39" t="s">
        <v>750</v>
      </c>
      <c r="C106" s="13"/>
    </row>
    <row r="107" spans="1:3" x14ac:dyDescent="0.25">
      <c r="A107" s="6"/>
      <c r="B107" s="39" t="s">
        <v>758</v>
      </c>
      <c r="C107" s="13"/>
    </row>
    <row r="108" spans="1:3" x14ac:dyDescent="0.25">
      <c r="B108" s="39" t="s">
        <v>759</v>
      </c>
      <c r="C108" s="13"/>
    </row>
    <row r="109" spans="1:3" x14ac:dyDescent="0.25">
      <c r="B109" s="39" t="s">
        <v>752</v>
      </c>
      <c r="C109" s="13"/>
    </row>
    <row r="110" spans="1:3" x14ac:dyDescent="0.25">
      <c r="B110" s="1" t="s">
        <v>753</v>
      </c>
      <c r="C110" s="13"/>
    </row>
    <row r="111" spans="1:3" x14ac:dyDescent="0.25">
      <c r="B111" s="39" t="s">
        <v>761</v>
      </c>
      <c r="C111" s="13"/>
    </row>
    <row r="112" spans="1:3" x14ac:dyDescent="0.25">
      <c r="B112" s="39" t="s">
        <v>760</v>
      </c>
      <c r="C112" s="13"/>
    </row>
    <row r="113" spans="2:3" x14ac:dyDescent="0.25">
      <c r="B113" s="39" t="s">
        <v>755</v>
      </c>
      <c r="C113" s="13"/>
    </row>
    <row r="114" spans="2:3" x14ac:dyDescent="0.25">
      <c r="B114" s="39" t="s">
        <v>756</v>
      </c>
      <c r="C114" s="13"/>
    </row>
    <row r="115" spans="2:3" x14ac:dyDescent="0.25">
      <c r="B115" s="39" t="s">
        <v>757</v>
      </c>
      <c r="C115" s="13"/>
    </row>
  </sheetData>
  <mergeCells count="3">
    <mergeCell ref="B4:B6"/>
    <mergeCell ref="D4:D6"/>
    <mergeCell ref="E4: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BB113"/>
  <sheetViews>
    <sheetView showGridLines="0" topLeftCell="A4" zoomScale="85" zoomScaleNormal="85" workbookViewId="0">
      <selection activeCell="H58" sqref="H58"/>
    </sheetView>
  </sheetViews>
  <sheetFormatPr defaultColWidth="11.42578125" defaultRowHeight="15" x14ac:dyDescent="0.25"/>
  <cols>
    <col min="1" max="1" width="2.85546875" style="1" customWidth="1"/>
    <col min="2" max="2" width="52.85546875" style="1" customWidth="1"/>
    <col min="3" max="5" width="15.7109375" style="1" customWidth="1"/>
    <col min="6" max="7" width="2.85546875" style="1" customWidth="1"/>
    <col min="8" max="8" width="52.85546875" style="1" customWidth="1"/>
    <col min="9" max="10" width="22" style="1" customWidth="1"/>
    <col min="11" max="11" width="2.85546875" style="1" customWidth="1"/>
    <col min="12" max="12" width="11.42578125" style="1"/>
    <col min="13" max="13" width="31.5703125" style="1" bestFit="1" customWidth="1"/>
    <col min="14" max="14" width="11.85546875" style="1" customWidth="1"/>
    <col min="15" max="248" width="11.42578125" style="1"/>
    <col min="249" max="249" width="2.85546875" style="1" customWidth="1"/>
    <col min="250" max="250" width="52.85546875" style="1" customWidth="1"/>
    <col min="251" max="253" width="15.7109375" style="1" customWidth="1"/>
    <col min="254" max="254" width="2.85546875" style="1" customWidth="1"/>
    <col min="255" max="257" width="15.7109375" style="1" customWidth="1"/>
    <col min="258" max="259" width="2.85546875" style="1" customWidth="1"/>
    <col min="260" max="260" width="52.85546875" style="1" customWidth="1"/>
    <col min="261" max="262" width="15.7109375" style="1" customWidth="1"/>
    <col min="263" max="263" width="2.85546875" style="1" customWidth="1"/>
    <col min="264" max="265" width="15.7109375" style="1" customWidth="1"/>
    <col min="266" max="267" width="2.85546875" style="1" customWidth="1"/>
    <col min="268" max="504" width="11.42578125" style="1"/>
    <col min="505" max="505" width="2.85546875" style="1" customWidth="1"/>
    <col min="506" max="506" width="52.85546875" style="1" customWidth="1"/>
    <col min="507" max="509" width="15.7109375" style="1" customWidth="1"/>
    <col min="510" max="510" width="2.85546875" style="1" customWidth="1"/>
    <col min="511" max="513" width="15.7109375" style="1" customWidth="1"/>
    <col min="514" max="515" width="2.85546875" style="1" customWidth="1"/>
    <col min="516" max="516" width="52.85546875" style="1" customWidth="1"/>
    <col min="517" max="518" width="15.7109375" style="1" customWidth="1"/>
    <col min="519" max="519" width="2.85546875" style="1" customWidth="1"/>
    <col min="520" max="521" width="15.7109375" style="1" customWidth="1"/>
    <col min="522" max="523" width="2.85546875" style="1" customWidth="1"/>
    <col min="524" max="760" width="11.42578125" style="1"/>
    <col min="761" max="761" width="2.85546875" style="1" customWidth="1"/>
    <col min="762" max="762" width="52.85546875" style="1" customWidth="1"/>
    <col min="763" max="765" width="15.7109375" style="1" customWidth="1"/>
    <col min="766" max="766" width="2.85546875" style="1" customWidth="1"/>
    <col min="767" max="769" width="15.7109375" style="1" customWidth="1"/>
    <col min="770" max="771" width="2.85546875" style="1" customWidth="1"/>
    <col min="772" max="772" width="52.85546875" style="1" customWidth="1"/>
    <col min="773" max="774" width="15.7109375" style="1" customWidth="1"/>
    <col min="775" max="775" width="2.85546875" style="1" customWidth="1"/>
    <col min="776" max="777" width="15.7109375" style="1" customWidth="1"/>
    <col min="778" max="779" width="2.85546875" style="1" customWidth="1"/>
    <col min="780" max="1016" width="11.42578125" style="1"/>
    <col min="1017" max="1017" width="2.85546875" style="1" customWidth="1"/>
    <col min="1018" max="1018" width="52.85546875" style="1" customWidth="1"/>
    <col min="1019" max="1021" width="15.7109375" style="1" customWidth="1"/>
    <col min="1022" max="1022" width="2.85546875" style="1" customWidth="1"/>
    <col min="1023" max="1025" width="15.7109375" style="1" customWidth="1"/>
    <col min="1026" max="1027" width="2.85546875" style="1" customWidth="1"/>
    <col min="1028" max="1028" width="52.85546875" style="1" customWidth="1"/>
    <col min="1029" max="1030" width="15.7109375" style="1" customWidth="1"/>
    <col min="1031" max="1031" width="2.85546875" style="1" customWidth="1"/>
    <col min="1032" max="1033" width="15.7109375" style="1" customWidth="1"/>
    <col min="1034" max="1035" width="2.85546875" style="1" customWidth="1"/>
    <col min="1036" max="1272" width="11.42578125" style="1"/>
    <col min="1273" max="1273" width="2.85546875" style="1" customWidth="1"/>
    <col min="1274" max="1274" width="52.85546875" style="1" customWidth="1"/>
    <col min="1275" max="1277" width="15.7109375" style="1" customWidth="1"/>
    <col min="1278" max="1278" width="2.85546875" style="1" customWidth="1"/>
    <col min="1279" max="1281" width="15.7109375" style="1" customWidth="1"/>
    <col min="1282" max="1283" width="2.85546875" style="1" customWidth="1"/>
    <col min="1284" max="1284" width="52.85546875" style="1" customWidth="1"/>
    <col min="1285" max="1286" width="15.7109375" style="1" customWidth="1"/>
    <col min="1287" max="1287" width="2.85546875" style="1" customWidth="1"/>
    <col min="1288" max="1289" width="15.7109375" style="1" customWidth="1"/>
    <col min="1290" max="1291" width="2.85546875" style="1" customWidth="1"/>
    <col min="1292" max="1528" width="11.42578125" style="1"/>
    <col min="1529" max="1529" width="2.85546875" style="1" customWidth="1"/>
    <col min="1530" max="1530" width="52.85546875" style="1" customWidth="1"/>
    <col min="1531" max="1533" width="15.7109375" style="1" customWidth="1"/>
    <col min="1534" max="1534" width="2.85546875" style="1" customWidth="1"/>
    <col min="1535" max="1537" width="15.7109375" style="1" customWidth="1"/>
    <col min="1538" max="1539" width="2.85546875" style="1" customWidth="1"/>
    <col min="1540" max="1540" width="52.85546875" style="1" customWidth="1"/>
    <col min="1541" max="1542" width="15.7109375" style="1" customWidth="1"/>
    <col min="1543" max="1543" width="2.85546875" style="1" customWidth="1"/>
    <col min="1544" max="1545" width="15.7109375" style="1" customWidth="1"/>
    <col min="1546" max="1547" width="2.85546875" style="1" customWidth="1"/>
    <col min="1548" max="1784" width="11.42578125" style="1"/>
    <col min="1785" max="1785" width="2.85546875" style="1" customWidth="1"/>
    <col min="1786" max="1786" width="52.85546875" style="1" customWidth="1"/>
    <col min="1787" max="1789" width="15.7109375" style="1" customWidth="1"/>
    <col min="1790" max="1790" width="2.85546875" style="1" customWidth="1"/>
    <col min="1791" max="1793" width="15.7109375" style="1" customWidth="1"/>
    <col min="1794" max="1795" width="2.85546875" style="1" customWidth="1"/>
    <col min="1796" max="1796" width="52.85546875" style="1" customWidth="1"/>
    <col min="1797" max="1798" width="15.7109375" style="1" customWidth="1"/>
    <col min="1799" max="1799" width="2.85546875" style="1" customWidth="1"/>
    <col min="1800" max="1801" width="15.7109375" style="1" customWidth="1"/>
    <col min="1802" max="1803" width="2.85546875" style="1" customWidth="1"/>
    <col min="1804" max="2040" width="11.42578125" style="1"/>
    <col min="2041" max="2041" width="2.85546875" style="1" customWidth="1"/>
    <col min="2042" max="2042" width="52.85546875" style="1" customWidth="1"/>
    <col min="2043" max="2045" width="15.7109375" style="1" customWidth="1"/>
    <col min="2046" max="2046" width="2.85546875" style="1" customWidth="1"/>
    <col min="2047" max="2049" width="15.7109375" style="1" customWidth="1"/>
    <col min="2050" max="2051" width="2.85546875" style="1" customWidth="1"/>
    <col min="2052" max="2052" width="52.85546875" style="1" customWidth="1"/>
    <col min="2053" max="2054" width="15.7109375" style="1" customWidth="1"/>
    <col min="2055" max="2055" width="2.85546875" style="1" customWidth="1"/>
    <col min="2056" max="2057" width="15.7109375" style="1" customWidth="1"/>
    <col min="2058" max="2059" width="2.85546875" style="1" customWidth="1"/>
    <col min="2060" max="2296" width="11.42578125" style="1"/>
    <col min="2297" max="2297" width="2.85546875" style="1" customWidth="1"/>
    <col min="2298" max="2298" width="52.85546875" style="1" customWidth="1"/>
    <col min="2299" max="2301" width="15.7109375" style="1" customWidth="1"/>
    <col min="2302" max="2302" width="2.85546875" style="1" customWidth="1"/>
    <col min="2303" max="2305" width="15.7109375" style="1" customWidth="1"/>
    <col min="2306" max="2307" width="2.85546875" style="1" customWidth="1"/>
    <col min="2308" max="2308" width="52.85546875" style="1" customWidth="1"/>
    <col min="2309" max="2310" width="15.7109375" style="1" customWidth="1"/>
    <col min="2311" max="2311" width="2.85546875" style="1" customWidth="1"/>
    <col min="2312" max="2313" width="15.7109375" style="1" customWidth="1"/>
    <col min="2314" max="2315" width="2.85546875" style="1" customWidth="1"/>
    <col min="2316" max="2552" width="11.42578125" style="1"/>
    <col min="2553" max="2553" width="2.85546875" style="1" customWidth="1"/>
    <col min="2554" max="2554" width="52.85546875" style="1" customWidth="1"/>
    <col min="2555" max="2557" width="15.7109375" style="1" customWidth="1"/>
    <col min="2558" max="2558" width="2.85546875" style="1" customWidth="1"/>
    <col min="2559" max="2561" width="15.7109375" style="1" customWidth="1"/>
    <col min="2562" max="2563" width="2.85546875" style="1" customWidth="1"/>
    <col min="2564" max="2564" width="52.85546875" style="1" customWidth="1"/>
    <col min="2565" max="2566" width="15.7109375" style="1" customWidth="1"/>
    <col min="2567" max="2567" width="2.85546875" style="1" customWidth="1"/>
    <col min="2568" max="2569" width="15.7109375" style="1" customWidth="1"/>
    <col min="2570" max="2571" width="2.85546875" style="1" customWidth="1"/>
    <col min="2572" max="2808" width="11.42578125" style="1"/>
    <col min="2809" max="2809" width="2.85546875" style="1" customWidth="1"/>
    <col min="2810" max="2810" width="52.85546875" style="1" customWidth="1"/>
    <col min="2811" max="2813" width="15.7109375" style="1" customWidth="1"/>
    <col min="2814" max="2814" width="2.85546875" style="1" customWidth="1"/>
    <col min="2815" max="2817" width="15.7109375" style="1" customWidth="1"/>
    <col min="2818" max="2819" width="2.85546875" style="1" customWidth="1"/>
    <col min="2820" max="2820" width="52.85546875" style="1" customWidth="1"/>
    <col min="2821" max="2822" width="15.7109375" style="1" customWidth="1"/>
    <col min="2823" max="2823" width="2.85546875" style="1" customWidth="1"/>
    <col min="2824" max="2825" width="15.7109375" style="1" customWidth="1"/>
    <col min="2826" max="2827" width="2.85546875" style="1" customWidth="1"/>
    <col min="2828" max="3064" width="11.42578125" style="1"/>
    <col min="3065" max="3065" width="2.85546875" style="1" customWidth="1"/>
    <col min="3066" max="3066" width="52.85546875" style="1" customWidth="1"/>
    <col min="3067" max="3069" width="15.7109375" style="1" customWidth="1"/>
    <col min="3070" max="3070" width="2.85546875" style="1" customWidth="1"/>
    <col min="3071" max="3073" width="15.7109375" style="1" customWidth="1"/>
    <col min="3074" max="3075" width="2.85546875" style="1" customWidth="1"/>
    <col min="3076" max="3076" width="52.85546875" style="1" customWidth="1"/>
    <col min="3077" max="3078" width="15.7109375" style="1" customWidth="1"/>
    <col min="3079" max="3079" width="2.85546875" style="1" customWidth="1"/>
    <col min="3080" max="3081" width="15.7109375" style="1" customWidth="1"/>
    <col min="3082" max="3083" width="2.85546875" style="1" customWidth="1"/>
    <col min="3084" max="3320" width="11.42578125" style="1"/>
    <col min="3321" max="3321" width="2.85546875" style="1" customWidth="1"/>
    <col min="3322" max="3322" width="52.85546875" style="1" customWidth="1"/>
    <col min="3323" max="3325" width="15.7109375" style="1" customWidth="1"/>
    <col min="3326" max="3326" width="2.85546875" style="1" customWidth="1"/>
    <col min="3327" max="3329" width="15.7109375" style="1" customWidth="1"/>
    <col min="3330" max="3331" width="2.85546875" style="1" customWidth="1"/>
    <col min="3332" max="3332" width="52.85546875" style="1" customWidth="1"/>
    <col min="3333" max="3334" width="15.7109375" style="1" customWidth="1"/>
    <col min="3335" max="3335" width="2.85546875" style="1" customWidth="1"/>
    <col min="3336" max="3337" width="15.7109375" style="1" customWidth="1"/>
    <col min="3338" max="3339" width="2.85546875" style="1" customWidth="1"/>
    <col min="3340" max="3576" width="11.42578125" style="1"/>
    <col min="3577" max="3577" width="2.85546875" style="1" customWidth="1"/>
    <col min="3578" max="3578" width="52.85546875" style="1" customWidth="1"/>
    <col min="3579" max="3581" width="15.7109375" style="1" customWidth="1"/>
    <col min="3582" max="3582" width="2.85546875" style="1" customWidth="1"/>
    <col min="3583" max="3585" width="15.7109375" style="1" customWidth="1"/>
    <col min="3586" max="3587" width="2.85546875" style="1" customWidth="1"/>
    <col min="3588" max="3588" width="52.85546875" style="1" customWidth="1"/>
    <col min="3589" max="3590" width="15.7109375" style="1" customWidth="1"/>
    <col min="3591" max="3591" width="2.85546875" style="1" customWidth="1"/>
    <col min="3592" max="3593" width="15.7109375" style="1" customWidth="1"/>
    <col min="3594" max="3595" width="2.85546875" style="1" customWidth="1"/>
    <col min="3596" max="3832" width="11.42578125" style="1"/>
    <col min="3833" max="3833" width="2.85546875" style="1" customWidth="1"/>
    <col min="3834" max="3834" width="52.85546875" style="1" customWidth="1"/>
    <col min="3835" max="3837" width="15.7109375" style="1" customWidth="1"/>
    <col min="3838" max="3838" width="2.85546875" style="1" customWidth="1"/>
    <col min="3839" max="3841" width="15.7109375" style="1" customWidth="1"/>
    <col min="3842" max="3843" width="2.85546875" style="1" customWidth="1"/>
    <col min="3844" max="3844" width="52.85546875" style="1" customWidth="1"/>
    <col min="3845" max="3846" width="15.7109375" style="1" customWidth="1"/>
    <col min="3847" max="3847" width="2.85546875" style="1" customWidth="1"/>
    <col min="3848" max="3849" width="15.7109375" style="1" customWidth="1"/>
    <col min="3850" max="3851" width="2.85546875" style="1" customWidth="1"/>
    <col min="3852" max="4088" width="11.42578125" style="1"/>
    <col min="4089" max="4089" width="2.85546875" style="1" customWidth="1"/>
    <col min="4090" max="4090" width="52.85546875" style="1" customWidth="1"/>
    <col min="4091" max="4093" width="15.7109375" style="1" customWidth="1"/>
    <col min="4094" max="4094" width="2.85546875" style="1" customWidth="1"/>
    <col min="4095" max="4097" width="15.7109375" style="1" customWidth="1"/>
    <col min="4098" max="4099" width="2.85546875" style="1" customWidth="1"/>
    <col min="4100" max="4100" width="52.85546875" style="1" customWidth="1"/>
    <col min="4101" max="4102" width="15.7109375" style="1" customWidth="1"/>
    <col min="4103" max="4103" width="2.85546875" style="1" customWidth="1"/>
    <col min="4104" max="4105" width="15.7109375" style="1" customWidth="1"/>
    <col min="4106" max="4107" width="2.85546875" style="1" customWidth="1"/>
    <col min="4108" max="4344" width="11.42578125" style="1"/>
    <col min="4345" max="4345" width="2.85546875" style="1" customWidth="1"/>
    <col min="4346" max="4346" width="52.85546875" style="1" customWidth="1"/>
    <col min="4347" max="4349" width="15.7109375" style="1" customWidth="1"/>
    <col min="4350" max="4350" width="2.85546875" style="1" customWidth="1"/>
    <col min="4351" max="4353" width="15.7109375" style="1" customWidth="1"/>
    <col min="4354" max="4355" width="2.85546875" style="1" customWidth="1"/>
    <col min="4356" max="4356" width="52.85546875" style="1" customWidth="1"/>
    <col min="4357" max="4358" width="15.7109375" style="1" customWidth="1"/>
    <col min="4359" max="4359" width="2.85546875" style="1" customWidth="1"/>
    <col min="4360" max="4361" width="15.7109375" style="1" customWidth="1"/>
    <col min="4362" max="4363" width="2.85546875" style="1" customWidth="1"/>
    <col min="4364" max="4600" width="11.42578125" style="1"/>
    <col min="4601" max="4601" width="2.85546875" style="1" customWidth="1"/>
    <col min="4602" max="4602" width="52.85546875" style="1" customWidth="1"/>
    <col min="4603" max="4605" width="15.7109375" style="1" customWidth="1"/>
    <col min="4606" max="4606" width="2.85546875" style="1" customWidth="1"/>
    <col min="4607" max="4609" width="15.7109375" style="1" customWidth="1"/>
    <col min="4610" max="4611" width="2.85546875" style="1" customWidth="1"/>
    <col min="4612" max="4612" width="52.85546875" style="1" customWidth="1"/>
    <col min="4613" max="4614" width="15.7109375" style="1" customWidth="1"/>
    <col min="4615" max="4615" width="2.85546875" style="1" customWidth="1"/>
    <col min="4616" max="4617" width="15.7109375" style="1" customWidth="1"/>
    <col min="4618" max="4619" width="2.85546875" style="1" customWidth="1"/>
    <col min="4620" max="4856" width="11.42578125" style="1"/>
    <col min="4857" max="4857" width="2.85546875" style="1" customWidth="1"/>
    <col min="4858" max="4858" width="52.85546875" style="1" customWidth="1"/>
    <col min="4859" max="4861" width="15.7109375" style="1" customWidth="1"/>
    <col min="4862" max="4862" width="2.85546875" style="1" customWidth="1"/>
    <col min="4863" max="4865" width="15.7109375" style="1" customWidth="1"/>
    <col min="4866" max="4867" width="2.85546875" style="1" customWidth="1"/>
    <col min="4868" max="4868" width="52.85546875" style="1" customWidth="1"/>
    <col min="4869" max="4870" width="15.7109375" style="1" customWidth="1"/>
    <col min="4871" max="4871" width="2.85546875" style="1" customWidth="1"/>
    <col min="4872" max="4873" width="15.7109375" style="1" customWidth="1"/>
    <col min="4874" max="4875" width="2.85546875" style="1" customWidth="1"/>
    <col min="4876" max="5112" width="11.42578125" style="1"/>
    <col min="5113" max="5113" width="2.85546875" style="1" customWidth="1"/>
    <col min="5114" max="5114" width="52.85546875" style="1" customWidth="1"/>
    <col min="5115" max="5117" width="15.7109375" style="1" customWidth="1"/>
    <col min="5118" max="5118" width="2.85546875" style="1" customWidth="1"/>
    <col min="5119" max="5121" width="15.7109375" style="1" customWidth="1"/>
    <col min="5122" max="5123" width="2.85546875" style="1" customWidth="1"/>
    <col min="5124" max="5124" width="52.85546875" style="1" customWidth="1"/>
    <col min="5125" max="5126" width="15.7109375" style="1" customWidth="1"/>
    <col min="5127" max="5127" width="2.85546875" style="1" customWidth="1"/>
    <col min="5128" max="5129" width="15.7109375" style="1" customWidth="1"/>
    <col min="5130" max="5131" width="2.85546875" style="1" customWidth="1"/>
    <col min="5132" max="5368" width="11.42578125" style="1"/>
    <col min="5369" max="5369" width="2.85546875" style="1" customWidth="1"/>
    <col min="5370" max="5370" width="52.85546875" style="1" customWidth="1"/>
    <col min="5371" max="5373" width="15.7109375" style="1" customWidth="1"/>
    <col min="5374" max="5374" width="2.85546875" style="1" customWidth="1"/>
    <col min="5375" max="5377" width="15.7109375" style="1" customWidth="1"/>
    <col min="5378" max="5379" width="2.85546875" style="1" customWidth="1"/>
    <col min="5380" max="5380" width="52.85546875" style="1" customWidth="1"/>
    <col min="5381" max="5382" width="15.7109375" style="1" customWidth="1"/>
    <col min="5383" max="5383" width="2.85546875" style="1" customWidth="1"/>
    <col min="5384" max="5385" width="15.7109375" style="1" customWidth="1"/>
    <col min="5386" max="5387" width="2.85546875" style="1" customWidth="1"/>
    <col min="5388" max="5624" width="11.42578125" style="1"/>
    <col min="5625" max="5625" width="2.85546875" style="1" customWidth="1"/>
    <col min="5626" max="5626" width="52.85546875" style="1" customWidth="1"/>
    <col min="5627" max="5629" width="15.7109375" style="1" customWidth="1"/>
    <col min="5630" max="5630" width="2.85546875" style="1" customWidth="1"/>
    <col min="5631" max="5633" width="15.7109375" style="1" customWidth="1"/>
    <col min="5634" max="5635" width="2.85546875" style="1" customWidth="1"/>
    <col min="5636" max="5636" width="52.85546875" style="1" customWidth="1"/>
    <col min="5637" max="5638" width="15.7109375" style="1" customWidth="1"/>
    <col min="5639" max="5639" width="2.85546875" style="1" customWidth="1"/>
    <col min="5640" max="5641" width="15.7109375" style="1" customWidth="1"/>
    <col min="5642" max="5643" width="2.85546875" style="1" customWidth="1"/>
    <col min="5644" max="5880" width="11.42578125" style="1"/>
    <col min="5881" max="5881" width="2.85546875" style="1" customWidth="1"/>
    <col min="5882" max="5882" width="52.85546875" style="1" customWidth="1"/>
    <col min="5883" max="5885" width="15.7109375" style="1" customWidth="1"/>
    <col min="5886" max="5886" width="2.85546875" style="1" customWidth="1"/>
    <col min="5887" max="5889" width="15.7109375" style="1" customWidth="1"/>
    <col min="5890" max="5891" width="2.85546875" style="1" customWidth="1"/>
    <col min="5892" max="5892" width="52.85546875" style="1" customWidth="1"/>
    <col min="5893" max="5894" width="15.7109375" style="1" customWidth="1"/>
    <col min="5895" max="5895" width="2.85546875" style="1" customWidth="1"/>
    <col min="5896" max="5897" width="15.7109375" style="1" customWidth="1"/>
    <col min="5898" max="5899" width="2.85546875" style="1" customWidth="1"/>
    <col min="5900" max="6136" width="11.42578125" style="1"/>
    <col min="6137" max="6137" width="2.85546875" style="1" customWidth="1"/>
    <col min="6138" max="6138" width="52.85546875" style="1" customWidth="1"/>
    <col min="6139" max="6141" width="15.7109375" style="1" customWidth="1"/>
    <col min="6142" max="6142" width="2.85546875" style="1" customWidth="1"/>
    <col min="6143" max="6145" width="15.7109375" style="1" customWidth="1"/>
    <col min="6146" max="6147" width="2.85546875" style="1" customWidth="1"/>
    <col min="6148" max="6148" width="52.85546875" style="1" customWidth="1"/>
    <col min="6149" max="6150" width="15.7109375" style="1" customWidth="1"/>
    <col min="6151" max="6151" width="2.85546875" style="1" customWidth="1"/>
    <col min="6152" max="6153" width="15.7109375" style="1" customWidth="1"/>
    <col min="6154" max="6155" width="2.85546875" style="1" customWidth="1"/>
    <col min="6156" max="6392" width="11.42578125" style="1"/>
    <col min="6393" max="6393" width="2.85546875" style="1" customWidth="1"/>
    <col min="6394" max="6394" width="52.85546875" style="1" customWidth="1"/>
    <col min="6395" max="6397" width="15.7109375" style="1" customWidth="1"/>
    <col min="6398" max="6398" width="2.85546875" style="1" customWidth="1"/>
    <col min="6399" max="6401" width="15.7109375" style="1" customWidth="1"/>
    <col min="6402" max="6403" width="2.85546875" style="1" customWidth="1"/>
    <col min="6404" max="6404" width="52.85546875" style="1" customWidth="1"/>
    <col min="6405" max="6406" width="15.7109375" style="1" customWidth="1"/>
    <col min="6407" max="6407" width="2.85546875" style="1" customWidth="1"/>
    <col min="6408" max="6409" width="15.7109375" style="1" customWidth="1"/>
    <col min="6410" max="6411" width="2.85546875" style="1" customWidth="1"/>
    <col min="6412" max="6648" width="11.42578125" style="1"/>
    <col min="6649" max="6649" width="2.85546875" style="1" customWidth="1"/>
    <col min="6650" max="6650" width="52.85546875" style="1" customWidth="1"/>
    <col min="6651" max="6653" width="15.7109375" style="1" customWidth="1"/>
    <col min="6654" max="6654" width="2.85546875" style="1" customWidth="1"/>
    <col min="6655" max="6657" width="15.7109375" style="1" customWidth="1"/>
    <col min="6658" max="6659" width="2.85546875" style="1" customWidth="1"/>
    <col min="6660" max="6660" width="52.85546875" style="1" customWidth="1"/>
    <col min="6661" max="6662" width="15.7109375" style="1" customWidth="1"/>
    <col min="6663" max="6663" width="2.85546875" style="1" customWidth="1"/>
    <col min="6664" max="6665" width="15.7109375" style="1" customWidth="1"/>
    <col min="6666" max="6667" width="2.85546875" style="1" customWidth="1"/>
    <col min="6668" max="6904" width="11.42578125" style="1"/>
    <col min="6905" max="6905" width="2.85546875" style="1" customWidth="1"/>
    <col min="6906" max="6906" width="52.85546875" style="1" customWidth="1"/>
    <col min="6907" max="6909" width="15.7109375" style="1" customWidth="1"/>
    <col min="6910" max="6910" width="2.85546875" style="1" customWidth="1"/>
    <col min="6911" max="6913" width="15.7109375" style="1" customWidth="1"/>
    <col min="6914" max="6915" width="2.85546875" style="1" customWidth="1"/>
    <col min="6916" max="6916" width="52.85546875" style="1" customWidth="1"/>
    <col min="6917" max="6918" width="15.7109375" style="1" customWidth="1"/>
    <col min="6919" max="6919" width="2.85546875" style="1" customWidth="1"/>
    <col min="6920" max="6921" width="15.7109375" style="1" customWidth="1"/>
    <col min="6922" max="6923" width="2.85546875" style="1" customWidth="1"/>
    <col min="6924" max="7160" width="11.42578125" style="1"/>
    <col min="7161" max="7161" width="2.85546875" style="1" customWidth="1"/>
    <col min="7162" max="7162" width="52.85546875" style="1" customWidth="1"/>
    <col min="7163" max="7165" width="15.7109375" style="1" customWidth="1"/>
    <col min="7166" max="7166" width="2.85546875" style="1" customWidth="1"/>
    <col min="7167" max="7169" width="15.7109375" style="1" customWidth="1"/>
    <col min="7170" max="7171" width="2.85546875" style="1" customWidth="1"/>
    <col min="7172" max="7172" width="52.85546875" style="1" customWidth="1"/>
    <col min="7173" max="7174" width="15.7109375" style="1" customWidth="1"/>
    <col min="7175" max="7175" width="2.85546875" style="1" customWidth="1"/>
    <col min="7176" max="7177" width="15.7109375" style="1" customWidth="1"/>
    <col min="7178" max="7179" width="2.85546875" style="1" customWidth="1"/>
    <col min="7180" max="7416" width="11.42578125" style="1"/>
    <col min="7417" max="7417" width="2.85546875" style="1" customWidth="1"/>
    <col min="7418" max="7418" width="52.85546875" style="1" customWidth="1"/>
    <col min="7419" max="7421" width="15.7109375" style="1" customWidth="1"/>
    <col min="7422" max="7422" width="2.85546875" style="1" customWidth="1"/>
    <col min="7423" max="7425" width="15.7109375" style="1" customWidth="1"/>
    <col min="7426" max="7427" width="2.85546875" style="1" customWidth="1"/>
    <col min="7428" max="7428" width="52.85546875" style="1" customWidth="1"/>
    <col min="7429" max="7430" width="15.7109375" style="1" customWidth="1"/>
    <col min="7431" max="7431" width="2.85546875" style="1" customWidth="1"/>
    <col min="7432" max="7433" width="15.7109375" style="1" customWidth="1"/>
    <col min="7434" max="7435" width="2.85546875" style="1" customWidth="1"/>
    <col min="7436" max="7672" width="11.42578125" style="1"/>
    <col min="7673" max="7673" width="2.85546875" style="1" customWidth="1"/>
    <col min="7674" max="7674" width="52.85546875" style="1" customWidth="1"/>
    <col min="7675" max="7677" width="15.7109375" style="1" customWidth="1"/>
    <col min="7678" max="7678" width="2.85546875" style="1" customWidth="1"/>
    <col min="7679" max="7681" width="15.7109375" style="1" customWidth="1"/>
    <col min="7682" max="7683" width="2.85546875" style="1" customWidth="1"/>
    <col min="7684" max="7684" width="52.85546875" style="1" customWidth="1"/>
    <col min="7685" max="7686" width="15.7109375" style="1" customWidth="1"/>
    <col min="7687" max="7687" width="2.85546875" style="1" customWidth="1"/>
    <col min="7688" max="7689" width="15.7109375" style="1" customWidth="1"/>
    <col min="7690" max="7691" width="2.85546875" style="1" customWidth="1"/>
    <col min="7692" max="7928" width="11.42578125" style="1"/>
    <col min="7929" max="7929" width="2.85546875" style="1" customWidth="1"/>
    <col min="7930" max="7930" width="52.85546875" style="1" customWidth="1"/>
    <col min="7931" max="7933" width="15.7109375" style="1" customWidth="1"/>
    <col min="7934" max="7934" width="2.85546875" style="1" customWidth="1"/>
    <col min="7935" max="7937" width="15.7109375" style="1" customWidth="1"/>
    <col min="7938" max="7939" width="2.85546875" style="1" customWidth="1"/>
    <col min="7940" max="7940" width="52.85546875" style="1" customWidth="1"/>
    <col min="7941" max="7942" width="15.7109375" style="1" customWidth="1"/>
    <col min="7943" max="7943" width="2.85546875" style="1" customWidth="1"/>
    <col min="7944" max="7945" width="15.7109375" style="1" customWidth="1"/>
    <col min="7946" max="7947" width="2.85546875" style="1" customWidth="1"/>
    <col min="7948" max="8184" width="11.42578125" style="1"/>
    <col min="8185" max="8185" width="2.85546875" style="1" customWidth="1"/>
    <col min="8186" max="8186" width="52.85546875" style="1" customWidth="1"/>
    <col min="8187" max="8189" width="15.7109375" style="1" customWidth="1"/>
    <col min="8190" max="8190" width="2.85546875" style="1" customWidth="1"/>
    <col min="8191" max="8193" width="15.7109375" style="1" customWidth="1"/>
    <col min="8194" max="8195" width="2.85546875" style="1" customWidth="1"/>
    <col min="8196" max="8196" width="52.85546875" style="1" customWidth="1"/>
    <col min="8197" max="8198" width="15.7109375" style="1" customWidth="1"/>
    <col min="8199" max="8199" width="2.85546875" style="1" customWidth="1"/>
    <col min="8200" max="8201" width="15.7109375" style="1" customWidth="1"/>
    <col min="8202" max="8203" width="2.85546875" style="1" customWidth="1"/>
    <col min="8204" max="8440" width="11.42578125" style="1"/>
    <col min="8441" max="8441" width="2.85546875" style="1" customWidth="1"/>
    <col min="8442" max="8442" width="52.85546875" style="1" customWidth="1"/>
    <col min="8443" max="8445" width="15.7109375" style="1" customWidth="1"/>
    <col min="8446" max="8446" width="2.85546875" style="1" customWidth="1"/>
    <col min="8447" max="8449" width="15.7109375" style="1" customWidth="1"/>
    <col min="8450" max="8451" width="2.85546875" style="1" customWidth="1"/>
    <col min="8452" max="8452" width="52.85546875" style="1" customWidth="1"/>
    <col min="8453" max="8454" width="15.7109375" style="1" customWidth="1"/>
    <col min="8455" max="8455" width="2.85546875" style="1" customWidth="1"/>
    <col min="8456" max="8457" width="15.7109375" style="1" customWidth="1"/>
    <col min="8458" max="8459" width="2.85546875" style="1" customWidth="1"/>
    <col min="8460" max="8696" width="11.42578125" style="1"/>
    <col min="8697" max="8697" width="2.85546875" style="1" customWidth="1"/>
    <col min="8698" max="8698" width="52.85546875" style="1" customWidth="1"/>
    <col min="8699" max="8701" width="15.7109375" style="1" customWidth="1"/>
    <col min="8702" max="8702" width="2.85546875" style="1" customWidth="1"/>
    <col min="8703" max="8705" width="15.7109375" style="1" customWidth="1"/>
    <col min="8706" max="8707" width="2.85546875" style="1" customWidth="1"/>
    <col min="8708" max="8708" width="52.85546875" style="1" customWidth="1"/>
    <col min="8709" max="8710" width="15.7109375" style="1" customWidth="1"/>
    <col min="8711" max="8711" width="2.85546875" style="1" customWidth="1"/>
    <col min="8712" max="8713" width="15.7109375" style="1" customWidth="1"/>
    <col min="8714" max="8715" width="2.85546875" style="1" customWidth="1"/>
    <col min="8716" max="8952" width="11.42578125" style="1"/>
    <col min="8953" max="8953" width="2.85546875" style="1" customWidth="1"/>
    <col min="8954" max="8954" width="52.85546875" style="1" customWidth="1"/>
    <col min="8955" max="8957" width="15.7109375" style="1" customWidth="1"/>
    <col min="8958" max="8958" width="2.85546875" style="1" customWidth="1"/>
    <col min="8959" max="8961" width="15.7109375" style="1" customWidth="1"/>
    <col min="8962" max="8963" width="2.85546875" style="1" customWidth="1"/>
    <col min="8964" max="8964" width="52.85546875" style="1" customWidth="1"/>
    <col min="8965" max="8966" width="15.7109375" style="1" customWidth="1"/>
    <col min="8967" max="8967" width="2.85546875" style="1" customWidth="1"/>
    <col min="8968" max="8969" width="15.7109375" style="1" customWidth="1"/>
    <col min="8970" max="8971" width="2.85546875" style="1" customWidth="1"/>
    <col min="8972" max="9208" width="11.42578125" style="1"/>
    <col min="9209" max="9209" width="2.85546875" style="1" customWidth="1"/>
    <col min="9210" max="9210" width="52.85546875" style="1" customWidth="1"/>
    <col min="9211" max="9213" width="15.7109375" style="1" customWidth="1"/>
    <col min="9214" max="9214" width="2.85546875" style="1" customWidth="1"/>
    <col min="9215" max="9217" width="15.7109375" style="1" customWidth="1"/>
    <col min="9218" max="9219" width="2.85546875" style="1" customWidth="1"/>
    <col min="9220" max="9220" width="52.85546875" style="1" customWidth="1"/>
    <col min="9221" max="9222" width="15.7109375" style="1" customWidth="1"/>
    <col min="9223" max="9223" width="2.85546875" style="1" customWidth="1"/>
    <col min="9224" max="9225" width="15.7109375" style="1" customWidth="1"/>
    <col min="9226" max="9227" width="2.85546875" style="1" customWidth="1"/>
    <col min="9228" max="9464" width="11.42578125" style="1"/>
    <col min="9465" max="9465" width="2.85546875" style="1" customWidth="1"/>
    <col min="9466" max="9466" width="52.85546875" style="1" customWidth="1"/>
    <col min="9467" max="9469" width="15.7109375" style="1" customWidth="1"/>
    <col min="9470" max="9470" width="2.85546875" style="1" customWidth="1"/>
    <col min="9471" max="9473" width="15.7109375" style="1" customWidth="1"/>
    <col min="9474" max="9475" width="2.85546875" style="1" customWidth="1"/>
    <col min="9476" max="9476" width="52.85546875" style="1" customWidth="1"/>
    <col min="9477" max="9478" width="15.7109375" style="1" customWidth="1"/>
    <col min="9479" max="9479" width="2.85546875" style="1" customWidth="1"/>
    <col min="9480" max="9481" width="15.7109375" style="1" customWidth="1"/>
    <col min="9482" max="9483" width="2.85546875" style="1" customWidth="1"/>
    <col min="9484" max="9720" width="11.42578125" style="1"/>
    <col min="9721" max="9721" width="2.85546875" style="1" customWidth="1"/>
    <col min="9722" max="9722" width="52.85546875" style="1" customWidth="1"/>
    <col min="9723" max="9725" width="15.7109375" style="1" customWidth="1"/>
    <col min="9726" max="9726" width="2.85546875" style="1" customWidth="1"/>
    <col min="9727" max="9729" width="15.7109375" style="1" customWidth="1"/>
    <col min="9730" max="9731" width="2.85546875" style="1" customWidth="1"/>
    <col min="9732" max="9732" width="52.85546875" style="1" customWidth="1"/>
    <col min="9733" max="9734" width="15.7109375" style="1" customWidth="1"/>
    <col min="9735" max="9735" width="2.85546875" style="1" customWidth="1"/>
    <col min="9736" max="9737" width="15.7109375" style="1" customWidth="1"/>
    <col min="9738" max="9739" width="2.85546875" style="1" customWidth="1"/>
    <col min="9740" max="9976" width="11.42578125" style="1"/>
    <col min="9977" max="9977" width="2.85546875" style="1" customWidth="1"/>
    <col min="9978" max="9978" width="52.85546875" style="1" customWidth="1"/>
    <col min="9979" max="9981" width="15.7109375" style="1" customWidth="1"/>
    <col min="9982" max="9982" width="2.85546875" style="1" customWidth="1"/>
    <col min="9983" max="9985" width="15.7109375" style="1" customWidth="1"/>
    <col min="9986" max="9987" width="2.85546875" style="1" customWidth="1"/>
    <col min="9988" max="9988" width="52.85546875" style="1" customWidth="1"/>
    <col min="9989" max="9990" width="15.7109375" style="1" customWidth="1"/>
    <col min="9991" max="9991" width="2.85546875" style="1" customWidth="1"/>
    <col min="9992" max="9993" width="15.7109375" style="1" customWidth="1"/>
    <col min="9994" max="9995" width="2.85546875" style="1" customWidth="1"/>
    <col min="9996" max="10232" width="11.42578125" style="1"/>
    <col min="10233" max="10233" width="2.85546875" style="1" customWidth="1"/>
    <col min="10234" max="10234" width="52.85546875" style="1" customWidth="1"/>
    <col min="10235" max="10237" width="15.7109375" style="1" customWidth="1"/>
    <col min="10238" max="10238" width="2.85546875" style="1" customWidth="1"/>
    <col min="10239" max="10241" width="15.7109375" style="1" customWidth="1"/>
    <col min="10242" max="10243" width="2.85546875" style="1" customWidth="1"/>
    <col min="10244" max="10244" width="52.85546875" style="1" customWidth="1"/>
    <col min="10245" max="10246" width="15.7109375" style="1" customWidth="1"/>
    <col min="10247" max="10247" width="2.85546875" style="1" customWidth="1"/>
    <col min="10248" max="10249" width="15.7109375" style="1" customWidth="1"/>
    <col min="10250" max="10251" width="2.85546875" style="1" customWidth="1"/>
    <col min="10252" max="10488" width="11.42578125" style="1"/>
    <col min="10489" max="10489" width="2.85546875" style="1" customWidth="1"/>
    <col min="10490" max="10490" width="52.85546875" style="1" customWidth="1"/>
    <col min="10491" max="10493" width="15.7109375" style="1" customWidth="1"/>
    <col min="10494" max="10494" width="2.85546875" style="1" customWidth="1"/>
    <col min="10495" max="10497" width="15.7109375" style="1" customWidth="1"/>
    <col min="10498" max="10499" width="2.85546875" style="1" customWidth="1"/>
    <col min="10500" max="10500" width="52.85546875" style="1" customWidth="1"/>
    <col min="10501" max="10502" width="15.7109375" style="1" customWidth="1"/>
    <col min="10503" max="10503" width="2.85546875" style="1" customWidth="1"/>
    <col min="10504" max="10505" width="15.7109375" style="1" customWidth="1"/>
    <col min="10506" max="10507" width="2.85546875" style="1" customWidth="1"/>
    <col min="10508" max="10744" width="11.42578125" style="1"/>
    <col min="10745" max="10745" width="2.85546875" style="1" customWidth="1"/>
    <col min="10746" max="10746" width="52.85546875" style="1" customWidth="1"/>
    <col min="10747" max="10749" width="15.7109375" style="1" customWidth="1"/>
    <col min="10750" max="10750" width="2.85546875" style="1" customWidth="1"/>
    <col min="10751" max="10753" width="15.7109375" style="1" customWidth="1"/>
    <col min="10754" max="10755" width="2.85546875" style="1" customWidth="1"/>
    <col min="10756" max="10756" width="52.85546875" style="1" customWidth="1"/>
    <col min="10757" max="10758" width="15.7109375" style="1" customWidth="1"/>
    <col min="10759" max="10759" width="2.85546875" style="1" customWidth="1"/>
    <col min="10760" max="10761" width="15.7109375" style="1" customWidth="1"/>
    <col min="10762" max="10763" width="2.85546875" style="1" customWidth="1"/>
    <col min="10764" max="11000" width="11.42578125" style="1"/>
    <col min="11001" max="11001" width="2.85546875" style="1" customWidth="1"/>
    <col min="11002" max="11002" width="52.85546875" style="1" customWidth="1"/>
    <col min="11003" max="11005" width="15.7109375" style="1" customWidth="1"/>
    <col min="11006" max="11006" width="2.85546875" style="1" customWidth="1"/>
    <col min="11007" max="11009" width="15.7109375" style="1" customWidth="1"/>
    <col min="11010" max="11011" width="2.85546875" style="1" customWidth="1"/>
    <col min="11012" max="11012" width="52.85546875" style="1" customWidth="1"/>
    <col min="11013" max="11014" width="15.7109375" style="1" customWidth="1"/>
    <col min="11015" max="11015" width="2.85546875" style="1" customWidth="1"/>
    <col min="11016" max="11017" width="15.7109375" style="1" customWidth="1"/>
    <col min="11018" max="11019" width="2.85546875" style="1" customWidth="1"/>
    <col min="11020" max="11256" width="11.42578125" style="1"/>
    <col min="11257" max="11257" width="2.85546875" style="1" customWidth="1"/>
    <col min="11258" max="11258" width="52.85546875" style="1" customWidth="1"/>
    <col min="11259" max="11261" width="15.7109375" style="1" customWidth="1"/>
    <col min="11262" max="11262" width="2.85546875" style="1" customWidth="1"/>
    <col min="11263" max="11265" width="15.7109375" style="1" customWidth="1"/>
    <col min="11266" max="11267" width="2.85546875" style="1" customWidth="1"/>
    <col min="11268" max="11268" width="52.85546875" style="1" customWidth="1"/>
    <col min="11269" max="11270" width="15.7109375" style="1" customWidth="1"/>
    <col min="11271" max="11271" width="2.85546875" style="1" customWidth="1"/>
    <col min="11272" max="11273" width="15.7109375" style="1" customWidth="1"/>
    <col min="11274" max="11275" width="2.85546875" style="1" customWidth="1"/>
    <col min="11276" max="11512" width="11.42578125" style="1"/>
    <col min="11513" max="11513" width="2.85546875" style="1" customWidth="1"/>
    <col min="11514" max="11514" width="52.85546875" style="1" customWidth="1"/>
    <col min="11515" max="11517" width="15.7109375" style="1" customWidth="1"/>
    <col min="11518" max="11518" width="2.85546875" style="1" customWidth="1"/>
    <col min="11519" max="11521" width="15.7109375" style="1" customWidth="1"/>
    <col min="11522" max="11523" width="2.85546875" style="1" customWidth="1"/>
    <col min="11524" max="11524" width="52.85546875" style="1" customWidth="1"/>
    <col min="11525" max="11526" width="15.7109375" style="1" customWidth="1"/>
    <col min="11527" max="11527" width="2.85546875" style="1" customWidth="1"/>
    <col min="11528" max="11529" width="15.7109375" style="1" customWidth="1"/>
    <col min="11530" max="11531" width="2.85546875" style="1" customWidth="1"/>
    <col min="11532" max="11768" width="11.42578125" style="1"/>
    <col min="11769" max="11769" width="2.85546875" style="1" customWidth="1"/>
    <col min="11770" max="11770" width="52.85546875" style="1" customWidth="1"/>
    <col min="11771" max="11773" width="15.7109375" style="1" customWidth="1"/>
    <col min="11774" max="11774" width="2.85546875" style="1" customWidth="1"/>
    <col min="11775" max="11777" width="15.7109375" style="1" customWidth="1"/>
    <col min="11778" max="11779" width="2.85546875" style="1" customWidth="1"/>
    <col min="11780" max="11780" width="52.85546875" style="1" customWidth="1"/>
    <col min="11781" max="11782" width="15.7109375" style="1" customWidth="1"/>
    <col min="11783" max="11783" width="2.85546875" style="1" customWidth="1"/>
    <col min="11784" max="11785" width="15.7109375" style="1" customWidth="1"/>
    <col min="11786" max="11787" width="2.85546875" style="1" customWidth="1"/>
    <col min="11788" max="12024" width="11.42578125" style="1"/>
    <col min="12025" max="12025" width="2.85546875" style="1" customWidth="1"/>
    <col min="12026" max="12026" width="52.85546875" style="1" customWidth="1"/>
    <col min="12027" max="12029" width="15.7109375" style="1" customWidth="1"/>
    <col min="12030" max="12030" width="2.85546875" style="1" customWidth="1"/>
    <col min="12031" max="12033" width="15.7109375" style="1" customWidth="1"/>
    <col min="12034" max="12035" width="2.85546875" style="1" customWidth="1"/>
    <col min="12036" max="12036" width="52.85546875" style="1" customWidth="1"/>
    <col min="12037" max="12038" width="15.7109375" style="1" customWidth="1"/>
    <col min="12039" max="12039" width="2.85546875" style="1" customWidth="1"/>
    <col min="12040" max="12041" width="15.7109375" style="1" customWidth="1"/>
    <col min="12042" max="12043" width="2.85546875" style="1" customWidth="1"/>
    <col min="12044" max="12280" width="11.42578125" style="1"/>
    <col min="12281" max="12281" width="2.85546875" style="1" customWidth="1"/>
    <col min="12282" max="12282" width="52.85546875" style="1" customWidth="1"/>
    <col min="12283" max="12285" width="15.7109375" style="1" customWidth="1"/>
    <col min="12286" max="12286" width="2.85546875" style="1" customWidth="1"/>
    <col min="12287" max="12289" width="15.7109375" style="1" customWidth="1"/>
    <col min="12290" max="12291" width="2.85546875" style="1" customWidth="1"/>
    <col min="12292" max="12292" width="52.85546875" style="1" customWidth="1"/>
    <col min="12293" max="12294" width="15.7109375" style="1" customWidth="1"/>
    <col min="12295" max="12295" width="2.85546875" style="1" customWidth="1"/>
    <col min="12296" max="12297" width="15.7109375" style="1" customWidth="1"/>
    <col min="12298" max="12299" width="2.85546875" style="1" customWidth="1"/>
    <col min="12300" max="12536" width="11.42578125" style="1"/>
    <col min="12537" max="12537" width="2.85546875" style="1" customWidth="1"/>
    <col min="12538" max="12538" width="52.85546875" style="1" customWidth="1"/>
    <col min="12539" max="12541" width="15.7109375" style="1" customWidth="1"/>
    <col min="12542" max="12542" width="2.85546875" style="1" customWidth="1"/>
    <col min="12543" max="12545" width="15.7109375" style="1" customWidth="1"/>
    <col min="12546" max="12547" width="2.85546875" style="1" customWidth="1"/>
    <col min="12548" max="12548" width="52.85546875" style="1" customWidth="1"/>
    <col min="12549" max="12550" width="15.7109375" style="1" customWidth="1"/>
    <col min="12551" max="12551" width="2.85546875" style="1" customWidth="1"/>
    <col min="12552" max="12553" width="15.7109375" style="1" customWidth="1"/>
    <col min="12554" max="12555" width="2.85546875" style="1" customWidth="1"/>
    <col min="12556" max="12792" width="11.42578125" style="1"/>
    <col min="12793" max="12793" width="2.85546875" style="1" customWidth="1"/>
    <col min="12794" max="12794" width="52.85546875" style="1" customWidth="1"/>
    <col min="12795" max="12797" width="15.7109375" style="1" customWidth="1"/>
    <col min="12798" max="12798" width="2.85546875" style="1" customWidth="1"/>
    <col min="12799" max="12801" width="15.7109375" style="1" customWidth="1"/>
    <col min="12802" max="12803" width="2.85546875" style="1" customWidth="1"/>
    <col min="12804" max="12804" width="52.85546875" style="1" customWidth="1"/>
    <col min="12805" max="12806" width="15.7109375" style="1" customWidth="1"/>
    <col min="12807" max="12807" width="2.85546875" style="1" customWidth="1"/>
    <col min="12808" max="12809" width="15.7109375" style="1" customWidth="1"/>
    <col min="12810" max="12811" width="2.85546875" style="1" customWidth="1"/>
    <col min="12812" max="13048" width="11.42578125" style="1"/>
    <col min="13049" max="13049" width="2.85546875" style="1" customWidth="1"/>
    <col min="13050" max="13050" width="52.85546875" style="1" customWidth="1"/>
    <col min="13051" max="13053" width="15.7109375" style="1" customWidth="1"/>
    <col min="13054" max="13054" width="2.85546875" style="1" customWidth="1"/>
    <col min="13055" max="13057" width="15.7109375" style="1" customWidth="1"/>
    <col min="13058" max="13059" width="2.85546875" style="1" customWidth="1"/>
    <col min="13060" max="13060" width="52.85546875" style="1" customWidth="1"/>
    <col min="13061" max="13062" width="15.7109375" style="1" customWidth="1"/>
    <col min="13063" max="13063" width="2.85546875" style="1" customWidth="1"/>
    <col min="13064" max="13065" width="15.7109375" style="1" customWidth="1"/>
    <col min="13066" max="13067" width="2.85546875" style="1" customWidth="1"/>
    <col min="13068" max="13304" width="11.42578125" style="1"/>
    <col min="13305" max="13305" width="2.85546875" style="1" customWidth="1"/>
    <col min="13306" max="13306" width="52.85546875" style="1" customWidth="1"/>
    <col min="13307" max="13309" width="15.7109375" style="1" customWidth="1"/>
    <col min="13310" max="13310" width="2.85546875" style="1" customWidth="1"/>
    <col min="13311" max="13313" width="15.7109375" style="1" customWidth="1"/>
    <col min="13314" max="13315" width="2.85546875" style="1" customWidth="1"/>
    <col min="13316" max="13316" width="52.85546875" style="1" customWidth="1"/>
    <col min="13317" max="13318" width="15.7109375" style="1" customWidth="1"/>
    <col min="13319" max="13319" width="2.85546875" style="1" customWidth="1"/>
    <col min="13320" max="13321" width="15.7109375" style="1" customWidth="1"/>
    <col min="13322" max="13323" width="2.85546875" style="1" customWidth="1"/>
    <col min="13324" max="13560" width="11.42578125" style="1"/>
    <col min="13561" max="13561" width="2.85546875" style="1" customWidth="1"/>
    <col min="13562" max="13562" width="52.85546875" style="1" customWidth="1"/>
    <col min="13563" max="13565" width="15.7109375" style="1" customWidth="1"/>
    <col min="13566" max="13566" width="2.85546875" style="1" customWidth="1"/>
    <col min="13567" max="13569" width="15.7109375" style="1" customWidth="1"/>
    <col min="13570" max="13571" width="2.85546875" style="1" customWidth="1"/>
    <col min="13572" max="13572" width="52.85546875" style="1" customWidth="1"/>
    <col min="13573" max="13574" width="15.7109375" style="1" customWidth="1"/>
    <col min="13575" max="13575" width="2.85546875" style="1" customWidth="1"/>
    <col min="13576" max="13577" width="15.7109375" style="1" customWidth="1"/>
    <col min="13578" max="13579" width="2.85546875" style="1" customWidth="1"/>
    <col min="13580" max="13816" width="11.42578125" style="1"/>
    <col min="13817" max="13817" width="2.85546875" style="1" customWidth="1"/>
    <col min="13818" max="13818" width="52.85546875" style="1" customWidth="1"/>
    <col min="13819" max="13821" width="15.7109375" style="1" customWidth="1"/>
    <col min="13822" max="13822" width="2.85546875" style="1" customWidth="1"/>
    <col min="13823" max="13825" width="15.7109375" style="1" customWidth="1"/>
    <col min="13826" max="13827" width="2.85546875" style="1" customWidth="1"/>
    <col min="13828" max="13828" width="52.85546875" style="1" customWidth="1"/>
    <col min="13829" max="13830" width="15.7109375" style="1" customWidth="1"/>
    <col min="13831" max="13831" width="2.85546875" style="1" customWidth="1"/>
    <col min="13832" max="13833" width="15.7109375" style="1" customWidth="1"/>
    <col min="13834" max="13835" width="2.85546875" style="1" customWidth="1"/>
    <col min="13836" max="14072" width="11.42578125" style="1"/>
    <col min="14073" max="14073" width="2.85546875" style="1" customWidth="1"/>
    <col min="14074" max="14074" width="52.85546875" style="1" customWidth="1"/>
    <col min="14075" max="14077" width="15.7109375" style="1" customWidth="1"/>
    <col min="14078" max="14078" width="2.85546875" style="1" customWidth="1"/>
    <col min="14079" max="14081" width="15.7109375" style="1" customWidth="1"/>
    <col min="14082" max="14083" width="2.85546875" style="1" customWidth="1"/>
    <col min="14084" max="14084" width="52.85546875" style="1" customWidth="1"/>
    <col min="14085" max="14086" width="15.7109375" style="1" customWidth="1"/>
    <col min="14087" max="14087" width="2.85546875" style="1" customWidth="1"/>
    <col min="14088" max="14089" width="15.7109375" style="1" customWidth="1"/>
    <col min="14090" max="14091" width="2.85546875" style="1" customWidth="1"/>
    <col min="14092" max="14328" width="11.42578125" style="1"/>
    <col min="14329" max="14329" width="2.85546875" style="1" customWidth="1"/>
    <col min="14330" max="14330" width="52.85546875" style="1" customWidth="1"/>
    <col min="14331" max="14333" width="15.7109375" style="1" customWidth="1"/>
    <col min="14334" max="14334" width="2.85546875" style="1" customWidth="1"/>
    <col min="14335" max="14337" width="15.7109375" style="1" customWidth="1"/>
    <col min="14338" max="14339" width="2.85546875" style="1" customWidth="1"/>
    <col min="14340" max="14340" width="52.85546875" style="1" customWidth="1"/>
    <col min="14341" max="14342" width="15.7109375" style="1" customWidth="1"/>
    <col min="14343" max="14343" width="2.85546875" style="1" customWidth="1"/>
    <col min="14344" max="14345" width="15.7109375" style="1" customWidth="1"/>
    <col min="14346" max="14347" width="2.85546875" style="1" customWidth="1"/>
    <col min="14348" max="14584" width="11.42578125" style="1"/>
    <col min="14585" max="14585" width="2.85546875" style="1" customWidth="1"/>
    <col min="14586" max="14586" width="52.85546875" style="1" customWidth="1"/>
    <col min="14587" max="14589" width="15.7109375" style="1" customWidth="1"/>
    <col min="14590" max="14590" width="2.85546875" style="1" customWidth="1"/>
    <col min="14591" max="14593" width="15.7109375" style="1" customWidth="1"/>
    <col min="14594" max="14595" width="2.85546875" style="1" customWidth="1"/>
    <col min="14596" max="14596" width="52.85546875" style="1" customWidth="1"/>
    <col min="14597" max="14598" width="15.7109375" style="1" customWidth="1"/>
    <col min="14599" max="14599" width="2.85546875" style="1" customWidth="1"/>
    <col min="14600" max="14601" width="15.7109375" style="1" customWidth="1"/>
    <col min="14602" max="14603" width="2.85546875" style="1" customWidth="1"/>
    <col min="14604" max="14840" width="11.42578125" style="1"/>
    <col min="14841" max="14841" width="2.85546875" style="1" customWidth="1"/>
    <col min="14842" max="14842" width="52.85546875" style="1" customWidth="1"/>
    <col min="14843" max="14845" width="15.7109375" style="1" customWidth="1"/>
    <col min="14846" max="14846" width="2.85546875" style="1" customWidth="1"/>
    <col min="14847" max="14849" width="15.7109375" style="1" customWidth="1"/>
    <col min="14850" max="14851" width="2.85546875" style="1" customWidth="1"/>
    <col min="14852" max="14852" width="52.85546875" style="1" customWidth="1"/>
    <col min="14853" max="14854" width="15.7109375" style="1" customWidth="1"/>
    <col min="14855" max="14855" width="2.85546875" style="1" customWidth="1"/>
    <col min="14856" max="14857" width="15.7109375" style="1" customWidth="1"/>
    <col min="14858" max="14859" width="2.85546875" style="1" customWidth="1"/>
    <col min="14860" max="15096" width="11.42578125" style="1"/>
    <col min="15097" max="15097" width="2.85546875" style="1" customWidth="1"/>
    <col min="15098" max="15098" width="52.85546875" style="1" customWidth="1"/>
    <col min="15099" max="15101" width="15.7109375" style="1" customWidth="1"/>
    <col min="15102" max="15102" width="2.85546875" style="1" customWidth="1"/>
    <col min="15103" max="15105" width="15.7109375" style="1" customWidth="1"/>
    <col min="15106" max="15107" width="2.85546875" style="1" customWidth="1"/>
    <col min="15108" max="15108" width="52.85546875" style="1" customWidth="1"/>
    <col min="15109" max="15110" width="15.7109375" style="1" customWidth="1"/>
    <col min="15111" max="15111" width="2.85546875" style="1" customWidth="1"/>
    <col min="15112" max="15113" width="15.7109375" style="1" customWidth="1"/>
    <col min="15114" max="15115" width="2.85546875" style="1" customWidth="1"/>
    <col min="15116" max="15352" width="11.42578125" style="1"/>
    <col min="15353" max="15353" width="2.85546875" style="1" customWidth="1"/>
    <col min="15354" max="15354" width="52.85546875" style="1" customWidth="1"/>
    <col min="15355" max="15357" width="15.7109375" style="1" customWidth="1"/>
    <col min="15358" max="15358" width="2.85546875" style="1" customWidth="1"/>
    <col min="15359" max="15361" width="15.7109375" style="1" customWidth="1"/>
    <col min="15362" max="15363" width="2.85546875" style="1" customWidth="1"/>
    <col min="15364" max="15364" width="52.85546875" style="1" customWidth="1"/>
    <col min="15365" max="15366" width="15.7109375" style="1" customWidth="1"/>
    <col min="15367" max="15367" width="2.85546875" style="1" customWidth="1"/>
    <col min="15368" max="15369" width="15.7109375" style="1" customWidth="1"/>
    <col min="15370" max="15371" width="2.85546875" style="1" customWidth="1"/>
    <col min="15372" max="15608" width="11.42578125" style="1"/>
    <col min="15609" max="15609" width="2.85546875" style="1" customWidth="1"/>
    <col min="15610" max="15610" width="52.85546875" style="1" customWidth="1"/>
    <col min="15611" max="15613" width="15.7109375" style="1" customWidth="1"/>
    <col min="15614" max="15614" width="2.85546875" style="1" customWidth="1"/>
    <col min="15615" max="15617" width="15.7109375" style="1" customWidth="1"/>
    <col min="15618" max="15619" width="2.85546875" style="1" customWidth="1"/>
    <col min="15620" max="15620" width="52.85546875" style="1" customWidth="1"/>
    <col min="15621" max="15622" width="15.7109375" style="1" customWidth="1"/>
    <col min="15623" max="15623" width="2.85546875" style="1" customWidth="1"/>
    <col min="15624" max="15625" width="15.7109375" style="1" customWidth="1"/>
    <col min="15626" max="15627" width="2.85546875" style="1" customWidth="1"/>
    <col min="15628" max="15864" width="11.42578125" style="1"/>
    <col min="15865" max="15865" width="2.85546875" style="1" customWidth="1"/>
    <col min="15866" max="15866" width="52.85546875" style="1" customWidth="1"/>
    <col min="15867" max="15869" width="15.7109375" style="1" customWidth="1"/>
    <col min="15870" max="15870" width="2.85546875" style="1" customWidth="1"/>
    <col min="15871" max="15873" width="15.7109375" style="1" customWidth="1"/>
    <col min="15874" max="15875" width="2.85546875" style="1" customWidth="1"/>
    <col min="15876" max="15876" width="52.85546875" style="1" customWidth="1"/>
    <col min="15877" max="15878" width="15.7109375" style="1" customWidth="1"/>
    <col min="15879" max="15879" width="2.85546875" style="1" customWidth="1"/>
    <col min="15880" max="15881" width="15.7109375" style="1" customWidth="1"/>
    <col min="15882" max="15883" width="2.85546875" style="1" customWidth="1"/>
    <col min="15884" max="16120" width="11.42578125" style="1"/>
    <col min="16121" max="16121" width="2.85546875" style="1" customWidth="1"/>
    <col min="16122" max="16122" width="52.85546875" style="1" customWidth="1"/>
    <col min="16123" max="16125" width="15.7109375" style="1" customWidth="1"/>
    <col min="16126" max="16126" width="2.85546875" style="1" customWidth="1"/>
    <col min="16127" max="16129" width="15.7109375" style="1" customWidth="1"/>
    <col min="16130" max="16131" width="2.85546875" style="1" customWidth="1"/>
    <col min="16132" max="16132" width="52.85546875" style="1" customWidth="1"/>
    <col min="16133" max="16134" width="15.7109375" style="1" customWidth="1"/>
    <col min="16135" max="16135" width="2.85546875" style="1" customWidth="1"/>
    <col min="16136" max="16137" width="15.7109375" style="1" customWidth="1"/>
    <col min="16138" max="16139" width="2.85546875" style="1" customWidth="1"/>
    <col min="16140" max="16384" width="11.42578125" style="1"/>
  </cols>
  <sheetData>
    <row r="1" spans="1:12" ht="12" customHeight="1" x14ac:dyDescent="0.25">
      <c r="K1" s="108"/>
      <c r="L1" s="7"/>
    </row>
    <row r="2" spans="1:12" x14ac:dyDescent="0.25">
      <c r="B2" s="27" t="s">
        <v>412</v>
      </c>
      <c r="C2" s="3"/>
      <c r="D2" s="3"/>
      <c r="E2" s="3"/>
      <c r="H2" s="27"/>
      <c r="I2" s="3"/>
      <c r="J2" s="3"/>
      <c r="K2" s="75"/>
      <c r="L2" s="7"/>
    </row>
    <row r="3" spans="1:12" x14ac:dyDescent="0.25">
      <c r="A3" s="6"/>
      <c r="B3" s="27" t="s">
        <v>413</v>
      </c>
      <c r="C3" s="6"/>
      <c r="D3" s="4"/>
      <c r="E3" s="4"/>
      <c r="H3" s="27" t="s">
        <v>414</v>
      </c>
      <c r="I3" s="6"/>
      <c r="J3" s="4"/>
    </row>
    <row r="4" spans="1:12" s="514" customFormat="1" x14ac:dyDescent="0.25">
      <c r="A4" s="1464"/>
      <c r="B4" s="1501" t="s">
        <v>4</v>
      </c>
      <c r="C4" s="1501">
        <v>2019</v>
      </c>
      <c r="D4" s="1501"/>
      <c r="E4" s="1501"/>
      <c r="H4" s="1501" t="s">
        <v>4</v>
      </c>
      <c r="I4" s="1501">
        <v>2019</v>
      </c>
      <c r="J4" s="1501"/>
    </row>
    <row r="5" spans="1:12" s="514" customFormat="1" ht="75" x14ac:dyDescent="0.25">
      <c r="A5" s="1464"/>
      <c r="B5" s="1501"/>
      <c r="C5" s="1489" t="s">
        <v>415</v>
      </c>
      <c r="D5" s="1489" t="s">
        <v>416</v>
      </c>
      <c r="E5" s="1489" t="s">
        <v>417</v>
      </c>
      <c r="F5" s="1493"/>
      <c r="G5" s="1465"/>
      <c r="H5" s="1501"/>
      <c r="I5" s="1489" t="s">
        <v>418</v>
      </c>
      <c r="J5" s="1489" t="s">
        <v>419</v>
      </c>
      <c r="K5" s="1464"/>
      <c r="L5" s="1464"/>
    </row>
    <row r="6" spans="1:12" x14ac:dyDescent="0.25">
      <c r="A6" s="7"/>
      <c r="B6" s="7"/>
      <c r="C6" s="7"/>
      <c r="D6" s="7"/>
      <c r="E6" s="7"/>
      <c r="H6" s="7"/>
      <c r="I6" s="7"/>
      <c r="J6" s="7"/>
      <c r="K6" s="9"/>
      <c r="L6" s="7"/>
    </row>
    <row r="7" spans="1:12" x14ac:dyDescent="0.25">
      <c r="B7" s="305" t="s">
        <v>6</v>
      </c>
      <c r="F7" s="440"/>
      <c r="G7" s="440"/>
      <c r="H7" s="305" t="s">
        <v>6</v>
      </c>
      <c r="I7" s="39"/>
      <c r="J7" s="39"/>
      <c r="K7" s="9"/>
      <c r="L7" s="7"/>
    </row>
    <row r="8" spans="1:12" x14ac:dyDescent="0.25">
      <c r="A8" s="15"/>
      <c r="B8" s="624" t="s">
        <v>508</v>
      </c>
      <c r="C8" s="1339">
        <v>0.56000000000000005</v>
      </c>
      <c r="D8" s="1339">
        <v>0.45</v>
      </c>
      <c r="E8" s="1358">
        <f>VLOOKUP(B8,'Equity 3'!B9:D100,3,FALSE)</f>
        <v>324</v>
      </c>
      <c r="F8" s="440"/>
      <c r="G8" s="440"/>
      <c r="H8" s="624" t="s">
        <v>508</v>
      </c>
      <c r="I8" s="1339">
        <v>0.47</v>
      </c>
      <c r="J8" s="1340">
        <v>0.38</v>
      </c>
    </row>
    <row r="9" spans="1:12" x14ac:dyDescent="0.25">
      <c r="A9" s="15"/>
      <c r="B9" s="628" t="s">
        <v>7</v>
      </c>
      <c r="C9" s="1341">
        <v>0.01</v>
      </c>
      <c r="D9" s="1341">
        <v>6.0000000000000002E-5</v>
      </c>
      <c r="E9" s="1359">
        <v>13</v>
      </c>
      <c r="F9" s="440"/>
      <c r="G9" s="440"/>
      <c r="H9" s="628" t="s">
        <v>7</v>
      </c>
      <c r="I9" s="1341">
        <v>0.65700000000000003</v>
      </c>
      <c r="J9" s="1342">
        <v>0.21</v>
      </c>
      <c r="K9" s="27"/>
    </row>
    <row r="10" spans="1:12" x14ac:dyDescent="0.25">
      <c r="A10" s="15"/>
      <c r="B10" s="628" t="s">
        <v>13</v>
      </c>
      <c r="C10" s="1341">
        <v>4.8999999999999998E-3</v>
      </c>
      <c r="D10" s="1341">
        <v>4.5999999999999999E-3</v>
      </c>
      <c r="E10" s="1360">
        <f>VLOOKUP(B10,'Equity 3'!B11:D101,3,FALSE)</f>
        <v>66</v>
      </c>
      <c r="F10" s="440"/>
      <c r="G10" s="440"/>
      <c r="H10" s="628" t="s">
        <v>13</v>
      </c>
      <c r="I10" s="1341">
        <v>7.7999999999999996E-3</v>
      </c>
      <c r="J10" s="1341">
        <v>8.3999999999999995E-3</v>
      </c>
    </row>
    <row r="11" spans="1:12" x14ac:dyDescent="0.25">
      <c r="A11" s="15"/>
      <c r="B11" s="628" t="s">
        <v>15</v>
      </c>
      <c r="C11" s="1341">
        <v>5.4000000000000003E-3</v>
      </c>
      <c r="D11" s="1341">
        <v>5.4000000000000003E-3</v>
      </c>
      <c r="E11" s="1360">
        <f>VLOOKUP(B11,'Equity 3'!B12:D101,3,FALSE)</f>
        <v>196</v>
      </c>
      <c r="F11" s="440"/>
      <c r="G11" s="440"/>
      <c r="H11" s="628" t="s">
        <v>15</v>
      </c>
      <c r="I11" s="1341">
        <v>7.1000000000000004E-3</v>
      </c>
      <c r="J11" s="1341">
        <v>7.1000000000000004E-3</v>
      </c>
      <c r="K11" s="27"/>
    </row>
    <row r="12" spans="1:12" x14ac:dyDescent="0.25">
      <c r="A12" s="15"/>
      <c r="B12" s="636" t="s">
        <v>105</v>
      </c>
      <c r="C12" s="1343">
        <v>0.72</v>
      </c>
      <c r="D12" s="1343">
        <v>0.5</v>
      </c>
      <c r="E12" s="1361">
        <v>2</v>
      </c>
      <c r="F12" s="440"/>
      <c r="G12" s="440"/>
      <c r="H12" s="636" t="s">
        <v>105</v>
      </c>
      <c r="I12" s="1343">
        <v>0.94</v>
      </c>
      <c r="J12" s="1343">
        <v>0.95</v>
      </c>
      <c r="K12" s="27"/>
    </row>
    <row r="13" spans="1:12" hidden="1" x14ac:dyDescent="0.25">
      <c r="A13" s="15"/>
      <c r="B13" s="1372" t="s">
        <v>17</v>
      </c>
      <c r="C13" s="1373"/>
      <c r="D13" s="1373"/>
      <c r="E13" s="1374">
        <f>VLOOKUP(B13,'Equity 3'!B13:D102,3,FALSE)</f>
        <v>139</v>
      </c>
      <c r="F13" s="440"/>
      <c r="G13" s="440"/>
      <c r="H13" s="1372" t="s">
        <v>17</v>
      </c>
      <c r="I13" s="1373"/>
      <c r="J13" s="1373"/>
      <c r="K13" s="27"/>
    </row>
    <row r="14" spans="1:12" x14ac:dyDescent="0.25">
      <c r="A14" s="15"/>
      <c r="B14" s="21"/>
      <c r="C14" s="1344"/>
      <c r="D14" s="1344"/>
      <c r="E14" s="1362"/>
      <c r="F14" s="440"/>
      <c r="G14" s="440"/>
      <c r="H14" s="21"/>
      <c r="I14" s="1344"/>
      <c r="J14" s="1344"/>
    </row>
    <row r="15" spans="1:12" x14ac:dyDescent="0.25">
      <c r="B15" s="29"/>
      <c r="C15" s="1345"/>
      <c r="D15" s="1345"/>
      <c r="E15" s="1363"/>
      <c r="F15" s="440"/>
      <c r="G15" s="440"/>
      <c r="H15" s="29"/>
      <c r="I15" s="1345"/>
      <c r="J15" s="1345"/>
    </row>
    <row r="16" spans="1:12" x14ac:dyDescent="0.25">
      <c r="B16" s="488" t="s">
        <v>23</v>
      </c>
      <c r="C16" s="1345"/>
      <c r="D16" s="1345"/>
      <c r="E16" s="1363"/>
      <c r="F16" s="440"/>
      <c r="G16" s="440"/>
      <c r="H16" s="488" t="s">
        <v>23</v>
      </c>
      <c r="I16" s="1345"/>
      <c r="J16" s="1345"/>
    </row>
    <row r="17" spans="1:54" x14ac:dyDescent="0.25">
      <c r="A17" s="15"/>
      <c r="B17" s="595" t="s">
        <v>543</v>
      </c>
      <c r="C17" s="1346">
        <v>0.748</v>
      </c>
      <c r="D17" s="1346">
        <v>0.71399999999999997</v>
      </c>
      <c r="E17" s="1364">
        <v>1952</v>
      </c>
      <c r="F17" s="440"/>
      <c r="G17" s="440"/>
      <c r="H17" s="595" t="s">
        <v>543</v>
      </c>
      <c r="I17" s="1346" t="s">
        <v>101</v>
      </c>
      <c r="J17" s="1347" t="s">
        <v>101</v>
      </c>
      <c r="K17" s="27"/>
      <c r="M17"/>
      <c r="N17" s="85"/>
    </row>
    <row r="18" spans="1:54" x14ac:dyDescent="0.25">
      <c r="A18" s="15"/>
      <c r="B18" s="560" t="s">
        <v>26</v>
      </c>
      <c r="C18" s="1348">
        <v>0</v>
      </c>
      <c r="D18" s="1348">
        <v>0</v>
      </c>
      <c r="E18" s="1365">
        <f>VLOOKUP(B18,'Equity 3'!B19:D108,3,FALSE)</f>
        <v>919</v>
      </c>
      <c r="F18" s="440"/>
      <c r="G18" s="440"/>
      <c r="H18" s="560" t="s">
        <v>26</v>
      </c>
      <c r="I18" s="1348">
        <v>0</v>
      </c>
      <c r="J18" s="1349">
        <v>0</v>
      </c>
      <c r="K18" s="27"/>
      <c r="M18"/>
      <c r="N18" s="85"/>
    </row>
    <row r="19" spans="1:54" x14ac:dyDescent="0.25">
      <c r="A19" s="15"/>
      <c r="B19" s="628" t="s">
        <v>28</v>
      </c>
      <c r="C19" s="1348">
        <v>0.28999999999999998</v>
      </c>
      <c r="D19" s="1348">
        <v>4.1999999999999997E-3</v>
      </c>
      <c r="E19" s="1365">
        <f>VLOOKUP(B19,'Equity 3'!B20:D109,3,FALSE)</f>
        <v>289</v>
      </c>
      <c r="F19" s="440"/>
      <c r="G19" s="440"/>
      <c r="H19" s="628" t="s">
        <v>28</v>
      </c>
      <c r="I19" s="1348">
        <v>0.42</v>
      </c>
      <c r="J19" s="1349">
        <v>0.56999999999999995</v>
      </c>
    </row>
    <row r="20" spans="1:54" hidden="1" x14ac:dyDescent="0.25">
      <c r="A20" s="15"/>
      <c r="B20" s="628" t="s">
        <v>117</v>
      </c>
      <c r="C20" s="1348"/>
      <c r="D20" s="1348"/>
      <c r="E20" s="1365">
        <f>VLOOKUP(B20,'Equity 3'!B21:D110,3,FALSE)</f>
        <v>320</v>
      </c>
      <c r="F20" s="440"/>
      <c r="G20" s="440"/>
      <c r="H20" s="628" t="s">
        <v>117</v>
      </c>
      <c r="I20" s="1348"/>
      <c r="J20" s="1349"/>
    </row>
    <row r="21" spans="1:54" hidden="1" x14ac:dyDescent="0.25">
      <c r="A21" s="15"/>
      <c r="B21" s="628" t="s">
        <v>30</v>
      </c>
      <c r="C21" s="1348"/>
      <c r="D21" s="1348"/>
      <c r="E21" s="1366">
        <f>VLOOKUP(B21,'Equity 3'!B22:D111,3,FALSE)</f>
        <v>378</v>
      </c>
      <c r="F21" s="440"/>
      <c r="G21" s="440"/>
      <c r="H21" s="628" t="s">
        <v>30</v>
      </c>
      <c r="I21" s="1348"/>
      <c r="J21" s="1348"/>
    </row>
    <row r="22" spans="1:54" x14ac:dyDescent="0.25">
      <c r="A22" s="15"/>
      <c r="B22" s="628" t="s">
        <v>32</v>
      </c>
      <c r="C22" s="1348">
        <v>0.78500000000000003</v>
      </c>
      <c r="D22" s="1348">
        <v>0.78659999999999997</v>
      </c>
      <c r="E22" s="1365">
        <f>VLOOKUP(B22,'Equity 3'!B23:D112,3,FALSE)</f>
        <v>2272</v>
      </c>
      <c r="F22" s="440"/>
      <c r="G22" s="440"/>
      <c r="H22" s="628" t="s">
        <v>32</v>
      </c>
      <c r="I22" s="1348">
        <v>0.40920000000000001</v>
      </c>
      <c r="J22" s="1349">
        <v>0.31669999999999998</v>
      </c>
    </row>
    <row r="23" spans="1:54" x14ac:dyDescent="0.25">
      <c r="A23" s="15"/>
      <c r="B23" s="628" t="s">
        <v>36</v>
      </c>
      <c r="C23" s="1348">
        <v>0.67090000000000005</v>
      </c>
      <c r="D23" s="1348">
        <v>0.64959999999999996</v>
      </c>
      <c r="E23" s="1367">
        <f>VLOOKUP(B23,'Equity 3'!B24:D113,3,FALSE)</f>
        <v>3704</v>
      </c>
      <c r="F23" s="440"/>
      <c r="G23" s="440"/>
      <c r="H23" s="628" t="s">
        <v>36</v>
      </c>
      <c r="I23" s="1348">
        <v>0.1502</v>
      </c>
      <c r="J23" s="1350">
        <v>0.16</v>
      </c>
    </row>
    <row r="24" spans="1:54" hidden="1" x14ac:dyDescent="0.25">
      <c r="A24" s="15"/>
      <c r="B24" s="628" t="s">
        <v>38</v>
      </c>
      <c r="C24" s="1348" t="s">
        <v>101</v>
      </c>
      <c r="D24" s="1348" t="s">
        <v>101</v>
      </c>
      <c r="E24" s="1365">
        <f>VLOOKUP(B24,'Equity 3'!B25:D114,3,FALSE)</f>
        <v>2262</v>
      </c>
      <c r="F24" s="440"/>
      <c r="G24" s="440"/>
      <c r="H24" s="628" t="s">
        <v>38</v>
      </c>
      <c r="I24" s="1348" t="s">
        <v>101</v>
      </c>
      <c r="J24" s="1349" t="s">
        <v>101</v>
      </c>
    </row>
    <row r="25" spans="1:54" hidden="1" x14ac:dyDescent="0.25">
      <c r="A25" s="15"/>
      <c r="B25" s="628" t="s">
        <v>433</v>
      </c>
      <c r="C25" s="1348" t="s">
        <v>101</v>
      </c>
      <c r="D25" s="1348" t="s">
        <v>101</v>
      </c>
      <c r="E25" s="1365">
        <f>VLOOKUP(B25,'Equity 3'!B26:D115,3,FALSE)</f>
        <v>1954</v>
      </c>
      <c r="F25" s="440"/>
      <c r="G25" s="440"/>
      <c r="H25" s="628" t="s">
        <v>433</v>
      </c>
      <c r="I25" s="1348" t="s">
        <v>101</v>
      </c>
      <c r="J25" s="1349" t="s">
        <v>101</v>
      </c>
    </row>
    <row r="26" spans="1:54" hidden="1" x14ac:dyDescent="0.25">
      <c r="A26" s="15"/>
      <c r="B26" s="628" t="s">
        <v>40</v>
      </c>
      <c r="C26" s="1348" t="s">
        <v>101</v>
      </c>
      <c r="D26" s="1348" t="s">
        <v>101</v>
      </c>
      <c r="E26" s="1365">
        <f>VLOOKUP(B26,'Equity 3'!B27:D116,3,FALSE)</f>
        <v>123</v>
      </c>
      <c r="F26" s="440"/>
      <c r="G26" s="440"/>
      <c r="H26" s="628" t="s">
        <v>40</v>
      </c>
      <c r="I26" s="1348" t="s">
        <v>101</v>
      </c>
      <c r="J26" s="1349" t="s">
        <v>101</v>
      </c>
    </row>
    <row r="27" spans="1:54" s="308" customFormat="1" hidden="1" x14ac:dyDescent="0.25">
      <c r="A27" s="15"/>
      <c r="B27" s="628" t="s">
        <v>43</v>
      </c>
      <c r="C27" s="1348" t="s">
        <v>101</v>
      </c>
      <c r="D27" s="1348" t="s">
        <v>101</v>
      </c>
      <c r="E27" s="1365">
        <f>VLOOKUP(B27,'Equity 3'!B28:D117,3,FALSE)</f>
        <v>1572</v>
      </c>
      <c r="F27" s="440"/>
      <c r="G27" s="440"/>
      <c r="H27" s="628" t="s">
        <v>43</v>
      </c>
      <c r="I27" s="1348" t="s">
        <v>101</v>
      </c>
      <c r="J27" s="1349" t="s">
        <v>101</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08" customFormat="1" x14ac:dyDescent="0.25">
      <c r="A28" s="15"/>
      <c r="B28" s="628" t="s">
        <v>45</v>
      </c>
      <c r="C28" s="1348">
        <v>0.41549999999999998</v>
      </c>
      <c r="D28" s="1348">
        <v>0.3039</v>
      </c>
      <c r="E28" s="1365">
        <f>VLOOKUP(B28,'Equity 3'!B29:D118,3,FALSE)</f>
        <v>2205</v>
      </c>
      <c r="F28" s="440"/>
      <c r="G28" s="440"/>
      <c r="H28" s="628" t="s">
        <v>45</v>
      </c>
      <c r="I28" s="1348">
        <v>0.1305</v>
      </c>
      <c r="J28" s="1349">
        <v>7.5899999999999995E-2</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08" customFormat="1" hidden="1" x14ac:dyDescent="0.25">
      <c r="A29" s="15"/>
      <c r="B29" s="628" t="s">
        <v>46</v>
      </c>
      <c r="C29" s="1348" t="s">
        <v>101</v>
      </c>
      <c r="D29" s="1348" t="s">
        <v>101</v>
      </c>
      <c r="E29" s="1365">
        <f>VLOOKUP(B29,'Equity 3'!B29:D118,3,FALSE)</f>
        <v>470</v>
      </c>
      <c r="F29" s="440"/>
      <c r="G29" s="440"/>
      <c r="H29" s="628" t="s">
        <v>46</v>
      </c>
      <c r="I29" s="1348" t="s">
        <v>101</v>
      </c>
      <c r="J29" s="1349" t="s">
        <v>101</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ht="15.6" customHeight="1" x14ac:dyDescent="0.25">
      <c r="A30" s="15"/>
      <c r="B30" s="628" t="s">
        <v>49</v>
      </c>
      <c r="C30" s="1348">
        <v>0.43719999999999998</v>
      </c>
      <c r="D30" s="1348">
        <v>0.64629999999999999</v>
      </c>
      <c r="E30" s="1365">
        <f>VLOOKUP(B30,'Equity 3'!B30:D119,3,FALSE)</f>
        <v>740</v>
      </c>
      <c r="F30" s="440"/>
      <c r="G30" s="440"/>
      <c r="H30" s="628" t="s">
        <v>49</v>
      </c>
      <c r="I30" s="1348">
        <v>0.23669999999999999</v>
      </c>
      <c r="J30" s="1349">
        <v>0.38540000000000002</v>
      </c>
    </row>
    <row r="31" spans="1:54" x14ac:dyDescent="0.25">
      <c r="A31" s="15"/>
      <c r="B31" s="628" t="s">
        <v>51</v>
      </c>
      <c r="C31" s="750">
        <v>0.66310000000000002</v>
      </c>
      <c r="D31" s="750">
        <v>0.50600000000000001</v>
      </c>
      <c r="E31" s="1368">
        <f>VLOOKUP(B31,'Equity 3'!B31:D120,3,FALSE)</f>
        <v>867</v>
      </c>
      <c r="F31" s="440"/>
      <c r="G31" s="440"/>
      <c r="H31" s="628" t="s">
        <v>51</v>
      </c>
      <c r="I31" s="750">
        <v>0.41970000000000002</v>
      </c>
      <c r="J31" s="1351">
        <v>0.28420000000000001</v>
      </c>
    </row>
    <row r="32" spans="1:54" x14ac:dyDescent="0.25">
      <c r="B32" s="636" t="s">
        <v>351</v>
      </c>
      <c r="C32" s="1352">
        <v>0.65269999999999995</v>
      </c>
      <c r="D32" s="1352">
        <v>0.77729999999999999</v>
      </c>
      <c r="E32" s="1369">
        <f>VLOOKUP(B32,'Equity 3'!B32:D121,3,FALSE)</f>
        <v>725</v>
      </c>
      <c r="F32" s="440"/>
      <c r="G32" s="440"/>
      <c r="H32" s="636" t="s">
        <v>351</v>
      </c>
      <c r="I32" s="1352">
        <v>0.36349999999999999</v>
      </c>
      <c r="J32" s="1353">
        <v>0.43430000000000002</v>
      </c>
    </row>
    <row r="33" spans="1:14" x14ac:dyDescent="0.25">
      <c r="B33" s="21"/>
      <c r="C33" s="1344"/>
      <c r="D33" s="1344"/>
      <c r="E33" s="1362"/>
      <c r="F33" s="440"/>
      <c r="G33" s="440"/>
      <c r="H33" s="21"/>
      <c r="I33" s="1344"/>
      <c r="J33" s="1344"/>
    </row>
    <row r="34" spans="1:14" x14ac:dyDescent="0.25">
      <c r="A34" s="15"/>
      <c r="B34" s="305" t="s">
        <v>52</v>
      </c>
      <c r="C34" s="1344"/>
      <c r="D34" s="1344"/>
      <c r="E34" s="1362"/>
      <c r="F34" s="440"/>
      <c r="G34" s="440"/>
      <c r="H34" s="305" t="s">
        <v>52</v>
      </c>
      <c r="I34" s="1344"/>
      <c r="J34" s="1344"/>
    </row>
    <row r="35" spans="1:14" x14ac:dyDescent="0.25">
      <c r="A35" s="15"/>
      <c r="B35" s="595" t="s">
        <v>55</v>
      </c>
      <c r="C35" s="1346">
        <v>0.66659999999999997</v>
      </c>
      <c r="D35" s="1346">
        <v>0.53149999999999997</v>
      </c>
      <c r="E35" s="1364">
        <f>VLOOKUP(B35,'Equity 3'!B35:D124,3,FALSE)</f>
        <v>191</v>
      </c>
      <c r="F35" s="440"/>
      <c r="G35" s="440"/>
      <c r="H35" s="595" t="s">
        <v>55</v>
      </c>
      <c r="I35" s="1346">
        <v>0.66659999999999997</v>
      </c>
      <c r="J35" s="1347">
        <v>0.53149999999999997</v>
      </c>
      <c r="K35" s="27"/>
      <c r="M35"/>
      <c r="N35" s="85"/>
    </row>
    <row r="36" spans="1:14" x14ac:dyDescent="0.25">
      <c r="A36" s="15"/>
      <c r="B36" s="560" t="s">
        <v>120</v>
      </c>
      <c r="C36" s="1348">
        <v>0.41189999999999999</v>
      </c>
      <c r="D36" s="1348">
        <v>0.57520000000000004</v>
      </c>
      <c r="E36" s="1365">
        <f>VLOOKUP(B36,'Equity 3'!B36:D125,3,FALSE)</f>
        <v>176</v>
      </c>
      <c r="F36" s="440"/>
      <c r="G36" s="440"/>
      <c r="H36" s="560" t="s">
        <v>120</v>
      </c>
      <c r="I36" s="1348">
        <v>0.63109999999999999</v>
      </c>
      <c r="J36" s="1349">
        <v>0.78749999999999998</v>
      </c>
      <c r="K36" s="27"/>
      <c r="M36"/>
      <c r="N36" s="85"/>
    </row>
    <row r="37" spans="1:14" hidden="1" x14ac:dyDescent="0.25">
      <c r="A37" s="15"/>
      <c r="B37" s="560" t="s">
        <v>58</v>
      </c>
      <c r="C37" s="1348" t="s">
        <v>101</v>
      </c>
      <c r="D37" s="1348" t="s">
        <v>101</v>
      </c>
      <c r="E37" s="1365">
        <f>VLOOKUP(B37,'Equity 3'!B37:D126,3,FALSE)</f>
        <v>43</v>
      </c>
      <c r="F37" s="440"/>
      <c r="G37" s="440"/>
      <c r="H37" s="560" t="s">
        <v>58</v>
      </c>
      <c r="I37" s="1348" t="s">
        <v>101</v>
      </c>
      <c r="J37" s="1349" t="s">
        <v>101</v>
      </c>
      <c r="K37" s="27"/>
      <c r="M37"/>
      <c r="N37" s="85"/>
    </row>
    <row r="38" spans="1:14" x14ac:dyDescent="0.25">
      <c r="A38" s="15"/>
      <c r="B38" s="560" t="s">
        <v>123</v>
      </c>
      <c r="C38" s="1348">
        <v>0.97589999999999999</v>
      </c>
      <c r="D38" s="1348">
        <v>0.97799999999999998</v>
      </c>
      <c r="E38" s="1365">
        <v>143</v>
      </c>
      <c r="F38" s="440"/>
      <c r="G38" s="440"/>
      <c r="H38" s="560" t="s">
        <v>123</v>
      </c>
      <c r="I38" s="1348">
        <v>0.57569999999999999</v>
      </c>
      <c r="J38" s="1349">
        <v>0.69340000000000002</v>
      </c>
      <c r="K38" s="27"/>
      <c r="M38"/>
      <c r="N38" s="85"/>
    </row>
    <row r="39" spans="1:14" x14ac:dyDescent="0.25">
      <c r="A39" s="15"/>
      <c r="B39" s="560" t="s">
        <v>60</v>
      </c>
      <c r="C39" s="1348">
        <v>0.59899999999999998</v>
      </c>
      <c r="D39" s="1348">
        <v>0.65469999999999995</v>
      </c>
      <c r="E39" s="1365">
        <f>VLOOKUP(B39,'Equity 3'!B39:D128,3,FALSE)</f>
        <v>378</v>
      </c>
      <c r="F39" s="440"/>
      <c r="G39" s="440"/>
      <c r="H39" s="560" t="s">
        <v>60</v>
      </c>
      <c r="I39" s="1348">
        <v>0.41610000000000003</v>
      </c>
      <c r="J39" s="1349">
        <v>0.49130000000000001</v>
      </c>
      <c r="K39" s="27"/>
      <c r="M39"/>
      <c r="N39" s="85"/>
    </row>
    <row r="40" spans="1:14" x14ac:dyDescent="0.25">
      <c r="A40" s="15"/>
      <c r="B40" s="560" t="s">
        <v>62</v>
      </c>
      <c r="C40" s="1348">
        <v>0.54044783082924253</v>
      </c>
      <c r="D40" s="1348">
        <v>0.51192758017892737</v>
      </c>
      <c r="E40" s="1365">
        <v>4</v>
      </c>
      <c r="F40" s="440"/>
      <c r="G40" s="440"/>
      <c r="H40" s="560" t="s">
        <v>62</v>
      </c>
      <c r="I40" s="1348">
        <v>0.75390020347943509</v>
      </c>
      <c r="J40" s="1349">
        <v>0.77036174326393791</v>
      </c>
      <c r="K40" s="27"/>
      <c r="M40"/>
      <c r="N40" s="85"/>
    </row>
    <row r="41" spans="1:14" x14ac:dyDescent="0.25">
      <c r="A41" s="15"/>
      <c r="B41" s="560" t="s">
        <v>420</v>
      </c>
      <c r="C41" s="1348">
        <v>0.19</v>
      </c>
      <c r="D41" s="1348">
        <v>0.3</v>
      </c>
      <c r="E41" s="1365">
        <v>2</v>
      </c>
      <c r="F41" s="440"/>
      <c r="G41" s="440"/>
      <c r="H41" s="560" t="s">
        <v>420</v>
      </c>
      <c r="I41" s="1348">
        <v>0.77</v>
      </c>
      <c r="J41" s="1349">
        <v>0.51900000000000002</v>
      </c>
      <c r="K41" s="27"/>
      <c r="M41"/>
      <c r="N41" s="85"/>
    </row>
    <row r="42" spans="1:14" x14ac:dyDescent="0.25">
      <c r="A42" s="15"/>
      <c r="B42" s="560" t="s">
        <v>125</v>
      </c>
      <c r="C42" s="1348">
        <v>0.4733</v>
      </c>
      <c r="D42" s="1348">
        <v>0.66059999999999997</v>
      </c>
      <c r="E42" s="1365">
        <v>46</v>
      </c>
      <c r="F42" s="440"/>
      <c r="G42" s="440"/>
      <c r="H42" s="560" t="s">
        <v>125</v>
      </c>
      <c r="I42" s="1348">
        <v>0.74760000000000004</v>
      </c>
      <c r="J42" s="1349">
        <v>0.80989999999999995</v>
      </c>
      <c r="K42" s="27"/>
      <c r="M42"/>
      <c r="N42" s="85"/>
    </row>
    <row r="43" spans="1:14" hidden="1" x14ac:dyDescent="0.25">
      <c r="A43" s="15"/>
      <c r="B43" s="628" t="s">
        <v>129</v>
      </c>
      <c r="C43" s="1348" t="s">
        <v>101</v>
      </c>
      <c r="D43" s="1348" t="s">
        <v>101</v>
      </c>
      <c r="E43" s="1365">
        <f>VLOOKUP(B43,'Equity 3'!B41:D130,3,FALSE)</f>
        <v>44</v>
      </c>
      <c r="F43" s="440"/>
      <c r="G43" s="440"/>
      <c r="H43" s="628" t="s">
        <v>129</v>
      </c>
      <c r="I43" s="1348" t="s">
        <v>101</v>
      </c>
      <c r="J43" s="1349" t="s">
        <v>101</v>
      </c>
      <c r="K43" s="27"/>
      <c r="M43"/>
      <c r="N43" s="85"/>
    </row>
    <row r="44" spans="1:14" hidden="1" x14ac:dyDescent="0.25">
      <c r="A44" s="15"/>
      <c r="B44" s="628" t="s">
        <v>64</v>
      </c>
      <c r="C44" s="1348" t="s">
        <v>101</v>
      </c>
      <c r="D44" s="1348" t="s">
        <v>101</v>
      </c>
      <c r="E44" s="1365">
        <f>VLOOKUP(B44,'Equity 3'!B42:D131,3,FALSE)</f>
        <v>96</v>
      </c>
      <c r="F44" s="440"/>
      <c r="G44" s="440"/>
      <c r="H44" s="628" t="s">
        <v>64</v>
      </c>
      <c r="I44" s="1348" t="s">
        <v>101</v>
      </c>
      <c r="J44" s="1349" t="s">
        <v>101</v>
      </c>
      <c r="K44" s="27"/>
      <c r="M44"/>
      <c r="N44" s="85"/>
    </row>
    <row r="45" spans="1:14" hidden="1" x14ac:dyDescent="0.25">
      <c r="A45" s="15"/>
      <c r="B45" s="560" t="s">
        <v>603</v>
      </c>
      <c r="C45" s="1348" t="s">
        <v>101</v>
      </c>
      <c r="D45" s="1348" t="s">
        <v>101</v>
      </c>
      <c r="E45" s="1365">
        <f>VLOOKUP(B45,'Equity 3'!B43:D132,3,FALSE)</f>
        <v>470</v>
      </c>
      <c r="F45" s="440"/>
      <c r="G45" s="440"/>
      <c r="H45" s="560" t="s">
        <v>603</v>
      </c>
      <c r="I45" s="1348" t="s">
        <v>101</v>
      </c>
      <c r="J45" s="1349" t="s">
        <v>101</v>
      </c>
      <c r="M45"/>
      <c r="N45" s="85"/>
    </row>
    <row r="46" spans="1:14" hidden="1" x14ac:dyDescent="0.25">
      <c r="A46" s="15"/>
      <c r="B46" s="560" t="s">
        <v>65</v>
      </c>
      <c r="C46" s="1348" t="s">
        <v>101</v>
      </c>
      <c r="D46" s="1348" t="s">
        <v>101</v>
      </c>
      <c r="E46" s="1365">
        <f>VLOOKUP(B46,'Equity 3'!B44:D133,3,FALSE)</f>
        <v>63</v>
      </c>
      <c r="F46" s="440"/>
      <c r="G46" s="440"/>
      <c r="H46" s="560" t="s">
        <v>65</v>
      </c>
      <c r="I46" s="1348" t="s">
        <v>101</v>
      </c>
      <c r="J46" s="1349" t="s">
        <v>101</v>
      </c>
      <c r="K46" s="27"/>
      <c r="M46"/>
      <c r="N46" s="85"/>
    </row>
    <row r="47" spans="1:14" hidden="1" x14ac:dyDescent="0.25">
      <c r="A47" s="15"/>
      <c r="B47" s="560" t="s">
        <v>67</v>
      </c>
      <c r="C47" s="1348" t="s">
        <v>101</v>
      </c>
      <c r="D47" s="1348" t="s">
        <v>101</v>
      </c>
      <c r="E47" s="1365">
        <f>VLOOKUP(B47,'Equity 3'!B45:D134,3,FALSE)</f>
        <v>1067</v>
      </c>
      <c r="F47" s="440"/>
      <c r="G47" s="440"/>
      <c r="H47" s="560" t="s">
        <v>67</v>
      </c>
      <c r="I47" s="1348" t="s">
        <v>101</v>
      </c>
      <c r="J47" s="1349" t="s">
        <v>101</v>
      </c>
      <c r="K47" s="27"/>
      <c r="M47"/>
      <c r="N47" s="85"/>
    </row>
    <row r="48" spans="1:14" hidden="1" x14ac:dyDescent="0.25">
      <c r="A48" s="15"/>
      <c r="B48" s="560" t="s">
        <v>68</v>
      </c>
      <c r="C48" s="1348" t="s">
        <v>101</v>
      </c>
      <c r="D48" s="1348" t="s">
        <v>101</v>
      </c>
      <c r="E48" s="1365">
        <f>VLOOKUP(B48,'Equity 3'!B47:D136,3,FALSE)</f>
        <v>274</v>
      </c>
      <c r="F48" s="440"/>
      <c r="G48" s="440"/>
      <c r="H48" s="560" t="s">
        <v>68</v>
      </c>
      <c r="I48" s="1348" t="s">
        <v>101</v>
      </c>
      <c r="J48" s="1349" t="s">
        <v>101</v>
      </c>
      <c r="M48"/>
      <c r="N48" s="85"/>
    </row>
    <row r="49" spans="1:14" ht="13.9" customHeight="1" x14ac:dyDescent="0.25">
      <c r="A49" s="15"/>
      <c r="B49" s="560" t="s">
        <v>70</v>
      </c>
      <c r="C49" s="1348">
        <v>0.75541087151193897</v>
      </c>
      <c r="D49" s="1348">
        <v>0.7046</v>
      </c>
      <c r="E49" s="1365">
        <v>94</v>
      </c>
      <c r="F49" s="440"/>
      <c r="G49" s="440"/>
      <c r="H49" s="560" t="s">
        <v>70</v>
      </c>
      <c r="I49" s="1348">
        <v>0.8821</v>
      </c>
      <c r="J49" s="1349">
        <v>0.90300000000000002</v>
      </c>
      <c r="M49"/>
      <c r="N49" s="85"/>
    </row>
    <row r="50" spans="1:14" hidden="1" x14ac:dyDescent="0.25">
      <c r="A50" s="15"/>
      <c r="B50" s="628" t="s">
        <v>134</v>
      </c>
      <c r="C50" s="1348" t="s">
        <v>101</v>
      </c>
      <c r="D50" s="1348" t="s">
        <v>101</v>
      </c>
      <c r="E50" s="1365">
        <f>VLOOKUP(B50,'Equity 3'!B49:D138,3,FALSE)</f>
        <v>2026</v>
      </c>
      <c r="F50" s="440"/>
      <c r="G50" s="440"/>
      <c r="H50" s="628" t="s">
        <v>134</v>
      </c>
      <c r="I50" s="1348" t="s">
        <v>101</v>
      </c>
      <c r="J50" s="1349" t="s">
        <v>101</v>
      </c>
      <c r="M50"/>
      <c r="N50" s="85"/>
    </row>
    <row r="51" spans="1:14" hidden="1" x14ac:dyDescent="0.25">
      <c r="A51" s="15"/>
      <c r="B51" s="628" t="s">
        <v>72</v>
      </c>
      <c r="C51" s="1348" t="s">
        <v>101</v>
      </c>
      <c r="D51" s="1348" t="s">
        <v>101</v>
      </c>
      <c r="E51" s="1365">
        <f>VLOOKUP(B51,'Equity 3'!B50:D139,3,FALSE)</f>
        <v>28</v>
      </c>
      <c r="F51" s="440"/>
      <c r="G51" s="440"/>
      <c r="H51" s="628" t="s">
        <v>72</v>
      </c>
      <c r="I51" s="1348" t="s">
        <v>101</v>
      </c>
      <c r="J51" s="1349" t="s">
        <v>101</v>
      </c>
      <c r="M51"/>
      <c r="N51" s="85"/>
    </row>
    <row r="52" spans="1:14" hidden="1" x14ac:dyDescent="0.25">
      <c r="A52" s="15"/>
      <c r="B52" s="560" t="s">
        <v>74</v>
      </c>
      <c r="C52" s="1348" t="s">
        <v>101</v>
      </c>
      <c r="D52" s="1348" t="s">
        <v>101</v>
      </c>
      <c r="E52" s="1365">
        <f>VLOOKUP(B52,'Equity 3'!B51:D140,3,FALSE)</f>
        <v>213</v>
      </c>
      <c r="F52" s="440"/>
      <c r="G52" s="440"/>
      <c r="H52" s="560" t="s">
        <v>74</v>
      </c>
      <c r="I52" s="1348" t="s">
        <v>101</v>
      </c>
      <c r="J52" s="1349" t="s">
        <v>101</v>
      </c>
      <c r="M52"/>
      <c r="N52" s="85"/>
    </row>
    <row r="53" spans="1:14" hidden="1" x14ac:dyDescent="0.25">
      <c r="A53" s="15"/>
      <c r="B53" s="560" t="s">
        <v>78</v>
      </c>
      <c r="C53" s="1348" t="s">
        <v>101</v>
      </c>
      <c r="D53" s="1348" t="s">
        <v>101</v>
      </c>
      <c r="E53" s="1365">
        <f>VLOOKUP(B53,'Equity 3'!B52:D141,3,FALSE)</f>
        <v>180</v>
      </c>
      <c r="F53" s="440"/>
      <c r="G53" s="440"/>
      <c r="H53" s="560" t="s">
        <v>78</v>
      </c>
      <c r="I53" s="1348" t="s">
        <v>101</v>
      </c>
      <c r="J53" s="1349" t="s">
        <v>101</v>
      </c>
      <c r="M53"/>
      <c r="N53" s="85"/>
    </row>
    <row r="54" spans="1:14" x14ac:dyDescent="0.25">
      <c r="A54" s="15"/>
      <c r="B54" s="560" t="s">
        <v>137</v>
      </c>
      <c r="C54" s="1348">
        <v>0.52297916942446065</v>
      </c>
      <c r="D54" s="1348">
        <v>0.57333386399035302</v>
      </c>
      <c r="E54" s="1365">
        <f>VLOOKUP(B54,'Equity 3'!B53:D142,3,FALSE)</f>
        <v>48</v>
      </c>
      <c r="F54" s="440"/>
      <c r="G54" s="440"/>
      <c r="H54" s="560" t="s">
        <v>137</v>
      </c>
      <c r="I54" s="1348">
        <v>0.71666897625886428</v>
      </c>
      <c r="J54" s="1349">
        <v>0.84161124738921922</v>
      </c>
    </row>
    <row r="55" spans="1:14" x14ac:dyDescent="0.25">
      <c r="A55" s="15"/>
      <c r="B55" s="560" t="s">
        <v>138</v>
      </c>
      <c r="C55" s="1348">
        <v>0.90759999999999996</v>
      </c>
      <c r="D55" s="1348">
        <v>0.47099999999999997</v>
      </c>
      <c r="E55" s="1365">
        <f>VLOOKUP(B55,'Equity 3'!B54:D143,3,FALSE)</f>
        <v>204</v>
      </c>
      <c r="F55" s="440"/>
      <c r="G55" s="440"/>
      <c r="H55" s="560" t="s">
        <v>138</v>
      </c>
      <c r="I55" s="1348">
        <v>0.90759999999999996</v>
      </c>
      <c r="J55" s="1349">
        <v>0.47099999999999997</v>
      </c>
    </row>
    <row r="56" spans="1:14" hidden="1" x14ac:dyDescent="0.25">
      <c r="A56" s="15"/>
      <c r="B56" s="628" t="s">
        <v>84</v>
      </c>
      <c r="C56" s="1348" t="s">
        <v>101</v>
      </c>
      <c r="D56" s="1348" t="s">
        <v>101</v>
      </c>
      <c r="E56" s="1365">
        <f>VLOOKUP(B56,'Equity 3'!B55:D144,3,FALSE)</f>
        <v>237</v>
      </c>
      <c r="F56" s="440"/>
      <c r="G56" s="440"/>
      <c r="H56" s="628" t="s">
        <v>84</v>
      </c>
      <c r="I56" s="1348" t="s">
        <v>101</v>
      </c>
      <c r="J56" s="1349" t="s">
        <v>101</v>
      </c>
    </row>
    <row r="57" spans="1:14" x14ac:dyDescent="0.25">
      <c r="A57" s="15"/>
      <c r="B57" s="560" t="s">
        <v>86</v>
      </c>
      <c r="C57" s="1348">
        <v>0.49</v>
      </c>
      <c r="D57" s="1348">
        <v>0.48</v>
      </c>
      <c r="E57" s="1365">
        <f>VLOOKUP(B57,'Equity 3'!B56:D145,3,FALSE)</f>
        <v>95</v>
      </c>
      <c r="F57" s="440"/>
      <c r="G57" s="440"/>
      <c r="H57" s="560" t="s">
        <v>86</v>
      </c>
      <c r="I57" s="1348">
        <v>0.624</v>
      </c>
      <c r="J57" s="1349">
        <v>0.59</v>
      </c>
    </row>
    <row r="58" spans="1:14" ht="15.75" customHeight="1" x14ac:dyDescent="0.25">
      <c r="A58" s="15"/>
      <c r="B58" s="560" t="s">
        <v>139</v>
      </c>
      <c r="C58" s="1348">
        <v>0.45490000000000003</v>
      </c>
      <c r="D58" s="1348">
        <v>0.27079999999999999</v>
      </c>
      <c r="E58" s="1365">
        <f>VLOOKUP(B58,'Equity 3'!B57:D146,3,FALSE)</f>
        <v>331</v>
      </c>
      <c r="F58" s="440"/>
      <c r="G58" s="440"/>
      <c r="H58" s="560" t="s">
        <v>139</v>
      </c>
      <c r="I58" s="1348">
        <v>0.31900000000000001</v>
      </c>
      <c r="J58" s="1349">
        <v>0.19270000000000001</v>
      </c>
    </row>
    <row r="59" spans="1:14" hidden="1" x14ac:dyDescent="0.25">
      <c r="A59" s="15"/>
      <c r="B59" s="560" t="s">
        <v>88</v>
      </c>
      <c r="C59" s="1348" t="s">
        <v>101</v>
      </c>
      <c r="D59" s="1348" t="s">
        <v>101</v>
      </c>
      <c r="E59" s="1368">
        <f>VLOOKUP(B59,'Equity 3'!B58:D147,3,FALSE)</f>
        <v>414</v>
      </c>
      <c r="F59" s="440"/>
      <c r="G59" s="440"/>
      <c r="H59" s="560" t="s">
        <v>88</v>
      </c>
      <c r="I59" s="1348" t="s">
        <v>101</v>
      </c>
      <c r="J59" s="1351" t="s">
        <v>101</v>
      </c>
    </row>
    <row r="60" spans="1:14" x14ac:dyDescent="0.25">
      <c r="A60" s="15"/>
      <c r="B60" s="560" t="s">
        <v>333</v>
      </c>
      <c r="C60" s="1354">
        <v>0.5</v>
      </c>
      <c r="D60" s="1354">
        <v>0.52</v>
      </c>
      <c r="E60" s="1370">
        <f>VLOOKUP(B60,'Equity 3'!B59:D148,3,FALSE)</f>
        <v>246</v>
      </c>
      <c r="F60" s="440"/>
      <c r="G60" s="440"/>
      <c r="H60" s="560" t="s">
        <v>333</v>
      </c>
      <c r="I60" s="1354">
        <v>0.67</v>
      </c>
      <c r="J60" s="1355">
        <v>0.72</v>
      </c>
      <c r="M60"/>
      <c r="N60" s="85"/>
    </row>
    <row r="61" spans="1:14" x14ac:dyDescent="0.25">
      <c r="A61" s="15"/>
      <c r="B61" s="749" t="s">
        <v>143</v>
      </c>
      <c r="C61" s="1354">
        <v>0.73260000000000003</v>
      </c>
      <c r="D61" s="1354">
        <v>0.879</v>
      </c>
      <c r="E61" s="1370" t="s">
        <v>101</v>
      </c>
      <c r="F61" s="440"/>
      <c r="G61" s="440"/>
      <c r="H61" s="749" t="s">
        <v>143</v>
      </c>
      <c r="I61" s="1354">
        <v>0.52210000000000001</v>
      </c>
      <c r="J61" s="1355">
        <v>0.67079999999999995</v>
      </c>
      <c r="M61"/>
      <c r="N61" s="85"/>
    </row>
    <row r="62" spans="1:14" x14ac:dyDescent="0.25">
      <c r="A62" s="15"/>
      <c r="B62" s="574" t="s">
        <v>145</v>
      </c>
      <c r="C62" s="1356">
        <v>0.56679999999999997</v>
      </c>
      <c r="D62" s="1356">
        <v>0.57340000000000002</v>
      </c>
      <c r="E62" s="1371">
        <f>VLOOKUP(B62,'Equity 3'!B60:D149,3,FALSE)</f>
        <v>119</v>
      </c>
      <c r="F62" s="440"/>
      <c r="G62" s="440"/>
      <c r="H62" s="574" t="s">
        <v>145</v>
      </c>
      <c r="I62" s="1356">
        <v>0.73070000000000002</v>
      </c>
      <c r="J62" s="1357">
        <v>0.74960000000000004</v>
      </c>
    </row>
    <row r="63" spans="1:14" x14ac:dyDescent="0.25">
      <c r="A63" s="15"/>
      <c r="B63" s="579"/>
      <c r="C63" s="1439"/>
      <c r="D63" s="1439"/>
      <c r="E63" s="1440"/>
      <c r="F63" s="440"/>
      <c r="G63" s="440"/>
      <c r="H63" s="579"/>
      <c r="I63" s="1439"/>
      <c r="J63" s="1439"/>
    </row>
    <row r="64" spans="1:14" x14ac:dyDescent="0.25">
      <c r="A64" s="15"/>
      <c r="B64" s="2"/>
      <c r="C64" s="23"/>
      <c r="D64" s="23"/>
      <c r="E64" s="23"/>
      <c r="H64" s="2"/>
      <c r="I64" s="6"/>
      <c r="J64" s="6"/>
    </row>
    <row r="65" spans="2:12" x14ac:dyDescent="0.25">
      <c r="B65" s="39" t="s">
        <v>90</v>
      </c>
      <c r="K65" s="6"/>
    </row>
    <row r="66" spans="2:12" x14ac:dyDescent="0.25">
      <c r="B66" s="39" t="s">
        <v>91</v>
      </c>
      <c r="K66" s="6"/>
    </row>
    <row r="67" spans="2:12" x14ac:dyDescent="0.25">
      <c r="B67" s="43" t="s">
        <v>92</v>
      </c>
      <c r="K67" s="6"/>
    </row>
    <row r="68" spans="2:12" x14ac:dyDescent="0.25">
      <c r="B68" s="39" t="s">
        <v>102</v>
      </c>
      <c r="L68" s="6"/>
    </row>
    <row r="69" spans="2:12" x14ac:dyDescent="0.25">
      <c r="B69" s="39" t="s">
        <v>103</v>
      </c>
    </row>
    <row r="71" spans="2:12" hidden="1" x14ac:dyDescent="0.25">
      <c r="B71" s="39" t="s">
        <v>95</v>
      </c>
      <c r="C71" s="13"/>
    </row>
    <row r="72" spans="2:12" x14ac:dyDescent="0.25">
      <c r="B72" s="39" t="s">
        <v>748</v>
      </c>
      <c r="C72" s="13"/>
    </row>
    <row r="73" spans="2:12" x14ac:dyDescent="0.25">
      <c r="B73" s="39" t="s">
        <v>749</v>
      </c>
      <c r="C73" s="13"/>
    </row>
    <row r="74" spans="2:12" x14ac:dyDescent="0.25">
      <c r="B74" s="39" t="s">
        <v>750</v>
      </c>
      <c r="C74" s="13"/>
    </row>
    <row r="75" spans="2:12" x14ac:dyDescent="0.25">
      <c r="B75" s="39" t="s">
        <v>758</v>
      </c>
      <c r="C75" s="13"/>
    </row>
    <row r="76" spans="2:12" x14ac:dyDescent="0.25">
      <c r="B76" s="39" t="s">
        <v>759</v>
      </c>
      <c r="C76" s="13"/>
    </row>
    <row r="77" spans="2:12" hidden="1" x14ac:dyDescent="0.25">
      <c r="B77" s="39" t="s">
        <v>752</v>
      </c>
      <c r="C77" s="13"/>
    </row>
    <row r="78" spans="2:12" x14ac:dyDescent="0.25">
      <c r="B78" s="1" t="s">
        <v>753</v>
      </c>
      <c r="C78" s="13"/>
    </row>
    <row r="79" spans="2:12" hidden="1" x14ac:dyDescent="0.25">
      <c r="B79" s="39" t="s">
        <v>733</v>
      </c>
      <c r="C79" s="13"/>
    </row>
    <row r="80" spans="2:12" x14ac:dyDescent="0.25">
      <c r="B80" s="39" t="s">
        <v>760</v>
      </c>
      <c r="C80" s="13"/>
    </row>
    <row r="81" spans="1:10" x14ac:dyDescent="0.25">
      <c r="B81" s="39" t="s">
        <v>762</v>
      </c>
      <c r="C81" s="13"/>
    </row>
    <row r="82" spans="1:10" x14ac:dyDescent="0.25">
      <c r="B82" s="39" t="s">
        <v>756</v>
      </c>
      <c r="C82" s="13"/>
    </row>
    <row r="83" spans="1:10" hidden="1" x14ac:dyDescent="0.25">
      <c r="B83" s="39" t="s">
        <v>96</v>
      </c>
      <c r="C83" s="13"/>
    </row>
    <row r="86" spans="1:10" ht="12" customHeight="1" x14ac:dyDescent="0.25"/>
    <row r="87" spans="1:10" ht="12" customHeight="1" x14ac:dyDescent="0.25"/>
    <row r="88" spans="1:10" ht="12" customHeight="1" x14ac:dyDescent="0.25"/>
    <row r="89" spans="1:10" ht="12" customHeight="1" x14ac:dyDescent="0.25"/>
    <row r="90" spans="1:10" ht="12" customHeight="1" x14ac:dyDescent="0.25"/>
    <row r="91" spans="1:10" ht="12" customHeight="1" x14ac:dyDescent="0.25"/>
    <row r="92" spans="1:10" ht="12" customHeight="1" x14ac:dyDescent="0.25"/>
    <row r="93" spans="1:10" ht="12" customHeight="1" x14ac:dyDescent="0.25"/>
    <row r="94" spans="1:10" ht="12" customHeight="1" x14ac:dyDescent="0.25"/>
    <row r="95" spans="1:10" ht="12" customHeight="1" x14ac:dyDescent="0.25">
      <c r="B95" s="6"/>
      <c r="C95" s="6"/>
      <c r="D95" s="6"/>
      <c r="E95" s="6"/>
      <c r="H95" s="6"/>
      <c r="I95" s="6"/>
      <c r="J95" s="6"/>
    </row>
    <row r="96" spans="1:10" ht="12" customHeight="1" x14ac:dyDescent="0.25">
      <c r="A96" s="6"/>
    </row>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sheetData>
  <mergeCells count="4">
    <mergeCell ref="B4:B5"/>
    <mergeCell ref="C4:E4"/>
    <mergeCell ref="H4:H5"/>
    <mergeCell ref="I4:J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S117"/>
  <sheetViews>
    <sheetView showGridLines="0" topLeftCell="A52" zoomScale="85" zoomScaleNormal="85" workbookViewId="0">
      <selection activeCell="B81" sqref="B81"/>
    </sheetView>
  </sheetViews>
  <sheetFormatPr defaultColWidth="11.42578125" defaultRowHeight="15" x14ac:dyDescent="0.25"/>
  <cols>
    <col min="1" max="1" width="2.85546875" style="1" customWidth="1"/>
    <col min="2" max="2" width="37.5703125" style="1" customWidth="1"/>
    <col min="3" max="3" width="2.85546875" style="1" customWidth="1"/>
    <col min="4" max="6" width="15.7109375" style="1" customWidth="1"/>
    <col min="7" max="7" width="2.85546875" style="1" customWidth="1"/>
    <col min="8" max="10" width="15.7109375" style="1" customWidth="1"/>
    <col min="11" max="11" width="2.85546875" style="1" customWidth="1"/>
    <col min="12" max="14" width="15.7109375" style="1" customWidth="1"/>
    <col min="15" max="15" width="2.85546875" style="1" customWidth="1"/>
    <col min="16" max="18" width="15.7109375" style="1" customWidth="1"/>
    <col min="19" max="19" width="33.85546875" style="1" bestFit="1" customWidth="1"/>
    <col min="20" max="256" width="11.42578125" style="1"/>
    <col min="257" max="257" width="2.85546875" style="1" customWidth="1"/>
    <col min="258" max="258" width="37.5703125" style="1" customWidth="1"/>
    <col min="259" max="259" width="2.85546875" style="1" customWidth="1"/>
    <col min="260" max="262" width="15.7109375" style="1" customWidth="1"/>
    <col min="263" max="263" width="2.85546875" style="1" customWidth="1"/>
    <col min="264" max="266" width="15.7109375" style="1" customWidth="1"/>
    <col min="267" max="267" width="2.85546875" style="1" customWidth="1"/>
    <col min="268" max="270" width="15.7109375" style="1" customWidth="1"/>
    <col min="271" max="271" width="2.85546875" style="1" customWidth="1"/>
    <col min="272" max="274" width="15.7109375" style="1" customWidth="1"/>
    <col min="275" max="512" width="11.42578125" style="1"/>
    <col min="513" max="513" width="2.85546875" style="1" customWidth="1"/>
    <col min="514" max="514" width="37.5703125" style="1" customWidth="1"/>
    <col min="515" max="515" width="2.85546875" style="1" customWidth="1"/>
    <col min="516" max="518" width="15.7109375" style="1" customWidth="1"/>
    <col min="519" max="519" width="2.85546875" style="1" customWidth="1"/>
    <col min="520" max="522" width="15.7109375" style="1" customWidth="1"/>
    <col min="523" max="523" width="2.85546875" style="1" customWidth="1"/>
    <col min="524" max="526" width="15.7109375" style="1" customWidth="1"/>
    <col min="527" max="527" width="2.85546875" style="1" customWidth="1"/>
    <col min="528" max="530" width="15.7109375" style="1" customWidth="1"/>
    <col min="531" max="768" width="11.42578125" style="1"/>
    <col min="769" max="769" width="2.85546875" style="1" customWidth="1"/>
    <col min="770" max="770" width="37.5703125" style="1" customWidth="1"/>
    <col min="771" max="771" width="2.85546875" style="1" customWidth="1"/>
    <col min="772" max="774" width="15.7109375" style="1" customWidth="1"/>
    <col min="775" max="775" width="2.85546875" style="1" customWidth="1"/>
    <col min="776" max="778" width="15.7109375" style="1" customWidth="1"/>
    <col min="779" max="779" width="2.85546875" style="1" customWidth="1"/>
    <col min="780" max="782" width="15.7109375" style="1" customWidth="1"/>
    <col min="783" max="783" width="2.85546875" style="1" customWidth="1"/>
    <col min="784" max="786" width="15.7109375" style="1" customWidth="1"/>
    <col min="787" max="1024" width="11.42578125" style="1"/>
    <col min="1025" max="1025" width="2.85546875" style="1" customWidth="1"/>
    <col min="1026" max="1026" width="37.5703125" style="1" customWidth="1"/>
    <col min="1027" max="1027" width="2.85546875" style="1" customWidth="1"/>
    <col min="1028" max="1030" width="15.7109375" style="1" customWidth="1"/>
    <col min="1031" max="1031" width="2.85546875" style="1" customWidth="1"/>
    <col min="1032" max="1034" width="15.7109375" style="1" customWidth="1"/>
    <col min="1035" max="1035" width="2.85546875" style="1" customWidth="1"/>
    <col min="1036" max="1038" width="15.7109375" style="1" customWidth="1"/>
    <col min="1039" max="1039" width="2.85546875" style="1" customWidth="1"/>
    <col min="1040" max="1042" width="15.7109375" style="1" customWidth="1"/>
    <col min="1043" max="1280" width="11.42578125" style="1"/>
    <col min="1281" max="1281" width="2.85546875" style="1" customWidth="1"/>
    <col min="1282" max="1282" width="37.5703125" style="1" customWidth="1"/>
    <col min="1283" max="1283" width="2.85546875" style="1" customWidth="1"/>
    <col min="1284" max="1286" width="15.7109375" style="1" customWidth="1"/>
    <col min="1287" max="1287" width="2.85546875" style="1" customWidth="1"/>
    <col min="1288" max="1290" width="15.7109375" style="1" customWidth="1"/>
    <col min="1291" max="1291" width="2.85546875" style="1" customWidth="1"/>
    <col min="1292" max="1294" width="15.7109375" style="1" customWidth="1"/>
    <col min="1295" max="1295" width="2.85546875" style="1" customWidth="1"/>
    <col min="1296" max="1298" width="15.7109375" style="1" customWidth="1"/>
    <col min="1299" max="1536" width="11.42578125" style="1"/>
    <col min="1537" max="1537" width="2.85546875" style="1" customWidth="1"/>
    <col min="1538" max="1538" width="37.5703125" style="1" customWidth="1"/>
    <col min="1539" max="1539" width="2.85546875" style="1" customWidth="1"/>
    <col min="1540" max="1542" width="15.7109375" style="1" customWidth="1"/>
    <col min="1543" max="1543" width="2.85546875" style="1" customWidth="1"/>
    <col min="1544" max="1546" width="15.7109375" style="1" customWidth="1"/>
    <col min="1547" max="1547" width="2.85546875" style="1" customWidth="1"/>
    <col min="1548" max="1550" width="15.7109375" style="1" customWidth="1"/>
    <col min="1551" max="1551" width="2.85546875" style="1" customWidth="1"/>
    <col min="1552" max="1554" width="15.7109375" style="1" customWidth="1"/>
    <col min="1555" max="1792" width="11.42578125" style="1"/>
    <col min="1793" max="1793" width="2.85546875" style="1" customWidth="1"/>
    <col min="1794" max="1794" width="37.5703125" style="1" customWidth="1"/>
    <col min="1795" max="1795" width="2.85546875" style="1" customWidth="1"/>
    <col min="1796" max="1798" width="15.7109375" style="1" customWidth="1"/>
    <col min="1799" max="1799" width="2.85546875" style="1" customWidth="1"/>
    <col min="1800" max="1802" width="15.7109375" style="1" customWidth="1"/>
    <col min="1803" max="1803" width="2.85546875" style="1" customWidth="1"/>
    <col min="1804" max="1806" width="15.7109375" style="1" customWidth="1"/>
    <col min="1807" max="1807" width="2.85546875" style="1" customWidth="1"/>
    <col min="1808" max="1810" width="15.7109375" style="1" customWidth="1"/>
    <col min="1811" max="2048" width="11.42578125" style="1"/>
    <col min="2049" max="2049" width="2.85546875" style="1" customWidth="1"/>
    <col min="2050" max="2050" width="37.5703125" style="1" customWidth="1"/>
    <col min="2051" max="2051" width="2.85546875" style="1" customWidth="1"/>
    <col min="2052" max="2054" width="15.7109375" style="1" customWidth="1"/>
    <col min="2055" max="2055" width="2.85546875" style="1" customWidth="1"/>
    <col min="2056" max="2058" width="15.7109375" style="1" customWidth="1"/>
    <col min="2059" max="2059" width="2.85546875" style="1" customWidth="1"/>
    <col min="2060" max="2062" width="15.7109375" style="1" customWidth="1"/>
    <col min="2063" max="2063" width="2.85546875" style="1" customWidth="1"/>
    <col min="2064" max="2066" width="15.7109375" style="1" customWidth="1"/>
    <col min="2067" max="2304" width="11.42578125" style="1"/>
    <col min="2305" max="2305" width="2.85546875" style="1" customWidth="1"/>
    <col min="2306" max="2306" width="37.5703125" style="1" customWidth="1"/>
    <col min="2307" max="2307" width="2.85546875" style="1" customWidth="1"/>
    <col min="2308" max="2310" width="15.7109375" style="1" customWidth="1"/>
    <col min="2311" max="2311" width="2.85546875" style="1" customWidth="1"/>
    <col min="2312" max="2314" width="15.7109375" style="1" customWidth="1"/>
    <col min="2315" max="2315" width="2.85546875" style="1" customWidth="1"/>
    <col min="2316" max="2318" width="15.7109375" style="1" customWidth="1"/>
    <col min="2319" max="2319" width="2.85546875" style="1" customWidth="1"/>
    <col min="2320" max="2322" width="15.7109375" style="1" customWidth="1"/>
    <col min="2323" max="2560" width="11.42578125" style="1"/>
    <col min="2561" max="2561" width="2.85546875" style="1" customWidth="1"/>
    <col min="2562" max="2562" width="37.5703125" style="1" customWidth="1"/>
    <col min="2563" max="2563" width="2.85546875" style="1" customWidth="1"/>
    <col min="2564" max="2566" width="15.7109375" style="1" customWidth="1"/>
    <col min="2567" max="2567" width="2.85546875" style="1" customWidth="1"/>
    <col min="2568" max="2570" width="15.7109375" style="1" customWidth="1"/>
    <col min="2571" max="2571" width="2.85546875" style="1" customWidth="1"/>
    <col min="2572" max="2574" width="15.7109375" style="1" customWidth="1"/>
    <col min="2575" max="2575" width="2.85546875" style="1" customWidth="1"/>
    <col min="2576" max="2578" width="15.7109375" style="1" customWidth="1"/>
    <col min="2579" max="2816" width="11.42578125" style="1"/>
    <col min="2817" max="2817" width="2.85546875" style="1" customWidth="1"/>
    <col min="2818" max="2818" width="37.5703125" style="1" customWidth="1"/>
    <col min="2819" max="2819" width="2.85546875" style="1" customWidth="1"/>
    <col min="2820" max="2822" width="15.7109375" style="1" customWidth="1"/>
    <col min="2823" max="2823" width="2.85546875" style="1" customWidth="1"/>
    <col min="2824" max="2826" width="15.7109375" style="1" customWidth="1"/>
    <col min="2827" max="2827" width="2.85546875" style="1" customWidth="1"/>
    <col min="2828" max="2830" width="15.7109375" style="1" customWidth="1"/>
    <col min="2831" max="2831" width="2.85546875" style="1" customWidth="1"/>
    <col min="2832" max="2834" width="15.7109375" style="1" customWidth="1"/>
    <col min="2835" max="3072" width="11.42578125" style="1"/>
    <col min="3073" max="3073" width="2.85546875" style="1" customWidth="1"/>
    <col min="3074" max="3074" width="37.5703125" style="1" customWidth="1"/>
    <col min="3075" max="3075" width="2.85546875" style="1" customWidth="1"/>
    <col min="3076" max="3078" width="15.7109375" style="1" customWidth="1"/>
    <col min="3079" max="3079" width="2.85546875" style="1" customWidth="1"/>
    <col min="3080" max="3082" width="15.7109375" style="1" customWidth="1"/>
    <col min="3083" max="3083" width="2.85546875" style="1" customWidth="1"/>
    <col min="3084" max="3086" width="15.7109375" style="1" customWidth="1"/>
    <col min="3087" max="3087" width="2.85546875" style="1" customWidth="1"/>
    <col min="3088" max="3090" width="15.7109375" style="1" customWidth="1"/>
    <col min="3091" max="3328" width="11.42578125" style="1"/>
    <col min="3329" max="3329" width="2.85546875" style="1" customWidth="1"/>
    <col min="3330" max="3330" width="37.5703125" style="1" customWidth="1"/>
    <col min="3331" max="3331" width="2.85546875" style="1" customWidth="1"/>
    <col min="3332" max="3334" width="15.7109375" style="1" customWidth="1"/>
    <col min="3335" max="3335" width="2.85546875" style="1" customWidth="1"/>
    <col min="3336" max="3338" width="15.7109375" style="1" customWidth="1"/>
    <col min="3339" max="3339" width="2.85546875" style="1" customWidth="1"/>
    <col min="3340" max="3342" width="15.7109375" style="1" customWidth="1"/>
    <col min="3343" max="3343" width="2.85546875" style="1" customWidth="1"/>
    <col min="3344" max="3346" width="15.7109375" style="1" customWidth="1"/>
    <col min="3347" max="3584" width="11.42578125" style="1"/>
    <col min="3585" max="3585" width="2.85546875" style="1" customWidth="1"/>
    <col min="3586" max="3586" width="37.5703125" style="1" customWidth="1"/>
    <col min="3587" max="3587" width="2.85546875" style="1" customWidth="1"/>
    <col min="3588" max="3590" width="15.7109375" style="1" customWidth="1"/>
    <col min="3591" max="3591" width="2.85546875" style="1" customWidth="1"/>
    <col min="3592" max="3594" width="15.7109375" style="1" customWidth="1"/>
    <col min="3595" max="3595" width="2.85546875" style="1" customWidth="1"/>
    <col min="3596" max="3598" width="15.7109375" style="1" customWidth="1"/>
    <col min="3599" max="3599" width="2.85546875" style="1" customWidth="1"/>
    <col min="3600" max="3602" width="15.7109375" style="1" customWidth="1"/>
    <col min="3603" max="3840" width="11.42578125" style="1"/>
    <col min="3841" max="3841" width="2.85546875" style="1" customWidth="1"/>
    <col min="3842" max="3842" width="37.5703125" style="1" customWidth="1"/>
    <col min="3843" max="3843" width="2.85546875" style="1" customWidth="1"/>
    <col min="3844" max="3846" width="15.7109375" style="1" customWidth="1"/>
    <col min="3847" max="3847" width="2.85546875" style="1" customWidth="1"/>
    <col min="3848" max="3850" width="15.7109375" style="1" customWidth="1"/>
    <col min="3851" max="3851" width="2.85546875" style="1" customWidth="1"/>
    <col min="3852" max="3854" width="15.7109375" style="1" customWidth="1"/>
    <col min="3855" max="3855" width="2.85546875" style="1" customWidth="1"/>
    <col min="3856" max="3858" width="15.7109375" style="1" customWidth="1"/>
    <col min="3859" max="4096" width="11.42578125" style="1"/>
    <col min="4097" max="4097" width="2.85546875" style="1" customWidth="1"/>
    <col min="4098" max="4098" width="37.5703125" style="1" customWidth="1"/>
    <col min="4099" max="4099" width="2.85546875" style="1" customWidth="1"/>
    <col min="4100" max="4102" width="15.7109375" style="1" customWidth="1"/>
    <col min="4103" max="4103" width="2.85546875" style="1" customWidth="1"/>
    <col min="4104" max="4106" width="15.7109375" style="1" customWidth="1"/>
    <col min="4107" max="4107" width="2.85546875" style="1" customWidth="1"/>
    <col min="4108" max="4110" width="15.7109375" style="1" customWidth="1"/>
    <col min="4111" max="4111" width="2.85546875" style="1" customWidth="1"/>
    <col min="4112" max="4114" width="15.7109375" style="1" customWidth="1"/>
    <col min="4115" max="4352" width="11.42578125" style="1"/>
    <col min="4353" max="4353" width="2.85546875" style="1" customWidth="1"/>
    <col min="4354" max="4354" width="37.5703125" style="1" customWidth="1"/>
    <col min="4355" max="4355" width="2.85546875" style="1" customWidth="1"/>
    <col min="4356" max="4358" width="15.7109375" style="1" customWidth="1"/>
    <col min="4359" max="4359" width="2.85546875" style="1" customWidth="1"/>
    <col min="4360" max="4362" width="15.7109375" style="1" customWidth="1"/>
    <col min="4363" max="4363" width="2.85546875" style="1" customWidth="1"/>
    <col min="4364" max="4366" width="15.7109375" style="1" customWidth="1"/>
    <col min="4367" max="4367" width="2.85546875" style="1" customWidth="1"/>
    <col min="4368" max="4370" width="15.7109375" style="1" customWidth="1"/>
    <col min="4371" max="4608" width="11.42578125" style="1"/>
    <col min="4609" max="4609" width="2.85546875" style="1" customWidth="1"/>
    <col min="4610" max="4610" width="37.5703125" style="1" customWidth="1"/>
    <col min="4611" max="4611" width="2.85546875" style="1" customWidth="1"/>
    <col min="4612" max="4614" width="15.7109375" style="1" customWidth="1"/>
    <col min="4615" max="4615" width="2.85546875" style="1" customWidth="1"/>
    <col min="4616" max="4618" width="15.7109375" style="1" customWidth="1"/>
    <col min="4619" max="4619" width="2.85546875" style="1" customWidth="1"/>
    <col min="4620" max="4622" width="15.7109375" style="1" customWidth="1"/>
    <col min="4623" max="4623" width="2.85546875" style="1" customWidth="1"/>
    <col min="4624" max="4626" width="15.7109375" style="1" customWidth="1"/>
    <col min="4627" max="4864" width="11.42578125" style="1"/>
    <col min="4865" max="4865" width="2.85546875" style="1" customWidth="1"/>
    <col min="4866" max="4866" width="37.5703125" style="1" customWidth="1"/>
    <col min="4867" max="4867" width="2.85546875" style="1" customWidth="1"/>
    <col min="4868" max="4870" width="15.7109375" style="1" customWidth="1"/>
    <col min="4871" max="4871" width="2.85546875" style="1" customWidth="1"/>
    <col min="4872" max="4874" width="15.7109375" style="1" customWidth="1"/>
    <col min="4875" max="4875" width="2.85546875" style="1" customWidth="1"/>
    <col min="4876" max="4878" width="15.7109375" style="1" customWidth="1"/>
    <col min="4879" max="4879" width="2.85546875" style="1" customWidth="1"/>
    <col min="4880" max="4882" width="15.7109375" style="1" customWidth="1"/>
    <col min="4883" max="5120" width="11.42578125" style="1"/>
    <col min="5121" max="5121" width="2.85546875" style="1" customWidth="1"/>
    <col min="5122" max="5122" width="37.5703125" style="1" customWidth="1"/>
    <col min="5123" max="5123" width="2.85546875" style="1" customWidth="1"/>
    <col min="5124" max="5126" width="15.7109375" style="1" customWidth="1"/>
    <col min="5127" max="5127" width="2.85546875" style="1" customWidth="1"/>
    <col min="5128" max="5130" width="15.7109375" style="1" customWidth="1"/>
    <col min="5131" max="5131" width="2.85546875" style="1" customWidth="1"/>
    <col min="5132" max="5134" width="15.7109375" style="1" customWidth="1"/>
    <col min="5135" max="5135" width="2.85546875" style="1" customWidth="1"/>
    <col min="5136" max="5138" width="15.7109375" style="1" customWidth="1"/>
    <col min="5139" max="5376" width="11.42578125" style="1"/>
    <col min="5377" max="5377" width="2.85546875" style="1" customWidth="1"/>
    <col min="5378" max="5378" width="37.5703125" style="1" customWidth="1"/>
    <col min="5379" max="5379" width="2.85546875" style="1" customWidth="1"/>
    <col min="5380" max="5382" width="15.7109375" style="1" customWidth="1"/>
    <col min="5383" max="5383" width="2.85546875" style="1" customWidth="1"/>
    <col min="5384" max="5386" width="15.7109375" style="1" customWidth="1"/>
    <col min="5387" max="5387" width="2.85546875" style="1" customWidth="1"/>
    <col min="5388" max="5390" width="15.7109375" style="1" customWidth="1"/>
    <col min="5391" max="5391" width="2.85546875" style="1" customWidth="1"/>
    <col min="5392" max="5394" width="15.7109375" style="1" customWidth="1"/>
    <col min="5395" max="5632" width="11.42578125" style="1"/>
    <col min="5633" max="5633" width="2.85546875" style="1" customWidth="1"/>
    <col min="5634" max="5634" width="37.5703125" style="1" customWidth="1"/>
    <col min="5635" max="5635" width="2.85546875" style="1" customWidth="1"/>
    <col min="5636" max="5638" width="15.7109375" style="1" customWidth="1"/>
    <col min="5639" max="5639" width="2.85546875" style="1" customWidth="1"/>
    <col min="5640" max="5642" width="15.7109375" style="1" customWidth="1"/>
    <col min="5643" max="5643" width="2.85546875" style="1" customWidth="1"/>
    <col min="5644" max="5646" width="15.7109375" style="1" customWidth="1"/>
    <col min="5647" max="5647" width="2.85546875" style="1" customWidth="1"/>
    <col min="5648" max="5650" width="15.7109375" style="1" customWidth="1"/>
    <col min="5651" max="5888" width="11.42578125" style="1"/>
    <col min="5889" max="5889" width="2.85546875" style="1" customWidth="1"/>
    <col min="5890" max="5890" width="37.5703125" style="1" customWidth="1"/>
    <col min="5891" max="5891" width="2.85546875" style="1" customWidth="1"/>
    <col min="5892" max="5894" width="15.7109375" style="1" customWidth="1"/>
    <col min="5895" max="5895" width="2.85546875" style="1" customWidth="1"/>
    <col min="5896" max="5898" width="15.7109375" style="1" customWidth="1"/>
    <col min="5899" max="5899" width="2.85546875" style="1" customWidth="1"/>
    <col min="5900" max="5902" width="15.7109375" style="1" customWidth="1"/>
    <col min="5903" max="5903" width="2.85546875" style="1" customWidth="1"/>
    <col min="5904" max="5906" width="15.7109375" style="1" customWidth="1"/>
    <col min="5907" max="6144" width="11.42578125" style="1"/>
    <col min="6145" max="6145" width="2.85546875" style="1" customWidth="1"/>
    <col min="6146" max="6146" width="37.5703125" style="1" customWidth="1"/>
    <col min="6147" max="6147" width="2.85546875" style="1" customWidth="1"/>
    <col min="6148" max="6150" width="15.7109375" style="1" customWidth="1"/>
    <col min="6151" max="6151" width="2.85546875" style="1" customWidth="1"/>
    <col min="6152" max="6154" width="15.7109375" style="1" customWidth="1"/>
    <col min="6155" max="6155" width="2.85546875" style="1" customWidth="1"/>
    <col min="6156" max="6158" width="15.7109375" style="1" customWidth="1"/>
    <col min="6159" max="6159" width="2.85546875" style="1" customWidth="1"/>
    <col min="6160" max="6162" width="15.7109375" style="1" customWidth="1"/>
    <col min="6163" max="6400" width="11.42578125" style="1"/>
    <col min="6401" max="6401" width="2.85546875" style="1" customWidth="1"/>
    <col min="6402" max="6402" width="37.5703125" style="1" customWidth="1"/>
    <col min="6403" max="6403" width="2.85546875" style="1" customWidth="1"/>
    <col min="6404" max="6406" width="15.7109375" style="1" customWidth="1"/>
    <col min="6407" max="6407" width="2.85546875" style="1" customWidth="1"/>
    <col min="6408" max="6410" width="15.7109375" style="1" customWidth="1"/>
    <col min="6411" max="6411" width="2.85546875" style="1" customWidth="1"/>
    <col min="6412" max="6414" width="15.7109375" style="1" customWidth="1"/>
    <col min="6415" max="6415" width="2.85546875" style="1" customWidth="1"/>
    <col min="6416" max="6418" width="15.7109375" style="1" customWidth="1"/>
    <col min="6419" max="6656" width="11.42578125" style="1"/>
    <col min="6657" max="6657" width="2.85546875" style="1" customWidth="1"/>
    <col min="6658" max="6658" width="37.5703125" style="1" customWidth="1"/>
    <col min="6659" max="6659" width="2.85546875" style="1" customWidth="1"/>
    <col min="6660" max="6662" width="15.7109375" style="1" customWidth="1"/>
    <col min="6663" max="6663" width="2.85546875" style="1" customWidth="1"/>
    <col min="6664" max="6666" width="15.7109375" style="1" customWidth="1"/>
    <col min="6667" max="6667" width="2.85546875" style="1" customWidth="1"/>
    <col min="6668" max="6670" width="15.7109375" style="1" customWidth="1"/>
    <col min="6671" max="6671" width="2.85546875" style="1" customWidth="1"/>
    <col min="6672" max="6674" width="15.7109375" style="1" customWidth="1"/>
    <col min="6675" max="6912" width="11.42578125" style="1"/>
    <col min="6913" max="6913" width="2.85546875" style="1" customWidth="1"/>
    <col min="6914" max="6914" width="37.5703125" style="1" customWidth="1"/>
    <col min="6915" max="6915" width="2.85546875" style="1" customWidth="1"/>
    <col min="6916" max="6918" width="15.7109375" style="1" customWidth="1"/>
    <col min="6919" max="6919" width="2.85546875" style="1" customWidth="1"/>
    <col min="6920" max="6922" width="15.7109375" style="1" customWidth="1"/>
    <col min="6923" max="6923" width="2.85546875" style="1" customWidth="1"/>
    <col min="6924" max="6926" width="15.7109375" style="1" customWidth="1"/>
    <col min="6927" max="6927" width="2.85546875" style="1" customWidth="1"/>
    <col min="6928" max="6930" width="15.7109375" style="1" customWidth="1"/>
    <col min="6931" max="7168" width="11.42578125" style="1"/>
    <col min="7169" max="7169" width="2.85546875" style="1" customWidth="1"/>
    <col min="7170" max="7170" width="37.5703125" style="1" customWidth="1"/>
    <col min="7171" max="7171" width="2.85546875" style="1" customWidth="1"/>
    <col min="7172" max="7174" width="15.7109375" style="1" customWidth="1"/>
    <col min="7175" max="7175" width="2.85546875" style="1" customWidth="1"/>
    <col min="7176" max="7178" width="15.7109375" style="1" customWidth="1"/>
    <col min="7179" max="7179" width="2.85546875" style="1" customWidth="1"/>
    <col min="7180" max="7182" width="15.7109375" style="1" customWidth="1"/>
    <col min="7183" max="7183" width="2.85546875" style="1" customWidth="1"/>
    <col min="7184" max="7186" width="15.7109375" style="1" customWidth="1"/>
    <col min="7187" max="7424" width="11.42578125" style="1"/>
    <col min="7425" max="7425" width="2.85546875" style="1" customWidth="1"/>
    <col min="7426" max="7426" width="37.5703125" style="1" customWidth="1"/>
    <col min="7427" max="7427" width="2.85546875" style="1" customWidth="1"/>
    <col min="7428" max="7430" width="15.7109375" style="1" customWidth="1"/>
    <col min="7431" max="7431" width="2.85546875" style="1" customWidth="1"/>
    <col min="7432" max="7434" width="15.7109375" style="1" customWidth="1"/>
    <col min="7435" max="7435" width="2.85546875" style="1" customWidth="1"/>
    <col min="7436" max="7438" width="15.7109375" style="1" customWidth="1"/>
    <col min="7439" max="7439" width="2.85546875" style="1" customWidth="1"/>
    <col min="7440" max="7442" width="15.7109375" style="1" customWidth="1"/>
    <col min="7443" max="7680" width="11.42578125" style="1"/>
    <col min="7681" max="7681" width="2.85546875" style="1" customWidth="1"/>
    <col min="7682" max="7682" width="37.5703125" style="1" customWidth="1"/>
    <col min="7683" max="7683" width="2.85546875" style="1" customWidth="1"/>
    <col min="7684" max="7686" width="15.7109375" style="1" customWidth="1"/>
    <col min="7687" max="7687" width="2.85546875" style="1" customWidth="1"/>
    <col min="7688" max="7690" width="15.7109375" style="1" customWidth="1"/>
    <col min="7691" max="7691" width="2.85546875" style="1" customWidth="1"/>
    <col min="7692" max="7694" width="15.7109375" style="1" customWidth="1"/>
    <col min="7695" max="7695" width="2.85546875" style="1" customWidth="1"/>
    <col min="7696" max="7698" width="15.7109375" style="1" customWidth="1"/>
    <col min="7699" max="7936" width="11.42578125" style="1"/>
    <col min="7937" max="7937" width="2.85546875" style="1" customWidth="1"/>
    <col min="7938" max="7938" width="37.5703125" style="1" customWidth="1"/>
    <col min="7939" max="7939" width="2.85546875" style="1" customWidth="1"/>
    <col min="7940" max="7942" width="15.7109375" style="1" customWidth="1"/>
    <col min="7943" max="7943" width="2.85546875" style="1" customWidth="1"/>
    <col min="7944" max="7946" width="15.7109375" style="1" customWidth="1"/>
    <col min="7947" max="7947" width="2.85546875" style="1" customWidth="1"/>
    <col min="7948" max="7950" width="15.7109375" style="1" customWidth="1"/>
    <col min="7951" max="7951" width="2.85546875" style="1" customWidth="1"/>
    <col min="7952" max="7954" width="15.7109375" style="1" customWidth="1"/>
    <col min="7955" max="8192" width="11.42578125" style="1"/>
    <col min="8193" max="8193" width="2.85546875" style="1" customWidth="1"/>
    <col min="8194" max="8194" width="37.5703125" style="1" customWidth="1"/>
    <col min="8195" max="8195" width="2.85546875" style="1" customWidth="1"/>
    <col min="8196" max="8198" width="15.7109375" style="1" customWidth="1"/>
    <col min="8199" max="8199" width="2.85546875" style="1" customWidth="1"/>
    <col min="8200" max="8202" width="15.7109375" style="1" customWidth="1"/>
    <col min="8203" max="8203" width="2.85546875" style="1" customWidth="1"/>
    <col min="8204" max="8206" width="15.7109375" style="1" customWidth="1"/>
    <col min="8207" max="8207" width="2.85546875" style="1" customWidth="1"/>
    <col min="8208" max="8210" width="15.7109375" style="1" customWidth="1"/>
    <col min="8211" max="8448" width="11.42578125" style="1"/>
    <col min="8449" max="8449" width="2.85546875" style="1" customWidth="1"/>
    <col min="8450" max="8450" width="37.5703125" style="1" customWidth="1"/>
    <col min="8451" max="8451" width="2.85546875" style="1" customWidth="1"/>
    <col min="8452" max="8454" width="15.7109375" style="1" customWidth="1"/>
    <col min="8455" max="8455" width="2.85546875" style="1" customWidth="1"/>
    <col min="8456" max="8458" width="15.7109375" style="1" customWidth="1"/>
    <col min="8459" max="8459" width="2.85546875" style="1" customWidth="1"/>
    <col min="8460" max="8462" width="15.7109375" style="1" customWidth="1"/>
    <col min="8463" max="8463" width="2.85546875" style="1" customWidth="1"/>
    <col min="8464" max="8466" width="15.7109375" style="1" customWidth="1"/>
    <col min="8467" max="8704" width="11.42578125" style="1"/>
    <col min="8705" max="8705" width="2.85546875" style="1" customWidth="1"/>
    <col min="8706" max="8706" width="37.5703125" style="1" customWidth="1"/>
    <col min="8707" max="8707" width="2.85546875" style="1" customWidth="1"/>
    <col min="8708" max="8710" width="15.7109375" style="1" customWidth="1"/>
    <col min="8711" max="8711" width="2.85546875" style="1" customWidth="1"/>
    <col min="8712" max="8714" width="15.7109375" style="1" customWidth="1"/>
    <col min="8715" max="8715" width="2.85546875" style="1" customWidth="1"/>
    <col min="8716" max="8718" width="15.7109375" style="1" customWidth="1"/>
    <col min="8719" max="8719" width="2.85546875" style="1" customWidth="1"/>
    <col min="8720" max="8722" width="15.7109375" style="1" customWidth="1"/>
    <col min="8723" max="8960" width="11.42578125" style="1"/>
    <col min="8961" max="8961" width="2.85546875" style="1" customWidth="1"/>
    <col min="8962" max="8962" width="37.5703125" style="1" customWidth="1"/>
    <col min="8963" max="8963" width="2.85546875" style="1" customWidth="1"/>
    <col min="8964" max="8966" width="15.7109375" style="1" customWidth="1"/>
    <col min="8967" max="8967" width="2.85546875" style="1" customWidth="1"/>
    <col min="8968" max="8970" width="15.7109375" style="1" customWidth="1"/>
    <col min="8971" max="8971" width="2.85546875" style="1" customWidth="1"/>
    <col min="8972" max="8974" width="15.7109375" style="1" customWidth="1"/>
    <col min="8975" max="8975" width="2.85546875" style="1" customWidth="1"/>
    <col min="8976" max="8978" width="15.7109375" style="1" customWidth="1"/>
    <col min="8979" max="9216" width="11.42578125" style="1"/>
    <col min="9217" max="9217" width="2.85546875" style="1" customWidth="1"/>
    <col min="9218" max="9218" width="37.5703125" style="1" customWidth="1"/>
    <col min="9219" max="9219" width="2.85546875" style="1" customWidth="1"/>
    <col min="9220" max="9222" width="15.7109375" style="1" customWidth="1"/>
    <col min="9223" max="9223" width="2.85546875" style="1" customWidth="1"/>
    <col min="9224" max="9226" width="15.7109375" style="1" customWidth="1"/>
    <col min="9227" max="9227" width="2.85546875" style="1" customWidth="1"/>
    <col min="9228" max="9230" width="15.7109375" style="1" customWidth="1"/>
    <col min="9231" max="9231" width="2.85546875" style="1" customWidth="1"/>
    <col min="9232" max="9234" width="15.7109375" style="1" customWidth="1"/>
    <col min="9235" max="9472" width="11.42578125" style="1"/>
    <col min="9473" max="9473" width="2.85546875" style="1" customWidth="1"/>
    <col min="9474" max="9474" width="37.5703125" style="1" customWidth="1"/>
    <col min="9475" max="9475" width="2.85546875" style="1" customWidth="1"/>
    <col min="9476" max="9478" width="15.7109375" style="1" customWidth="1"/>
    <col min="9479" max="9479" width="2.85546875" style="1" customWidth="1"/>
    <col min="9480" max="9482" width="15.7109375" style="1" customWidth="1"/>
    <col min="9483" max="9483" width="2.85546875" style="1" customWidth="1"/>
    <col min="9484" max="9486" width="15.7109375" style="1" customWidth="1"/>
    <col min="9487" max="9487" width="2.85546875" style="1" customWidth="1"/>
    <col min="9488" max="9490" width="15.7109375" style="1" customWidth="1"/>
    <col min="9491" max="9728" width="11.42578125" style="1"/>
    <col min="9729" max="9729" width="2.85546875" style="1" customWidth="1"/>
    <col min="9730" max="9730" width="37.5703125" style="1" customWidth="1"/>
    <col min="9731" max="9731" width="2.85546875" style="1" customWidth="1"/>
    <col min="9732" max="9734" width="15.7109375" style="1" customWidth="1"/>
    <col min="9735" max="9735" width="2.85546875" style="1" customWidth="1"/>
    <col min="9736" max="9738" width="15.7109375" style="1" customWidth="1"/>
    <col min="9739" max="9739" width="2.85546875" style="1" customWidth="1"/>
    <col min="9740" max="9742" width="15.7109375" style="1" customWidth="1"/>
    <col min="9743" max="9743" width="2.85546875" style="1" customWidth="1"/>
    <col min="9744" max="9746" width="15.7109375" style="1" customWidth="1"/>
    <col min="9747" max="9984" width="11.42578125" style="1"/>
    <col min="9985" max="9985" width="2.85546875" style="1" customWidth="1"/>
    <col min="9986" max="9986" width="37.5703125" style="1" customWidth="1"/>
    <col min="9987" max="9987" width="2.85546875" style="1" customWidth="1"/>
    <col min="9988" max="9990" width="15.7109375" style="1" customWidth="1"/>
    <col min="9991" max="9991" width="2.85546875" style="1" customWidth="1"/>
    <col min="9992" max="9994" width="15.7109375" style="1" customWidth="1"/>
    <col min="9995" max="9995" width="2.85546875" style="1" customWidth="1"/>
    <col min="9996" max="9998" width="15.7109375" style="1" customWidth="1"/>
    <col min="9999" max="9999" width="2.85546875" style="1" customWidth="1"/>
    <col min="10000" max="10002" width="15.7109375" style="1" customWidth="1"/>
    <col min="10003" max="10240" width="11.42578125" style="1"/>
    <col min="10241" max="10241" width="2.85546875" style="1" customWidth="1"/>
    <col min="10242" max="10242" width="37.5703125" style="1" customWidth="1"/>
    <col min="10243" max="10243" width="2.85546875" style="1" customWidth="1"/>
    <col min="10244" max="10246" width="15.7109375" style="1" customWidth="1"/>
    <col min="10247" max="10247" width="2.85546875" style="1" customWidth="1"/>
    <col min="10248" max="10250" width="15.7109375" style="1" customWidth="1"/>
    <col min="10251" max="10251" width="2.85546875" style="1" customWidth="1"/>
    <col min="10252" max="10254" width="15.7109375" style="1" customWidth="1"/>
    <col min="10255" max="10255" width="2.85546875" style="1" customWidth="1"/>
    <col min="10256" max="10258" width="15.7109375" style="1" customWidth="1"/>
    <col min="10259" max="10496" width="11.42578125" style="1"/>
    <col min="10497" max="10497" width="2.85546875" style="1" customWidth="1"/>
    <col min="10498" max="10498" width="37.5703125" style="1" customWidth="1"/>
    <col min="10499" max="10499" width="2.85546875" style="1" customWidth="1"/>
    <col min="10500" max="10502" width="15.7109375" style="1" customWidth="1"/>
    <col min="10503" max="10503" width="2.85546875" style="1" customWidth="1"/>
    <col min="10504" max="10506" width="15.7109375" style="1" customWidth="1"/>
    <col min="10507" max="10507" width="2.85546875" style="1" customWidth="1"/>
    <col min="10508" max="10510" width="15.7109375" style="1" customWidth="1"/>
    <col min="10511" max="10511" width="2.85546875" style="1" customWidth="1"/>
    <col min="10512" max="10514" width="15.7109375" style="1" customWidth="1"/>
    <col min="10515" max="10752" width="11.42578125" style="1"/>
    <col min="10753" max="10753" width="2.85546875" style="1" customWidth="1"/>
    <col min="10754" max="10754" width="37.5703125" style="1" customWidth="1"/>
    <col min="10755" max="10755" width="2.85546875" style="1" customWidth="1"/>
    <col min="10756" max="10758" width="15.7109375" style="1" customWidth="1"/>
    <col min="10759" max="10759" width="2.85546875" style="1" customWidth="1"/>
    <col min="10760" max="10762" width="15.7109375" style="1" customWidth="1"/>
    <col min="10763" max="10763" width="2.85546875" style="1" customWidth="1"/>
    <col min="10764" max="10766" width="15.7109375" style="1" customWidth="1"/>
    <col min="10767" max="10767" width="2.85546875" style="1" customWidth="1"/>
    <col min="10768" max="10770" width="15.7109375" style="1" customWidth="1"/>
    <col min="10771" max="11008" width="11.42578125" style="1"/>
    <col min="11009" max="11009" width="2.85546875" style="1" customWidth="1"/>
    <col min="11010" max="11010" width="37.5703125" style="1" customWidth="1"/>
    <col min="11011" max="11011" width="2.85546875" style="1" customWidth="1"/>
    <col min="11012" max="11014" width="15.7109375" style="1" customWidth="1"/>
    <col min="11015" max="11015" width="2.85546875" style="1" customWidth="1"/>
    <col min="11016" max="11018" width="15.7109375" style="1" customWidth="1"/>
    <col min="11019" max="11019" width="2.85546875" style="1" customWidth="1"/>
    <col min="11020" max="11022" width="15.7109375" style="1" customWidth="1"/>
    <col min="11023" max="11023" width="2.85546875" style="1" customWidth="1"/>
    <col min="11024" max="11026" width="15.7109375" style="1" customWidth="1"/>
    <col min="11027" max="11264" width="11.42578125" style="1"/>
    <col min="11265" max="11265" width="2.85546875" style="1" customWidth="1"/>
    <col min="11266" max="11266" width="37.5703125" style="1" customWidth="1"/>
    <col min="11267" max="11267" width="2.85546875" style="1" customWidth="1"/>
    <col min="11268" max="11270" width="15.7109375" style="1" customWidth="1"/>
    <col min="11271" max="11271" width="2.85546875" style="1" customWidth="1"/>
    <col min="11272" max="11274" width="15.7109375" style="1" customWidth="1"/>
    <col min="11275" max="11275" width="2.85546875" style="1" customWidth="1"/>
    <col min="11276" max="11278" width="15.7109375" style="1" customWidth="1"/>
    <col min="11279" max="11279" width="2.85546875" style="1" customWidth="1"/>
    <col min="11280" max="11282" width="15.7109375" style="1" customWidth="1"/>
    <col min="11283" max="11520" width="11.42578125" style="1"/>
    <col min="11521" max="11521" width="2.85546875" style="1" customWidth="1"/>
    <col min="11522" max="11522" width="37.5703125" style="1" customWidth="1"/>
    <col min="11523" max="11523" width="2.85546875" style="1" customWidth="1"/>
    <col min="11524" max="11526" width="15.7109375" style="1" customWidth="1"/>
    <col min="11527" max="11527" width="2.85546875" style="1" customWidth="1"/>
    <col min="11528" max="11530" width="15.7109375" style="1" customWidth="1"/>
    <col min="11531" max="11531" width="2.85546875" style="1" customWidth="1"/>
    <col min="11532" max="11534" width="15.7109375" style="1" customWidth="1"/>
    <col min="11535" max="11535" width="2.85546875" style="1" customWidth="1"/>
    <col min="11536" max="11538" width="15.7109375" style="1" customWidth="1"/>
    <col min="11539" max="11776" width="11.42578125" style="1"/>
    <col min="11777" max="11777" width="2.85546875" style="1" customWidth="1"/>
    <col min="11778" max="11778" width="37.5703125" style="1" customWidth="1"/>
    <col min="11779" max="11779" width="2.85546875" style="1" customWidth="1"/>
    <col min="11780" max="11782" width="15.7109375" style="1" customWidth="1"/>
    <col min="11783" max="11783" width="2.85546875" style="1" customWidth="1"/>
    <col min="11784" max="11786" width="15.7109375" style="1" customWidth="1"/>
    <col min="11787" max="11787" width="2.85546875" style="1" customWidth="1"/>
    <col min="11788" max="11790" width="15.7109375" style="1" customWidth="1"/>
    <col min="11791" max="11791" width="2.85546875" style="1" customWidth="1"/>
    <col min="11792" max="11794" width="15.7109375" style="1" customWidth="1"/>
    <col min="11795" max="12032" width="11.42578125" style="1"/>
    <col min="12033" max="12033" width="2.85546875" style="1" customWidth="1"/>
    <col min="12034" max="12034" width="37.5703125" style="1" customWidth="1"/>
    <col min="12035" max="12035" width="2.85546875" style="1" customWidth="1"/>
    <col min="12036" max="12038" width="15.7109375" style="1" customWidth="1"/>
    <col min="12039" max="12039" width="2.85546875" style="1" customWidth="1"/>
    <col min="12040" max="12042" width="15.7109375" style="1" customWidth="1"/>
    <col min="12043" max="12043" width="2.85546875" style="1" customWidth="1"/>
    <col min="12044" max="12046" width="15.7109375" style="1" customWidth="1"/>
    <col min="12047" max="12047" width="2.85546875" style="1" customWidth="1"/>
    <col min="12048" max="12050" width="15.7109375" style="1" customWidth="1"/>
    <col min="12051" max="12288" width="11.42578125" style="1"/>
    <col min="12289" max="12289" width="2.85546875" style="1" customWidth="1"/>
    <col min="12290" max="12290" width="37.5703125" style="1" customWidth="1"/>
    <col min="12291" max="12291" width="2.85546875" style="1" customWidth="1"/>
    <col min="12292" max="12294" width="15.7109375" style="1" customWidth="1"/>
    <col min="12295" max="12295" width="2.85546875" style="1" customWidth="1"/>
    <col min="12296" max="12298" width="15.7109375" style="1" customWidth="1"/>
    <col min="12299" max="12299" width="2.85546875" style="1" customWidth="1"/>
    <col min="12300" max="12302" width="15.7109375" style="1" customWidth="1"/>
    <col min="12303" max="12303" width="2.85546875" style="1" customWidth="1"/>
    <col min="12304" max="12306" width="15.7109375" style="1" customWidth="1"/>
    <col min="12307" max="12544" width="11.42578125" style="1"/>
    <col min="12545" max="12545" width="2.85546875" style="1" customWidth="1"/>
    <col min="12546" max="12546" width="37.5703125" style="1" customWidth="1"/>
    <col min="12547" max="12547" width="2.85546875" style="1" customWidth="1"/>
    <col min="12548" max="12550" width="15.7109375" style="1" customWidth="1"/>
    <col min="12551" max="12551" width="2.85546875" style="1" customWidth="1"/>
    <col min="12552" max="12554" width="15.7109375" style="1" customWidth="1"/>
    <col min="12555" max="12555" width="2.85546875" style="1" customWidth="1"/>
    <col min="12556" max="12558" width="15.7109375" style="1" customWidth="1"/>
    <col min="12559" max="12559" width="2.85546875" style="1" customWidth="1"/>
    <col min="12560" max="12562" width="15.7109375" style="1" customWidth="1"/>
    <col min="12563" max="12800" width="11.42578125" style="1"/>
    <col min="12801" max="12801" width="2.85546875" style="1" customWidth="1"/>
    <col min="12802" max="12802" width="37.5703125" style="1" customWidth="1"/>
    <col min="12803" max="12803" width="2.85546875" style="1" customWidth="1"/>
    <col min="12804" max="12806" width="15.7109375" style="1" customWidth="1"/>
    <col min="12807" max="12807" width="2.85546875" style="1" customWidth="1"/>
    <col min="12808" max="12810" width="15.7109375" style="1" customWidth="1"/>
    <col min="12811" max="12811" width="2.85546875" style="1" customWidth="1"/>
    <col min="12812" max="12814" width="15.7109375" style="1" customWidth="1"/>
    <col min="12815" max="12815" width="2.85546875" style="1" customWidth="1"/>
    <col min="12816" max="12818" width="15.7109375" style="1" customWidth="1"/>
    <col min="12819" max="13056" width="11.42578125" style="1"/>
    <col min="13057" max="13057" width="2.85546875" style="1" customWidth="1"/>
    <col min="13058" max="13058" width="37.5703125" style="1" customWidth="1"/>
    <col min="13059" max="13059" width="2.85546875" style="1" customWidth="1"/>
    <col min="13060" max="13062" width="15.7109375" style="1" customWidth="1"/>
    <col min="13063" max="13063" width="2.85546875" style="1" customWidth="1"/>
    <col min="13064" max="13066" width="15.7109375" style="1" customWidth="1"/>
    <col min="13067" max="13067" width="2.85546875" style="1" customWidth="1"/>
    <col min="13068" max="13070" width="15.7109375" style="1" customWidth="1"/>
    <col min="13071" max="13071" width="2.85546875" style="1" customWidth="1"/>
    <col min="13072" max="13074" width="15.7109375" style="1" customWidth="1"/>
    <col min="13075" max="13312" width="11.42578125" style="1"/>
    <col min="13313" max="13313" width="2.85546875" style="1" customWidth="1"/>
    <col min="13314" max="13314" width="37.5703125" style="1" customWidth="1"/>
    <col min="13315" max="13315" width="2.85546875" style="1" customWidth="1"/>
    <col min="13316" max="13318" width="15.7109375" style="1" customWidth="1"/>
    <col min="13319" max="13319" width="2.85546875" style="1" customWidth="1"/>
    <col min="13320" max="13322" width="15.7109375" style="1" customWidth="1"/>
    <col min="13323" max="13323" width="2.85546875" style="1" customWidth="1"/>
    <col min="13324" max="13326" width="15.7109375" style="1" customWidth="1"/>
    <col min="13327" max="13327" width="2.85546875" style="1" customWidth="1"/>
    <col min="13328" max="13330" width="15.7109375" style="1" customWidth="1"/>
    <col min="13331" max="13568" width="11.42578125" style="1"/>
    <col min="13569" max="13569" width="2.85546875" style="1" customWidth="1"/>
    <col min="13570" max="13570" width="37.5703125" style="1" customWidth="1"/>
    <col min="13571" max="13571" width="2.85546875" style="1" customWidth="1"/>
    <col min="13572" max="13574" width="15.7109375" style="1" customWidth="1"/>
    <col min="13575" max="13575" width="2.85546875" style="1" customWidth="1"/>
    <col min="13576" max="13578" width="15.7109375" style="1" customWidth="1"/>
    <col min="13579" max="13579" width="2.85546875" style="1" customWidth="1"/>
    <col min="13580" max="13582" width="15.7109375" style="1" customWidth="1"/>
    <col min="13583" max="13583" width="2.85546875" style="1" customWidth="1"/>
    <col min="13584" max="13586" width="15.7109375" style="1" customWidth="1"/>
    <col min="13587" max="13824" width="11.42578125" style="1"/>
    <col min="13825" max="13825" width="2.85546875" style="1" customWidth="1"/>
    <col min="13826" max="13826" width="37.5703125" style="1" customWidth="1"/>
    <col min="13827" max="13827" width="2.85546875" style="1" customWidth="1"/>
    <col min="13828" max="13830" width="15.7109375" style="1" customWidth="1"/>
    <col min="13831" max="13831" width="2.85546875" style="1" customWidth="1"/>
    <col min="13832" max="13834" width="15.7109375" style="1" customWidth="1"/>
    <col min="13835" max="13835" width="2.85546875" style="1" customWidth="1"/>
    <col min="13836" max="13838" width="15.7109375" style="1" customWidth="1"/>
    <col min="13839" max="13839" width="2.85546875" style="1" customWidth="1"/>
    <col min="13840" max="13842" width="15.7109375" style="1" customWidth="1"/>
    <col min="13843" max="14080" width="11.42578125" style="1"/>
    <col min="14081" max="14081" width="2.85546875" style="1" customWidth="1"/>
    <col min="14082" max="14082" width="37.5703125" style="1" customWidth="1"/>
    <col min="14083" max="14083" width="2.85546875" style="1" customWidth="1"/>
    <col min="14084" max="14086" width="15.7109375" style="1" customWidth="1"/>
    <col min="14087" max="14087" width="2.85546875" style="1" customWidth="1"/>
    <col min="14088" max="14090" width="15.7109375" style="1" customWidth="1"/>
    <col min="14091" max="14091" width="2.85546875" style="1" customWidth="1"/>
    <col min="14092" max="14094" width="15.7109375" style="1" customWidth="1"/>
    <col min="14095" max="14095" width="2.85546875" style="1" customWidth="1"/>
    <col min="14096" max="14098" width="15.7109375" style="1" customWidth="1"/>
    <col min="14099" max="14336" width="11.42578125" style="1"/>
    <col min="14337" max="14337" width="2.85546875" style="1" customWidth="1"/>
    <col min="14338" max="14338" width="37.5703125" style="1" customWidth="1"/>
    <col min="14339" max="14339" width="2.85546875" style="1" customWidth="1"/>
    <col min="14340" max="14342" width="15.7109375" style="1" customWidth="1"/>
    <col min="14343" max="14343" width="2.85546875" style="1" customWidth="1"/>
    <col min="14344" max="14346" width="15.7109375" style="1" customWidth="1"/>
    <col min="14347" max="14347" width="2.85546875" style="1" customWidth="1"/>
    <col min="14348" max="14350" width="15.7109375" style="1" customWidth="1"/>
    <col min="14351" max="14351" width="2.85546875" style="1" customWidth="1"/>
    <col min="14352" max="14354" width="15.7109375" style="1" customWidth="1"/>
    <col min="14355" max="14592" width="11.42578125" style="1"/>
    <col min="14593" max="14593" width="2.85546875" style="1" customWidth="1"/>
    <col min="14594" max="14594" width="37.5703125" style="1" customWidth="1"/>
    <col min="14595" max="14595" width="2.85546875" style="1" customWidth="1"/>
    <col min="14596" max="14598" width="15.7109375" style="1" customWidth="1"/>
    <col min="14599" max="14599" width="2.85546875" style="1" customWidth="1"/>
    <col min="14600" max="14602" width="15.7109375" style="1" customWidth="1"/>
    <col min="14603" max="14603" width="2.85546875" style="1" customWidth="1"/>
    <col min="14604" max="14606" width="15.7109375" style="1" customWidth="1"/>
    <col min="14607" max="14607" width="2.85546875" style="1" customWidth="1"/>
    <col min="14608" max="14610" width="15.7109375" style="1" customWidth="1"/>
    <col min="14611" max="14848" width="11.42578125" style="1"/>
    <col min="14849" max="14849" width="2.85546875" style="1" customWidth="1"/>
    <col min="14850" max="14850" width="37.5703125" style="1" customWidth="1"/>
    <col min="14851" max="14851" width="2.85546875" style="1" customWidth="1"/>
    <col min="14852" max="14854" width="15.7109375" style="1" customWidth="1"/>
    <col min="14855" max="14855" width="2.85546875" style="1" customWidth="1"/>
    <col min="14856" max="14858" width="15.7109375" style="1" customWidth="1"/>
    <col min="14859" max="14859" width="2.85546875" style="1" customWidth="1"/>
    <col min="14860" max="14862" width="15.7109375" style="1" customWidth="1"/>
    <col min="14863" max="14863" width="2.85546875" style="1" customWidth="1"/>
    <col min="14864" max="14866" width="15.7109375" style="1" customWidth="1"/>
    <col min="14867" max="15104" width="11.42578125" style="1"/>
    <col min="15105" max="15105" width="2.85546875" style="1" customWidth="1"/>
    <col min="15106" max="15106" width="37.5703125" style="1" customWidth="1"/>
    <col min="15107" max="15107" width="2.85546875" style="1" customWidth="1"/>
    <col min="15108" max="15110" width="15.7109375" style="1" customWidth="1"/>
    <col min="15111" max="15111" width="2.85546875" style="1" customWidth="1"/>
    <col min="15112" max="15114" width="15.7109375" style="1" customWidth="1"/>
    <col min="15115" max="15115" width="2.85546875" style="1" customWidth="1"/>
    <col min="15116" max="15118" width="15.7109375" style="1" customWidth="1"/>
    <col min="15119" max="15119" width="2.85546875" style="1" customWidth="1"/>
    <col min="15120" max="15122" width="15.7109375" style="1" customWidth="1"/>
    <col min="15123" max="15360" width="11.42578125" style="1"/>
    <col min="15361" max="15361" width="2.85546875" style="1" customWidth="1"/>
    <col min="15362" max="15362" width="37.5703125" style="1" customWidth="1"/>
    <col min="15363" max="15363" width="2.85546875" style="1" customWidth="1"/>
    <col min="15364" max="15366" width="15.7109375" style="1" customWidth="1"/>
    <col min="15367" max="15367" width="2.85546875" style="1" customWidth="1"/>
    <col min="15368" max="15370" width="15.7109375" style="1" customWidth="1"/>
    <col min="15371" max="15371" width="2.85546875" style="1" customWidth="1"/>
    <col min="15372" max="15374" width="15.7109375" style="1" customWidth="1"/>
    <col min="15375" max="15375" width="2.85546875" style="1" customWidth="1"/>
    <col min="15376" max="15378" width="15.7109375" style="1" customWidth="1"/>
    <col min="15379" max="15616" width="11.42578125" style="1"/>
    <col min="15617" max="15617" width="2.85546875" style="1" customWidth="1"/>
    <col min="15618" max="15618" width="37.5703125" style="1" customWidth="1"/>
    <col min="15619" max="15619" width="2.85546875" style="1" customWidth="1"/>
    <col min="15620" max="15622" width="15.7109375" style="1" customWidth="1"/>
    <col min="15623" max="15623" width="2.85546875" style="1" customWidth="1"/>
    <col min="15624" max="15626" width="15.7109375" style="1" customWidth="1"/>
    <col min="15627" max="15627" width="2.85546875" style="1" customWidth="1"/>
    <col min="15628" max="15630" width="15.7109375" style="1" customWidth="1"/>
    <col min="15631" max="15631" width="2.85546875" style="1" customWidth="1"/>
    <col min="15632" max="15634" width="15.7109375" style="1" customWidth="1"/>
    <col min="15635" max="15872" width="11.42578125" style="1"/>
    <col min="15873" max="15873" width="2.85546875" style="1" customWidth="1"/>
    <col min="15874" max="15874" width="37.5703125" style="1" customWidth="1"/>
    <col min="15875" max="15875" width="2.85546875" style="1" customWidth="1"/>
    <col min="15876" max="15878" width="15.7109375" style="1" customWidth="1"/>
    <col min="15879" max="15879" width="2.85546875" style="1" customWidth="1"/>
    <col min="15880" max="15882" width="15.7109375" style="1" customWidth="1"/>
    <col min="15883" max="15883" width="2.85546875" style="1" customWidth="1"/>
    <col min="15884" max="15886" width="15.7109375" style="1" customWidth="1"/>
    <col min="15887" max="15887" width="2.85546875" style="1" customWidth="1"/>
    <col min="15888" max="15890" width="15.7109375" style="1" customWidth="1"/>
    <col min="15891" max="16128" width="11.42578125" style="1"/>
    <col min="16129" max="16129" width="2.85546875" style="1" customWidth="1"/>
    <col min="16130" max="16130" width="37.5703125" style="1" customWidth="1"/>
    <col min="16131" max="16131" width="2.85546875" style="1" customWidth="1"/>
    <col min="16132" max="16134" width="15.7109375" style="1" customWidth="1"/>
    <col min="16135" max="16135" width="2.85546875" style="1" customWidth="1"/>
    <col min="16136" max="16138" width="15.7109375" style="1" customWidth="1"/>
    <col min="16139" max="16139" width="2.85546875" style="1" customWidth="1"/>
    <col min="16140" max="16142" width="15.7109375" style="1" customWidth="1"/>
    <col min="16143" max="16143" width="2.85546875" style="1" customWidth="1"/>
    <col min="16144" max="16146" width="15.7109375" style="1" customWidth="1"/>
    <col min="16147" max="16384" width="11.42578125" style="1"/>
  </cols>
  <sheetData>
    <row r="2" spans="1:18" x14ac:dyDescent="0.25">
      <c r="B2" s="27" t="s">
        <v>773</v>
      </c>
      <c r="C2" s="27"/>
      <c r="D2" s="3"/>
      <c r="E2" s="3"/>
      <c r="F2" s="3"/>
      <c r="H2" s="3"/>
      <c r="I2" s="3"/>
      <c r="J2" s="3"/>
      <c r="L2" s="3"/>
      <c r="M2" s="3"/>
      <c r="N2" s="3"/>
      <c r="P2" s="3"/>
      <c r="Q2" s="3"/>
      <c r="R2" s="3"/>
    </row>
    <row r="3" spans="1:18" x14ac:dyDescent="0.25">
      <c r="A3" s="6"/>
      <c r="B3" s="27" t="s">
        <v>178</v>
      </c>
      <c r="C3" s="6"/>
      <c r="D3" s="4"/>
      <c r="E3" s="6"/>
      <c r="F3" s="4"/>
      <c r="H3" s="6"/>
      <c r="I3" s="6"/>
      <c r="J3" s="4"/>
      <c r="L3" s="6"/>
      <c r="M3" s="6"/>
      <c r="N3" s="4"/>
      <c r="P3" s="6"/>
      <c r="Q3" s="6"/>
      <c r="R3" s="4"/>
    </row>
    <row r="4" spans="1:18" s="514" customFormat="1" x14ac:dyDescent="0.25">
      <c r="A4" s="1464"/>
      <c r="B4" s="1501" t="s">
        <v>4</v>
      </c>
      <c r="C4" s="1443"/>
      <c r="D4" s="1501">
        <v>2019</v>
      </c>
      <c r="E4" s="1501"/>
      <c r="F4" s="1501"/>
      <c r="H4" s="1501">
        <v>2019</v>
      </c>
      <c r="I4" s="1501"/>
      <c r="J4" s="1501"/>
      <c r="L4" s="1501">
        <v>2018</v>
      </c>
      <c r="M4" s="1501"/>
      <c r="N4" s="1501"/>
      <c r="P4" s="1501">
        <v>2018</v>
      </c>
      <c r="Q4" s="1501"/>
      <c r="R4" s="1501"/>
    </row>
    <row r="5" spans="1:18" s="514" customFormat="1" x14ac:dyDescent="0.25">
      <c r="A5" s="1464"/>
      <c r="B5" s="1501"/>
      <c r="C5" s="1443"/>
      <c r="D5" s="1501" t="s">
        <v>179</v>
      </c>
      <c r="E5" s="1501"/>
      <c r="F5" s="1501"/>
      <c r="G5" s="1464"/>
      <c r="H5" s="1501" t="s">
        <v>180</v>
      </c>
      <c r="I5" s="1501"/>
      <c r="J5" s="1501"/>
      <c r="K5" s="1456"/>
      <c r="L5" s="1501" t="s">
        <v>179</v>
      </c>
      <c r="M5" s="1501"/>
      <c r="N5" s="1501"/>
      <c r="O5" s="1464"/>
      <c r="P5" s="1501" t="s">
        <v>180</v>
      </c>
      <c r="Q5" s="1501"/>
      <c r="R5" s="1501"/>
    </row>
    <row r="6" spans="1:18" s="514" customFormat="1" x14ac:dyDescent="0.25">
      <c r="A6" s="1464"/>
      <c r="B6" s="1501"/>
      <c r="C6" s="1443"/>
      <c r="D6" s="1501" t="s">
        <v>148</v>
      </c>
      <c r="E6" s="1441" t="s">
        <v>149</v>
      </c>
      <c r="F6" s="1441" t="s">
        <v>150</v>
      </c>
      <c r="G6" s="1465"/>
      <c r="H6" s="1501" t="s">
        <v>148</v>
      </c>
      <c r="I6" s="1441" t="s">
        <v>149</v>
      </c>
      <c r="J6" s="1441" t="s">
        <v>150</v>
      </c>
      <c r="L6" s="1501" t="s">
        <v>148</v>
      </c>
      <c r="M6" s="1441" t="s">
        <v>149</v>
      </c>
      <c r="N6" s="1441" t="s">
        <v>150</v>
      </c>
      <c r="O6" s="1465"/>
      <c r="P6" s="1501" t="s">
        <v>148</v>
      </c>
      <c r="Q6" s="1441" t="s">
        <v>149</v>
      </c>
      <c r="R6" s="1441" t="s">
        <v>150</v>
      </c>
    </row>
    <row r="7" spans="1:18" s="514" customFormat="1" x14ac:dyDescent="0.25">
      <c r="A7" s="1464"/>
      <c r="B7" s="1501"/>
      <c r="C7" s="1443"/>
      <c r="D7" s="1501"/>
      <c r="E7" s="1441" t="s">
        <v>151</v>
      </c>
      <c r="F7" s="1441" t="s">
        <v>151</v>
      </c>
      <c r="G7" s="1465"/>
      <c r="H7" s="1501"/>
      <c r="I7" s="1441" t="s">
        <v>151</v>
      </c>
      <c r="J7" s="1441" t="s">
        <v>151</v>
      </c>
      <c r="L7" s="1501"/>
      <c r="M7" s="1441" t="s">
        <v>151</v>
      </c>
      <c r="N7" s="1441" t="s">
        <v>151</v>
      </c>
      <c r="O7" s="1465"/>
      <c r="P7" s="1501"/>
      <c r="Q7" s="1441" t="s">
        <v>151</v>
      </c>
      <c r="R7" s="1441" t="s">
        <v>151</v>
      </c>
    </row>
    <row r="8" spans="1:18" x14ac:dyDescent="0.25">
      <c r="A8" s="7"/>
      <c r="B8" s="7"/>
      <c r="C8" s="7"/>
      <c r="D8" s="7"/>
      <c r="E8" s="7"/>
      <c r="F8" s="7"/>
      <c r="H8" s="7"/>
      <c r="I8" s="7"/>
      <c r="J8" s="7"/>
      <c r="L8" s="7"/>
      <c r="M8" s="7"/>
      <c r="N8" s="7"/>
      <c r="P8" s="7"/>
      <c r="Q8" s="7"/>
      <c r="R8" s="7"/>
    </row>
    <row r="9" spans="1:18" x14ac:dyDescent="0.25">
      <c r="B9" s="305" t="s">
        <v>6</v>
      </c>
      <c r="C9" s="89"/>
      <c r="D9" s="91"/>
      <c r="E9" s="90"/>
      <c r="F9" s="90"/>
      <c r="G9" s="90"/>
      <c r="H9" s="91"/>
      <c r="I9" s="90"/>
      <c r="J9" s="90"/>
      <c r="K9" s="61"/>
      <c r="L9" s="91"/>
      <c r="M9" s="90"/>
      <c r="N9" s="90"/>
      <c r="O9" s="90"/>
      <c r="P9" s="91"/>
      <c r="Q9" s="90"/>
      <c r="R9" s="90"/>
    </row>
    <row r="10" spans="1:18" x14ac:dyDescent="0.25">
      <c r="B10" s="624" t="s">
        <v>508</v>
      </c>
      <c r="C10" s="756"/>
      <c r="D10" s="654">
        <f>E10+F10</f>
        <v>5</v>
      </c>
      <c r="E10" s="655">
        <v>5</v>
      </c>
      <c r="F10" s="656">
        <v>0</v>
      </c>
      <c r="G10" s="638"/>
      <c r="H10" s="654">
        <f>I10+J10</f>
        <v>0</v>
      </c>
      <c r="I10" s="655">
        <v>0</v>
      </c>
      <c r="J10" s="656">
        <v>0</v>
      </c>
      <c r="K10" s="453"/>
      <c r="L10" s="654">
        <f>M10+N10</f>
        <v>0</v>
      </c>
      <c r="M10" s="655">
        <v>0</v>
      </c>
      <c r="N10" s="656">
        <v>0</v>
      </c>
      <c r="O10" s="638"/>
      <c r="P10" s="654">
        <f>Q10+R10</f>
        <v>0</v>
      </c>
      <c r="Q10" s="655">
        <v>0</v>
      </c>
      <c r="R10" s="656">
        <v>0</v>
      </c>
    </row>
    <row r="11" spans="1:18" x14ac:dyDescent="0.25">
      <c r="B11" s="628" t="s">
        <v>104</v>
      </c>
      <c r="C11" s="756"/>
      <c r="D11" s="753">
        <f t="shared" ref="D11:D74" si="0">E11+F11</f>
        <v>0</v>
      </c>
      <c r="E11" s="659">
        <v>0</v>
      </c>
      <c r="F11" s="660">
        <v>0</v>
      </c>
      <c r="G11" s="638"/>
      <c r="H11" s="753">
        <f t="shared" ref="H11:H74" si="1">I11+J11</f>
        <v>1</v>
      </c>
      <c r="I11" s="659">
        <v>1</v>
      </c>
      <c r="J11" s="660">
        <v>0</v>
      </c>
      <c r="K11" s="453"/>
      <c r="L11" s="753">
        <f t="shared" ref="L11:L74" si="2">M11+N11</f>
        <v>0</v>
      </c>
      <c r="M11" s="659">
        <v>0</v>
      </c>
      <c r="N11" s="660">
        <v>0</v>
      </c>
      <c r="O11" s="638"/>
      <c r="P11" s="753">
        <f t="shared" ref="P11:P74" si="3">Q11+R11</f>
        <v>0</v>
      </c>
      <c r="Q11" s="659">
        <v>0</v>
      </c>
      <c r="R11" s="660">
        <v>0</v>
      </c>
    </row>
    <row r="12" spans="1:18" x14ac:dyDescent="0.25">
      <c r="B12" s="628" t="s">
        <v>11</v>
      </c>
      <c r="C12" s="579"/>
      <c r="D12" s="753">
        <f t="shared" si="0"/>
        <v>1</v>
      </c>
      <c r="E12" s="659">
        <v>1</v>
      </c>
      <c r="F12" s="660">
        <v>0</v>
      </c>
      <c r="G12" s="638"/>
      <c r="H12" s="753">
        <f t="shared" si="1"/>
        <v>0</v>
      </c>
      <c r="I12" s="659">
        <v>0</v>
      </c>
      <c r="J12" s="660">
        <v>0</v>
      </c>
      <c r="K12" s="453"/>
      <c r="L12" s="753">
        <f t="shared" si="2"/>
        <v>0</v>
      </c>
      <c r="M12" s="659">
        <v>0</v>
      </c>
      <c r="N12" s="660">
        <v>0</v>
      </c>
      <c r="O12" s="638"/>
      <c r="P12" s="753">
        <f t="shared" si="3"/>
        <v>0</v>
      </c>
      <c r="Q12" s="659">
        <v>0</v>
      </c>
      <c r="R12" s="660">
        <v>0</v>
      </c>
    </row>
    <row r="13" spans="1:18" x14ac:dyDescent="0.25">
      <c r="A13" s="15"/>
      <c r="B13" s="628" t="s">
        <v>13</v>
      </c>
      <c r="C13" s="751"/>
      <c r="D13" s="753">
        <f t="shared" si="0"/>
        <v>0</v>
      </c>
      <c r="E13" s="659">
        <v>0</v>
      </c>
      <c r="F13" s="660">
        <v>0</v>
      </c>
      <c r="G13" s="638"/>
      <c r="H13" s="753">
        <f t="shared" si="1"/>
        <v>1</v>
      </c>
      <c r="I13" s="659">
        <v>1</v>
      </c>
      <c r="J13" s="660">
        <v>0</v>
      </c>
      <c r="K13" s="453"/>
      <c r="L13" s="753">
        <f t="shared" si="2"/>
        <v>0</v>
      </c>
      <c r="M13" s="659">
        <v>0</v>
      </c>
      <c r="N13" s="660">
        <v>0</v>
      </c>
      <c r="O13" s="638"/>
      <c r="P13" s="753">
        <f t="shared" si="3"/>
        <v>1</v>
      </c>
      <c r="Q13" s="659">
        <v>1</v>
      </c>
      <c r="R13" s="660">
        <v>0</v>
      </c>
    </row>
    <row r="14" spans="1:18" x14ac:dyDescent="0.25">
      <c r="A14" s="15"/>
      <c r="B14" s="752" t="s">
        <v>15</v>
      </c>
      <c r="C14" s="751"/>
      <c r="D14" s="753">
        <f t="shared" si="0"/>
        <v>0</v>
      </c>
      <c r="E14" s="659">
        <v>0</v>
      </c>
      <c r="F14" s="660">
        <v>0</v>
      </c>
      <c r="G14" s="638"/>
      <c r="H14" s="753">
        <f t="shared" si="1"/>
        <v>1</v>
      </c>
      <c r="I14" s="659">
        <v>1</v>
      </c>
      <c r="J14" s="660">
        <v>0</v>
      </c>
      <c r="K14" s="453"/>
      <c r="L14" s="753">
        <f t="shared" si="2"/>
        <v>0</v>
      </c>
      <c r="M14" s="659">
        <v>0</v>
      </c>
      <c r="N14" s="660">
        <v>0</v>
      </c>
      <c r="O14" s="638"/>
      <c r="P14" s="753">
        <f t="shared" si="3"/>
        <v>4</v>
      </c>
      <c r="Q14" s="659">
        <v>3</v>
      </c>
      <c r="R14" s="660">
        <v>1</v>
      </c>
    </row>
    <row r="15" spans="1:18" x14ac:dyDescent="0.25">
      <c r="A15" s="15"/>
      <c r="B15" s="752" t="s">
        <v>105</v>
      </c>
      <c r="C15" s="751"/>
      <c r="D15" s="753">
        <f t="shared" si="0"/>
        <v>0</v>
      </c>
      <c r="E15" s="659">
        <v>0</v>
      </c>
      <c r="F15" s="660">
        <v>0</v>
      </c>
      <c r="G15" s="638"/>
      <c r="H15" s="753">
        <f t="shared" si="1"/>
        <v>1</v>
      </c>
      <c r="I15" s="659">
        <v>1</v>
      </c>
      <c r="J15" s="660">
        <v>0</v>
      </c>
      <c r="K15" s="453"/>
      <c r="L15" s="753">
        <f t="shared" si="2"/>
        <v>0</v>
      </c>
      <c r="M15" s="659">
        <v>0</v>
      </c>
      <c r="N15" s="660">
        <v>0</v>
      </c>
      <c r="O15" s="638"/>
      <c r="P15" s="753">
        <f t="shared" si="3"/>
        <v>3</v>
      </c>
      <c r="Q15" s="659">
        <v>2</v>
      </c>
      <c r="R15" s="660">
        <v>1</v>
      </c>
    </row>
    <row r="16" spans="1:18" x14ac:dyDescent="0.25">
      <c r="A16" s="15"/>
      <c r="B16" s="752" t="s">
        <v>17</v>
      </c>
      <c r="C16" s="751"/>
      <c r="D16" s="753">
        <f t="shared" si="0"/>
        <v>0</v>
      </c>
      <c r="E16" s="659">
        <v>0</v>
      </c>
      <c r="F16" s="660">
        <v>0</v>
      </c>
      <c r="G16" s="638"/>
      <c r="H16" s="753">
        <f t="shared" si="1"/>
        <v>0</v>
      </c>
      <c r="I16" s="659">
        <v>0</v>
      </c>
      <c r="J16" s="660">
        <v>0</v>
      </c>
      <c r="K16" s="453"/>
      <c r="L16" s="753">
        <f t="shared" si="2"/>
        <v>1</v>
      </c>
      <c r="M16" s="659">
        <v>1</v>
      </c>
      <c r="N16" s="660">
        <v>0</v>
      </c>
      <c r="O16" s="638"/>
      <c r="P16" s="753">
        <f t="shared" si="3"/>
        <v>1</v>
      </c>
      <c r="Q16" s="659">
        <v>1</v>
      </c>
      <c r="R16" s="660">
        <v>0</v>
      </c>
    </row>
    <row r="17" spans="1:18" x14ac:dyDescent="0.25">
      <c r="A17" s="15"/>
      <c r="B17" s="752" t="s">
        <v>111</v>
      </c>
      <c r="C17" s="751"/>
      <c r="D17" s="753">
        <f t="shared" si="0"/>
        <v>13</v>
      </c>
      <c r="E17" s="659">
        <v>13</v>
      </c>
      <c r="F17" s="660">
        <v>0</v>
      </c>
      <c r="G17" s="638"/>
      <c r="H17" s="753">
        <f t="shared" si="1"/>
        <v>0</v>
      </c>
      <c r="I17" s="659">
        <v>0</v>
      </c>
      <c r="J17" s="660">
        <v>0</v>
      </c>
      <c r="K17" s="453"/>
      <c r="L17" s="753">
        <f t="shared" si="2"/>
        <v>6</v>
      </c>
      <c r="M17" s="659">
        <v>6</v>
      </c>
      <c r="N17" s="660">
        <v>0</v>
      </c>
      <c r="O17" s="638"/>
      <c r="P17" s="753">
        <f t="shared" si="3"/>
        <v>0</v>
      </c>
      <c r="Q17" s="659">
        <v>0</v>
      </c>
      <c r="R17" s="660">
        <v>0</v>
      </c>
    </row>
    <row r="18" spans="1:18" x14ac:dyDescent="0.25">
      <c r="A18" s="15"/>
      <c r="B18" s="752" t="s">
        <v>20</v>
      </c>
      <c r="C18" s="751"/>
      <c r="D18" s="753">
        <f t="shared" si="0"/>
        <v>145</v>
      </c>
      <c r="E18" s="659">
        <v>145</v>
      </c>
      <c r="F18" s="660">
        <v>0</v>
      </c>
      <c r="G18" s="638"/>
      <c r="H18" s="753">
        <f t="shared" si="1"/>
        <v>0</v>
      </c>
      <c r="I18" s="659">
        <v>0</v>
      </c>
      <c r="J18" s="660">
        <v>0</v>
      </c>
      <c r="K18" s="453"/>
      <c r="L18" s="753" t="s">
        <v>101</v>
      </c>
      <c r="M18" s="659">
        <v>150</v>
      </c>
      <c r="N18" s="660" t="s">
        <v>101</v>
      </c>
      <c r="O18" s="638"/>
      <c r="P18" s="753">
        <f t="shared" si="3"/>
        <v>0</v>
      </c>
      <c r="Q18" s="659">
        <v>0</v>
      </c>
      <c r="R18" s="660">
        <v>0</v>
      </c>
    </row>
    <row r="19" spans="1:18" x14ac:dyDescent="0.25">
      <c r="A19" s="15"/>
      <c r="B19" s="752" t="s">
        <v>112</v>
      </c>
      <c r="C19" s="751"/>
      <c r="D19" s="753">
        <f t="shared" si="0"/>
        <v>28</v>
      </c>
      <c r="E19" s="659">
        <v>23</v>
      </c>
      <c r="F19" s="660">
        <v>5</v>
      </c>
      <c r="G19" s="638"/>
      <c r="H19" s="753">
        <f t="shared" si="1"/>
        <v>18</v>
      </c>
      <c r="I19" s="659">
        <v>8</v>
      </c>
      <c r="J19" s="660">
        <v>10</v>
      </c>
      <c r="K19" s="453"/>
      <c r="L19" s="753">
        <f t="shared" si="2"/>
        <v>65</v>
      </c>
      <c r="M19" s="659">
        <v>43</v>
      </c>
      <c r="N19" s="660">
        <v>22</v>
      </c>
      <c r="O19" s="638"/>
      <c r="P19" s="753">
        <f t="shared" si="3"/>
        <v>39</v>
      </c>
      <c r="Q19" s="659">
        <v>23</v>
      </c>
      <c r="R19" s="660">
        <v>16</v>
      </c>
    </row>
    <row r="20" spans="1:18" x14ac:dyDescent="0.25">
      <c r="A20" s="15"/>
      <c r="B20" s="754" t="s">
        <v>21</v>
      </c>
      <c r="C20" s="751"/>
      <c r="D20" s="755">
        <f t="shared" si="0"/>
        <v>73</v>
      </c>
      <c r="E20" s="666">
        <v>73</v>
      </c>
      <c r="F20" s="667">
        <v>0</v>
      </c>
      <c r="G20" s="638"/>
      <c r="H20" s="755">
        <f t="shared" si="1"/>
        <v>70</v>
      </c>
      <c r="I20" s="666">
        <v>55</v>
      </c>
      <c r="J20" s="667">
        <v>15</v>
      </c>
      <c r="K20" s="453"/>
      <c r="L20" s="755">
        <f t="shared" si="2"/>
        <v>118</v>
      </c>
      <c r="M20" s="666">
        <v>110</v>
      </c>
      <c r="N20" s="667">
        <v>8</v>
      </c>
      <c r="O20" s="638"/>
      <c r="P20" s="755">
        <f t="shared" si="3"/>
        <v>109</v>
      </c>
      <c r="Q20" s="666">
        <v>98</v>
      </c>
      <c r="R20" s="667">
        <v>11</v>
      </c>
    </row>
    <row r="21" spans="1:18" x14ac:dyDescent="0.25">
      <c r="A21" s="15"/>
      <c r="B21" s="43"/>
      <c r="C21" s="21"/>
      <c r="D21" s="91"/>
      <c r="E21" s="91"/>
      <c r="F21" s="91"/>
      <c r="G21" s="90"/>
      <c r="H21" s="91"/>
      <c r="I21" s="91"/>
      <c r="J21" s="91"/>
      <c r="K21" s="61"/>
      <c r="L21" s="91"/>
      <c r="M21" s="91"/>
      <c r="N21" s="91"/>
      <c r="O21" s="90"/>
      <c r="P21" s="91"/>
      <c r="Q21" s="91"/>
      <c r="R21" s="91"/>
    </row>
    <row r="22" spans="1:18" x14ac:dyDescent="0.25">
      <c r="B22" s="21"/>
      <c r="C22" s="21"/>
      <c r="D22" s="91"/>
      <c r="E22" s="90"/>
      <c r="F22" s="90"/>
      <c r="G22" s="90"/>
      <c r="H22" s="91"/>
      <c r="I22" s="90"/>
      <c r="J22" s="90"/>
      <c r="K22" s="61"/>
      <c r="L22" s="91"/>
      <c r="M22" s="90"/>
      <c r="N22" s="90"/>
      <c r="O22" s="90"/>
      <c r="P22" s="91"/>
      <c r="Q22" s="90"/>
      <c r="R22" s="90"/>
    </row>
    <row r="23" spans="1:18" x14ac:dyDescent="0.25">
      <c r="B23" s="305" t="s">
        <v>23</v>
      </c>
      <c r="C23" s="89"/>
      <c r="D23" s="91"/>
      <c r="E23" s="90"/>
      <c r="F23" s="90"/>
      <c r="G23" s="90"/>
      <c r="H23" s="91"/>
      <c r="I23" s="90"/>
      <c r="J23" s="90"/>
      <c r="K23" s="61"/>
      <c r="L23" s="91"/>
      <c r="M23" s="90"/>
      <c r="N23" s="90"/>
      <c r="O23" s="90"/>
      <c r="P23" s="91"/>
      <c r="Q23" s="90"/>
      <c r="R23" s="90"/>
    </row>
    <row r="24" spans="1:18" x14ac:dyDescent="0.25">
      <c r="A24" s="15"/>
      <c r="B24" s="624" t="s">
        <v>543</v>
      </c>
      <c r="C24" s="756"/>
      <c r="D24" s="654">
        <f t="shared" si="0"/>
        <v>63</v>
      </c>
      <c r="E24" s="655">
        <v>58</v>
      </c>
      <c r="F24" s="656">
        <v>5</v>
      </c>
      <c r="G24" s="638"/>
      <c r="H24" s="654">
        <f t="shared" si="1"/>
        <v>2</v>
      </c>
      <c r="I24" s="655">
        <v>2</v>
      </c>
      <c r="J24" s="656">
        <v>0</v>
      </c>
      <c r="K24" s="453"/>
      <c r="L24" s="654">
        <f t="shared" si="2"/>
        <v>94</v>
      </c>
      <c r="M24" s="655">
        <v>84</v>
      </c>
      <c r="N24" s="656">
        <v>10</v>
      </c>
      <c r="O24" s="638"/>
      <c r="P24" s="654">
        <f t="shared" si="3"/>
        <v>12</v>
      </c>
      <c r="Q24" s="655">
        <v>7</v>
      </c>
      <c r="R24" s="656">
        <v>5</v>
      </c>
    </row>
    <row r="25" spans="1:18" x14ac:dyDescent="0.25">
      <c r="A25" s="15"/>
      <c r="B25" s="628" t="s">
        <v>545</v>
      </c>
      <c r="C25" s="756"/>
      <c r="D25" s="753">
        <f t="shared" si="0"/>
        <v>27</v>
      </c>
      <c r="E25" s="659">
        <v>27</v>
      </c>
      <c r="F25" s="660">
        <v>0</v>
      </c>
      <c r="G25" s="638"/>
      <c r="H25" s="753">
        <f t="shared" si="1"/>
        <v>0</v>
      </c>
      <c r="I25" s="659">
        <v>0</v>
      </c>
      <c r="J25" s="660">
        <v>0</v>
      </c>
      <c r="K25" s="453"/>
      <c r="L25" s="753">
        <v>97</v>
      </c>
      <c r="M25" s="659">
        <v>97</v>
      </c>
      <c r="N25" s="660" t="s">
        <v>101</v>
      </c>
      <c r="O25" s="638"/>
      <c r="P25" s="753">
        <f t="shared" si="3"/>
        <v>0</v>
      </c>
      <c r="Q25" s="659">
        <v>0</v>
      </c>
      <c r="R25" s="660">
        <v>0</v>
      </c>
    </row>
    <row r="26" spans="1:18" x14ac:dyDescent="0.25">
      <c r="A26" s="15"/>
      <c r="B26" s="628" t="s">
        <v>26</v>
      </c>
      <c r="C26" s="756"/>
      <c r="D26" s="753">
        <f t="shared" si="0"/>
        <v>30</v>
      </c>
      <c r="E26" s="659">
        <v>30</v>
      </c>
      <c r="F26" s="660">
        <v>0</v>
      </c>
      <c r="G26" s="638"/>
      <c r="H26" s="753">
        <f t="shared" si="1"/>
        <v>0</v>
      </c>
      <c r="I26" s="659">
        <v>0</v>
      </c>
      <c r="J26" s="660">
        <v>0</v>
      </c>
      <c r="K26" s="453"/>
      <c r="L26" s="753">
        <f t="shared" si="2"/>
        <v>21</v>
      </c>
      <c r="M26" s="659">
        <v>21</v>
      </c>
      <c r="N26" s="660">
        <v>0</v>
      </c>
      <c r="O26" s="638"/>
      <c r="P26" s="753">
        <f t="shared" si="3"/>
        <v>1</v>
      </c>
      <c r="Q26" s="659">
        <v>1</v>
      </c>
      <c r="R26" s="660">
        <v>0</v>
      </c>
    </row>
    <row r="27" spans="1:18" x14ac:dyDescent="0.25">
      <c r="A27" s="15"/>
      <c r="B27" s="628" t="s">
        <v>114</v>
      </c>
      <c r="C27" s="756"/>
      <c r="D27" s="648">
        <f t="shared" si="0"/>
        <v>9</v>
      </c>
      <c r="E27" s="659">
        <v>9</v>
      </c>
      <c r="F27" s="660">
        <v>0</v>
      </c>
      <c r="G27" s="638"/>
      <c r="H27" s="648">
        <f t="shared" si="1"/>
        <v>0</v>
      </c>
      <c r="I27" s="659">
        <v>0</v>
      </c>
      <c r="J27" s="660">
        <v>0</v>
      </c>
      <c r="K27" s="453"/>
      <c r="L27" s="648">
        <v>13</v>
      </c>
      <c r="M27" s="659">
        <v>13</v>
      </c>
      <c r="N27" s="660" t="s">
        <v>101</v>
      </c>
      <c r="O27" s="638"/>
      <c r="P27" s="648">
        <f t="shared" si="3"/>
        <v>0</v>
      </c>
      <c r="Q27" s="659">
        <v>0</v>
      </c>
      <c r="R27" s="660">
        <v>0</v>
      </c>
    </row>
    <row r="28" spans="1:18" x14ac:dyDescent="0.25">
      <c r="A28" s="15"/>
      <c r="B28" s="628" t="s">
        <v>28</v>
      </c>
      <c r="C28" s="756"/>
      <c r="D28" s="753">
        <f t="shared" si="0"/>
        <v>1</v>
      </c>
      <c r="E28" s="659">
        <v>1</v>
      </c>
      <c r="F28" s="660">
        <v>0</v>
      </c>
      <c r="G28" s="638"/>
      <c r="H28" s="753">
        <f t="shared" si="1"/>
        <v>1</v>
      </c>
      <c r="I28" s="659">
        <v>1</v>
      </c>
      <c r="J28" s="660">
        <v>0</v>
      </c>
      <c r="K28" s="453"/>
      <c r="L28" s="753">
        <v>2</v>
      </c>
      <c r="M28" s="659">
        <v>2</v>
      </c>
      <c r="N28" s="660" t="s">
        <v>101</v>
      </c>
      <c r="O28" s="638"/>
      <c r="P28" s="753">
        <f t="shared" si="3"/>
        <v>0</v>
      </c>
      <c r="Q28" s="659">
        <v>0</v>
      </c>
      <c r="R28" s="660">
        <v>0</v>
      </c>
    </row>
    <row r="29" spans="1:18" x14ac:dyDescent="0.25">
      <c r="A29" s="15"/>
      <c r="B29" s="628" t="s">
        <v>117</v>
      </c>
      <c r="C29" s="756"/>
      <c r="D29" s="753">
        <f t="shared" si="0"/>
        <v>9</v>
      </c>
      <c r="E29" s="659">
        <v>9</v>
      </c>
      <c r="F29" s="660">
        <v>0</v>
      </c>
      <c r="G29" s="638"/>
      <c r="H29" s="753">
        <f t="shared" si="1"/>
        <v>0</v>
      </c>
      <c r="I29" s="659">
        <v>0</v>
      </c>
      <c r="J29" s="660">
        <v>0</v>
      </c>
      <c r="K29" s="453"/>
      <c r="L29" s="753">
        <f t="shared" si="2"/>
        <v>11</v>
      </c>
      <c r="M29" s="659">
        <v>11</v>
      </c>
      <c r="N29" s="660">
        <v>0</v>
      </c>
      <c r="O29" s="638"/>
      <c r="P29" s="753">
        <f t="shared" si="3"/>
        <v>0</v>
      </c>
      <c r="Q29" s="659">
        <v>0</v>
      </c>
      <c r="R29" s="660">
        <v>0</v>
      </c>
    </row>
    <row r="30" spans="1:18" x14ac:dyDescent="0.25">
      <c r="A30" s="15"/>
      <c r="B30" s="628" t="s">
        <v>444</v>
      </c>
      <c r="C30" s="756"/>
      <c r="D30" s="753">
        <f t="shared" si="0"/>
        <v>6</v>
      </c>
      <c r="E30" s="659">
        <v>6</v>
      </c>
      <c r="F30" s="660">
        <v>0</v>
      </c>
      <c r="G30" s="638"/>
      <c r="H30" s="753">
        <f t="shared" si="1"/>
        <v>0</v>
      </c>
      <c r="I30" s="659">
        <v>0</v>
      </c>
      <c r="J30" s="660">
        <v>0</v>
      </c>
      <c r="K30" s="453"/>
      <c r="L30" s="753">
        <v>8</v>
      </c>
      <c r="M30" s="659">
        <v>8</v>
      </c>
      <c r="N30" s="660" t="s">
        <v>101</v>
      </c>
      <c r="O30" s="638"/>
      <c r="P30" s="753">
        <f t="shared" si="3"/>
        <v>0</v>
      </c>
      <c r="Q30" s="659">
        <v>0</v>
      </c>
      <c r="R30" s="660">
        <v>0</v>
      </c>
    </row>
    <row r="31" spans="1:18" x14ac:dyDescent="0.25">
      <c r="A31" s="15"/>
      <c r="B31" s="628" t="s">
        <v>30</v>
      </c>
      <c r="C31" s="756"/>
      <c r="D31" s="753">
        <f t="shared" si="0"/>
        <v>0</v>
      </c>
      <c r="E31" s="659">
        <v>0</v>
      </c>
      <c r="F31" s="660">
        <v>0</v>
      </c>
      <c r="G31" s="638"/>
      <c r="H31" s="753">
        <f t="shared" si="1"/>
        <v>13</v>
      </c>
      <c r="I31" s="659">
        <v>13</v>
      </c>
      <c r="J31" s="660">
        <v>0</v>
      </c>
      <c r="K31" s="453"/>
      <c r="L31" s="753">
        <f t="shared" si="2"/>
        <v>0</v>
      </c>
      <c r="M31" s="659">
        <v>0</v>
      </c>
      <c r="N31" s="660">
        <v>0</v>
      </c>
      <c r="O31" s="638"/>
      <c r="P31" s="753">
        <f t="shared" si="3"/>
        <v>37</v>
      </c>
      <c r="Q31" s="659">
        <v>37</v>
      </c>
      <c r="R31" s="660">
        <v>0</v>
      </c>
    </row>
    <row r="32" spans="1:18" x14ac:dyDescent="0.25">
      <c r="A32" s="15"/>
      <c r="B32" s="628" t="s">
        <v>32</v>
      </c>
      <c r="C32" s="756"/>
      <c r="D32" s="753">
        <f t="shared" si="0"/>
        <v>161</v>
      </c>
      <c r="E32" s="659">
        <v>136</v>
      </c>
      <c r="F32" s="660">
        <v>25</v>
      </c>
      <c r="G32" s="638"/>
      <c r="H32" s="753">
        <f t="shared" si="1"/>
        <v>22</v>
      </c>
      <c r="I32" s="659">
        <v>20</v>
      </c>
      <c r="J32" s="660">
        <v>2</v>
      </c>
      <c r="K32" s="453"/>
      <c r="L32" s="753">
        <f t="shared" si="2"/>
        <v>205</v>
      </c>
      <c r="M32" s="659">
        <v>178</v>
      </c>
      <c r="N32" s="660">
        <v>27</v>
      </c>
      <c r="O32" s="638"/>
      <c r="P32" s="753">
        <f t="shared" si="3"/>
        <v>13</v>
      </c>
      <c r="Q32" s="659">
        <v>12</v>
      </c>
      <c r="R32" s="660">
        <v>1</v>
      </c>
    </row>
    <row r="33" spans="1:18" x14ac:dyDescent="0.25">
      <c r="A33" s="15"/>
      <c r="B33" s="628" t="s">
        <v>34</v>
      </c>
      <c r="C33" s="756"/>
      <c r="D33" s="753">
        <f t="shared" si="0"/>
        <v>55</v>
      </c>
      <c r="E33" s="659">
        <v>55</v>
      </c>
      <c r="F33" s="660">
        <v>0</v>
      </c>
      <c r="G33" s="638"/>
      <c r="H33" s="753">
        <f t="shared" si="1"/>
        <v>0</v>
      </c>
      <c r="I33" s="659">
        <v>0</v>
      </c>
      <c r="J33" s="660">
        <v>0</v>
      </c>
      <c r="K33" s="453"/>
      <c r="L33" s="753">
        <f t="shared" si="2"/>
        <v>57</v>
      </c>
      <c r="M33" s="659">
        <v>57</v>
      </c>
      <c r="N33" s="660">
        <v>0</v>
      </c>
      <c r="O33" s="638"/>
      <c r="P33" s="753">
        <f t="shared" si="3"/>
        <v>0</v>
      </c>
      <c r="Q33" s="659">
        <v>0</v>
      </c>
      <c r="R33" s="660">
        <v>0</v>
      </c>
    </row>
    <row r="34" spans="1:18" x14ac:dyDescent="0.25">
      <c r="A34" s="15"/>
      <c r="B34" s="628" t="s">
        <v>36</v>
      </c>
      <c r="C34" s="756"/>
      <c r="D34" s="753">
        <f t="shared" si="0"/>
        <v>82</v>
      </c>
      <c r="E34" s="659">
        <v>82</v>
      </c>
      <c r="F34" s="660">
        <v>0</v>
      </c>
      <c r="G34" s="638"/>
      <c r="H34" s="753">
        <f t="shared" si="1"/>
        <v>16</v>
      </c>
      <c r="I34" s="659">
        <v>16</v>
      </c>
      <c r="J34" s="660">
        <v>0</v>
      </c>
      <c r="K34" s="453"/>
      <c r="L34" s="753">
        <v>89</v>
      </c>
      <c r="M34" s="659">
        <v>89</v>
      </c>
      <c r="N34" s="660" t="s">
        <v>101</v>
      </c>
      <c r="O34" s="638"/>
      <c r="P34" s="753">
        <v>26</v>
      </c>
      <c r="Q34" s="659">
        <v>26</v>
      </c>
      <c r="R34" s="660" t="s">
        <v>101</v>
      </c>
    </row>
    <row r="35" spans="1:18" x14ac:dyDescent="0.25">
      <c r="A35" s="15"/>
      <c r="B35" s="628" t="s">
        <v>38</v>
      </c>
      <c r="C35" s="756"/>
      <c r="D35" s="753">
        <f t="shared" si="0"/>
        <v>103</v>
      </c>
      <c r="E35" s="659">
        <v>103</v>
      </c>
      <c r="F35" s="660">
        <v>0</v>
      </c>
      <c r="G35" s="638"/>
      <c r="H35" s="753">
        <f t="shared" si="1"/>
        <v>2</v>
      </c>
      <c r="I35" s="659">
        <v>1</v>
      </c>
      <c r="J35" s="660">
        <v>1</v>
      </c>
      <c r="K35" s="453"/>
      <c r="L35" s="753">
        <f t="shared" si="2"/>
        <v>97</v>
      </c>
      <c r="M35" s="659">
        <v>95</v>
      </c>
      <c r="N35" s="660">
        <v>2</v>
      </c>
      <c r="O35" s="638"/>
      <c r="P35" s="753">
        <f t="shared" si="3"/>
        <v>0</v>
      </c>
      <c r="Q35" s="659">
        <v>0</v>
      </c>
      <c r="R35" s="660">
        <v>0</v>
      </c>
    </row>
    <row r="36" spans="1:18" x14ac:dyDescent="0.25">
      <c r="A36" s="15"/>
      <c r="B36" s="628" t="s">
        <v>433</v>
      </c>
      <c r="C36" s="756"/>
      <c r="D36" s="753">
        <f t="shared" si="0"/>
        <v>31</v>
      </c>
      <c r="E36" s="659">
        <v>31</v>
      </c>
      <c r="F36" s="660">
        <v>0</v>
      </c>
      <c r="G36" s="638"/>
      <c r="H36" s="753">
        <f t="shared" si="1"/>
        <v>3</v>
      </c>
      <c r="I36" s="659">
        <v>3</v>
      </c>
      <c r="J36" s="660">
        <v>0</v>
      </c>
      <c r="K36" s="453"/>
      <c r="L36" s="753">
        <v>97</v>
      </c>
      <c r="M36" s="659">
        <v>97</v>
      </c>
      <c r="N36" s="660" t="s">
        <v>101</v>
      </c>
      <c r="O36" s="638"/>
      <c r="P36" s="753">
        <f t="shared" si="3"/>
        <v>0</v>
      </c>
      <c r="Q36" s="659">
        <v>0</v>
      </c>
      <c r="R36" s="660">
        <v>0</v>
      </c>
    </row>
    <row r="37" spans="1:18" x14ac:dyDescent="0.25">
      <c r="A37" s="15"/>
      <c r="B37" s="628" t="s">
        <v>40</v>
      </c>
      <c r="C37" s="756"/>
      <c r="D37" s="753">
        <f t="shared" si="0"/>
        <v>2</v>
      </c>
      <c r="E37" s="659">
        <v>2</v>
      </c>
      <c r="F37" s="660">
        <v>0</v>
      </c>
      <c r="G37" s="638"/>
      <c r="H37" s="753">
        <f t="shared" si="1"/>
        <v>9</v>
      </c>
      <c r="I37" s="659">
        <v>9</v>
      </c>
      <c r="J37" s="660">
        <v>0</v>
      </c>
      <c r="K37" s="453"/>
      <c r="L37" s="753">
        <f t="shared" si="2"/>
        <v>0</v>
      </c>
      <c r="M37" s="659">
        <v>0</v>
      </c>
      <c r="N37" s="660">
        <v>0</v>
      </c>
      <c r="O37" s="638"/>
      <c r="P37" s="753">
        <f t="shared" si="3"/>
        <v>0</v>
      </c>
      <c r="Q37" s="659">
        <v>0</v>
      </c>
      <c r="R37" s="660">
        <v>0</v>
      </c>
    </row>
    <row r="38" spans="1:18" x14ac:dyDescent="0.25">
      <c r="A38" s="15"/>
      <c r="B38" s="628" t="s">
        <v>477</v>
      </c>
      <c r="C38" s="756"/>
      <c r="D38" s="753">
        <f t="shared" si="0"/>
        <v>4</v>
      </c>
      <c r="E38" s="659">
        <v>4</v>
      </c>
      <c r="F38" s="660">
        <v>0</v>
      </c>
      <c r="G38" s="638"/>
      <c r="H38" s="753">
        <f t="shared" si="1"/>
        <v>0</v>
      </c>
      <c r="I38" s="659">
        <v>0</v>
      </c>
      <c r="J38" s="660">
        <v>0</v>
      </c>
      <c r="K38" s="453"/>
      <c r="L38" s="753">
        <v>1</v>
      </c>
      <c r="M38" s="659">
        <v>1</v>
      </c>
      <c r="N38" s="660" t="s">
        <v>101</v>
      </c>
      <c r="O38" s="638"/>
      <c r="P38" s="753">
        <f t="shared" si="3"/>
        <v>0</v>
      </c>
      <c r="Q38" s="659">
        <v>0</v>
      </c>
      <c r="R38" s="660">
        <v>0</v>
      </c>
    </row>
    <row r="39" spans="1:18" x14ac:dyDescent="0.25">
      <c r="A39" s="15"/>
      <c r="B39" s="628" t="s">
        <v>43</v>
      </c>
      <c r="C39" s="756"/>
      <c r="D39" s="753">
        <f t="shared" si="0"/>
        <v>123</v>
      </c>
      <c r="E39" s="659">
        <v>123</v>
      </c>
      <c r="F39" s="660">
        <v>0</v>
      </c>
      <c r="G39" s="638"/>
      <c r="H39" s="753">
        <f t="shared" si="1"/>
        <v>719</v>
      </c>
      <c r="I39" s="659">
        <v>719</v>
      </c>
      <c r="J39" s="660">
        <v>0</v>
      </c>
      <c r="K39" s="453"/>
      <c r="L39" s="753">
        <v>57</v>
      </c>
      <c r="M39" s="659">
        <v>57</v>
      </c>
      <c r="N39" s="660" t="s">
        <v>101</v>
      </c>
      <c r="O39" s="638"/>
      <c r="P39" s="753">
        <v>410</v>
      </c>
      <c r="Q39" s="659">
        <v>410</v>
      </c>
      <c r="R39" s="660" t="s">
        <v>101</v>
      </c>
    </row>
    <row r="40" spans="1:18" x14ac:dyDescent="0.25">
      <c r="A40" s="15"/>
      <c r="B40" s="628" t="s">
        <v>45</v>
      </c>
      <c r="C40" s="756"/>
      <c r="D40" s="753">
        <f t="shared" si="0"/>
        <v>78</v>
      </c>
      <c r="E40" s="659">
        <v>78</v>
      </c>
      <c r="F40" s="660">
        <v>0</v>
      </c>
      <c r="G40" s="638"/>
      <c r="H40" s="753">
        <f t="shared" si="1"/>
        <v>0</v>
      </c>
      <c r="I40" s="659">
        <v>0</v>
      </c>
      <c r="J40" s="660">
        <v>0</v>
      </c>
      <c r="K40" s="453"/>
      <c r="L40" s="753">
        <v>48</v>
      </c>
      <c r="M40" s="659">
        <v>48</v>
      </c>
      <c r="N40" s="660" t="s">
        <v>101</v>
      </c>
      <c r="O40" s="638"/>
      <c r="P40" s="753">
        <f t="shared" si="3"/>
        <v>0</v>
      </c>
      <c r="Q40" s="659">
        <v>0</v>
      </c>
      <c r="R40" s="660">
        <v>0</v>
      </c>
    </row>
    <row r="41" spans="1:18" x14ac:dyDescent="0.25">
      <c r="A41" s="15"/>
      <c r="B41" s="628" t="s">
        <v>46</v>
      </c>
      <c r="C41" s="756"/>
      <c r="D41" s="753">
        <f t="shared" si="0"/>
        <v>13</v>
      </c>
      <c r="E41" s="659">
        <v>5</v>
      </c>
      <c r="F41" s="660">
        <v>8</v>
      </c>
      <c r="G41" s="638"/>
      <c r="H41" s="753">
        <f t="shared" si="1"/>
        <v>0</v>
      </c>
      <c r="I41" s="659">
        <v>0</v>
      </c>
      <c r="J41" s="660">
        <v>0</v>
      </c>
      <c r="K41" s="453"/>
      <c r="L41" s="753">
        <f t="shared" si="2"/>
        <v>17</v>
      </c>
      <c r="M41" s="659">
        <v>12</v>
      </c>
      <c r="N41" s="660">
        <v>5</v>
      </c>
      <c r="O41" s="638"/>
      <c r="P41" s="753">
        <f t="shared" si="3"/>
        <v>0</v>
      </c>
      <c r="Q41" s="659">
        <v>0</v>
      </c>
      <c r="R41" s="660">
        <v>0</v>
      </c>
    </row>
    <row r="42" spans="1:18" x14ac:dyDescent="0.25">
      <c r="A42" s="15"/>
      <c r="B42" s="628" t="s">
        <v>49</v>
      </c>
      <c r="C42" s="756"/>
      <c r="D42" s="753">
        <f t="shared" si="0"/>
        <v>20</v>
      </c>
      <c r="E42" s="659">
        <v>19</v>
      </c>
      <c r="F42" s="660">
        <v>1</v>
      </c>
      <c r="G42" s="638"/>
      <c r="H42" s="753">
        <f t="shared" si="1"/>
        <v>0</v>
      </c>
      <c r="I42" s="659">
        <v>0</v>
      </c>
      <c r="J42" s="660">
        <v>0</v>
      </c>
      <c r="K42" s="453"/>
      <c r="L42" s="753">
        <f t="shared" si="2"/>
        <v>31</v>
      </c>
      <c r="M42" s="659">
        <v>29</v>
      </c>
      <c r="N42" s="660">
        <v>2</v>
      </c>
      <c r="O42" s="638"/>
      <c r="P42" s="753">
        <f t="shared" si="3"/>
        <v>0</v>
      </c>
      <c r="Q42" s="659">
        <v>0</v>
      </c>
      <c r="R42" s="660">
        <v>0</v>
      </c>
    </row>
    <row r="43" spans="1:18" x14ac:dyDescent="0.25">
      <c r="A43" s="15"/>
      <c r="B43" s="628" t="s">
        <v>51</v>
      </c>
      <c r="C43" s="756"/>
      <c r="D43" s="753">
        <f t="shared" si="0"/>
        <v>15</v>
      </c>
      <c r="E43" s="659">
        <v>12</v>
      </c>
      <c r="F43" s="660">
        <v>3</v>
      </c>
      <c r="G43" s="638"/>
      <c r="H43" s="753">
        <f t="shared" si="1"/>
        <v>0</v>
      </c>
      <c r="I43" s="659">
        <v>0</v>
      </c>
      <c r="J43" s="660">
        <v>0</v>
      </c>
      <c r="K43" s="453"/>
      <c r="L43" s="753">
        <f t="shared" si="2"/>
        <v>29</v>
      </c>
      <c r="M43" s="659">
        <v>23</v>
      </c>
      <c r="N43" s="660">
        <v>6</v>
      </c>
      <c r="O43" s="638"/>
      <c r="P43" s="753">
        <f t="shared" si="3"/>
        <v>0</v>
      </c>
      <c r="Q43" s="659">
        <v>0</v>
      </c>
      <c r="R43" s="660">
        <v>0</v>
      </c>
    </row>
    <row r="44" spans="1:18" x14ac:dyDescent="0.25">
      <c r="B44" s="636" t="s">
        <v>351</v>
      </c>
      <c r="C44" s="756"/>
      <c r="D44" s="755">
        <f t="shared" si="0"/>
        <v>28</v>
      </c>
      <c r="E44" s="666">
        <v>28</v>
      </c>
      <c r="F44" s="667">
        <v>0</v>
      </c>
      <c r="G44" s="638"/>
      <c r="H44" s="755">
        <f t="shared" si="1"/>
        <v>0</v>
      </c>
      <c r="I44" s="666">
        <v>0</v>
      </c>
      <c r="J44" s="667">
        <v>0</v>
      </c>
      <c r="K44" s="453"/>
      <c r="L44" s="755">
        <v>18</v>
      </c>
      <c r="M44" s="666">
        <v>18</v>
      </c>
      <c r="N44" s="667" t="s">
        <v>101</v>
      </c>
      <c r="O44" s="638"/>
      <c r="P44" s="755">
        <v>1</v>
      </c>
      <c r="Q44" s="666">
        <v>1</v>
      </c>
      <c r="R44" s="667" t="s">
        <v>101</v>
      </c>
    </row>
    <row r="45" spans="1:18" x14ac:dyDescent="0.25">
      <c r="B45" s="26"/>
      <c r="C45" s="37"/>
      <c r="D45" s="91"/>
      <c r="E45" s="91"/>
      <c r="F45" s="91"/>
      <c r="G45" s="90"/>
      <c r="H45" s="91"/>
      <c r="I45" s="91"/>
      <c r="J45" s="91"/>
      <c r="K45" s="61"/>
      <c r="L45" s="91"/>
      <c r="M45" s="91"/>
      <c r="N45" s="91"/>
      <c r="O45" s="90"/>
      <c r="P45" s="91"/>
      <c r="Q45" s="91"/>
      <c r="R45" s="91"/>
    </row>
    <row r="46" spans="1:18" x14ac:dyDescent="0.25">
      <c r="B46" s="21"/>
      <c r="C46" s="21"/>
      <c r="D46" s="91"/>
      <c r="E46" s="90"/>
      <c r="F46" s="90"/>
      <c r="G46" s="90"/>
      <c r="H46" s="91"/>
      <c r="I46" s="90"/>
      <c r="J46" s="90"/>
      <c r="K46" s="61"/>
      <c r="L46" s="91"/>
      <c r="M46" s="90"/>
      <c r="N46" s="90"/>
      <c r="O46" s="90"/>
      <c r="P46" s="91"/>
      <c r="Q46" s="90"/>
      <c r="R46" s="90"/>
    </row>
    <row r="47" spans="1:18" x14ac:dyDescent="0.25">
      <c r="A47" s="15"/>
      <c r="B47" s="305" t="s">
        <v>52</v>
      </c>
      <c r="C47" s="89"/>
      <c r="D47" s="91"/>
      <c r="E47" s="90"/>
      <c r="F47" s="90"/>
      <c r="G47" s="90"/>
      <c r="H47" s="91"/>
      <c r="I47" s="90"/>
      <c r="J47" s="90"/>
      <c r="K47" s="61"/>
      <c r="L47" s="91"/>
      <c r="M47" s="90"/>
      <c r="N47" s="90"/>
      <c r="O47" s="90"/>
      <c r="P47" s="91"/>
      <c r="Q47" s="90"/>
      <c r="R47" s="90"/>
    </row>
    <row r="48" spans="1:18" x14ac:dyDescent="0.25">
      <c r="A48" s="15"/>
      <c r="B48" s="624" t="s">
        <v>53</v>
      </c>
      <c r="C48" s="756"/>
      <c r="D48" s="654">
        <f t="shared" si="0"/>
        <v>1</v>
      </c>
      <c r="E48" s="655">
        <v>1</v>
      </c>
      <c r="F48" s="656">
        <v>0</v>
      </c>
      <c r="G48" s="638"/>
      <c r="H48" s="654">
        <f t="shared" si="1"/>
        <v>0</v>
      </c>
      <c r="I48" s="655">
        <v>0</v>
      </c>
      <c r="J48" s="656">
        <v>0</v>
      </c>
      <c r="K48" s="453"/>
      <c r="L48" s="654" t="s">
        <v>101</v>
      </c>
      <c r="M48" s="655" t="s">
        <v>101</v>
      </c>
      <c r="N48" s="656" t="s">
        <v>101</v>
      </c>
      <c r="O48" s="638"/>
      <c r="P48" s="654" t="s">
        <v>101</v>
      </c>
      <c r="Q48" s="655" t="s">
        <v>101</v>
      </c>
      <c r="R48" s="656" t="s">
        <v>101</v>
      </c>
    </row>
    <row r="49" spans="1:18" x14ac:dyDescent="0.25">
      <c r="A49" s="15"/>
      <c r="B49" s="757" t="s">
        <v>55</v>
      </c>
      <c r="C49" s="756"/>
      <c r="D49" s="759">
        <f t="shared" si="0"/>
        <v>0</v>
      </c>
      <c r="E49" s="741">
        <v>0</v>
      </c>
      <c r="F49" s="742">
        <v>0</v>
      </c>
      <c r="G49" s="638"/>
      <c r="H49" s="759">
        <f t="shared" si="1"/>
        <v>2</v>
      </c>
      <c r="I49" s="741">
        <v>2</v>
      </c>
      <c r="J49" s="742">
        <v>0</v>
      </c>
      <c r="K49" s="453"/>
      <c r="L49" s="759">
        <f t="shared" si="2"/>
        <v>0</v>
      </c>
      <c r="M49" s="741">
        <v>0</v>
      </c>
      <c r="N49" s="742">
        <v>0</v>
      </c>
      <c r="O49" s="638"/>
      <c r="P49" s="759">
        <f t="shared" si="3"/>
        <v>3</v>
      </c>
      <c r="Q49" s="741">
        <v>3</v>
      </c>
      <c r="R49" s="742">
        <v>0</v>
      </c>
    </row>
    <row r="50" spans="1:18" x14ac:dyDescent="0.25">
      <c r="A50" s="15"/>
      <c r="B50" s="628" t="s">
        <v>120</v>
      </c>
      <c r="C50" s="756"/>
      <c r="D50" s="753">
        <f t="shared" si="0"/>
        <v>0</v>
      </c>
      <c r="E50" s="659">
        <v>0</v>
      </c>
      <c r="F50" s="660">
        <v>0</v>
      </c>
      <c r="G50" s="638"/>
      <c r="H50" s="753">
        <f t="shared" si="1"/>
        <v>0</v>
      </c>
      <c r="I50" s="659">
        <v>0</v>
      </c>
      <c r="J50" s="660">
        <v>0</v>
      </c>
      <c r="K50" s="453"/>
      <c r="L50" s="753">
        <f t="shared" si="2"/>
        <v>1</v>
      </c>
      <c r="M50" s="659">
        <v>1</v>
      </c>
      <c r="N50" s="660">
        <v>0</v>
      </c>
      <c r="O50" s="638"/>
      <c r="P50" s="753">
        <f t="shared" si="3"/>
        <v>0</v>
      </c>
      <c r="Q50" s="659">
        <v>0</v>
      </c>
      <c r="R50" s="660">
        <v>0</v>
      </c>
    </row>
    <row r="51" spans="1:18" x14ac:dyDescent="0.25">
      <c r="A51" s="15"/>
      <c r="B51" s="757" t="s">
        <v>58</v>
      </c>
      <c r="C51" s="440"/>
      <c r="D51" s="759">
        <f t="shared" si="0"/>
        <v>0</v>
      </c>
      <c r="E51" s="741">
        <v>0</v>
      </c>
      <c r="F51" s="742">
        <v>0</v>
      </c>
      <c r="G51" s="638"/>
      <c r="H51" s="759">
        <f t="shared" si="1"/>
        <v>0</v>
      </c>
      <c r="I51" s="741">
        <v>0</v>
      </c>
      <c r="J51" s="742">
        <v>0</v>
      </c>
      <c r="K51" s="453"/>
      <c r="L51" s="759">
        <f t="shared" si="2"/>
        <v>1</v>
      </c>
      <c r="M51" s="741">
        <v>1</v>
      </c>
      <c r="N51" s="742">
        <v>0</v>
      </c>
      <c r="O51" s="638"/>
      <c r="P51" s="759">
        <f t="shared" si="3"/>
        <v>0</v>
      </c>
      <c r="Q51" s="741">
        <v>0</v>
      </c>
      <c r="R51" s="742">
        <v>0</v>
      </c>
    </row>
    <row r="52" spans="1:18" x14ac:dyDescent="0.25">
      <c r="A52" s="15"/>
      <c r="B52" s="628" t="s">
        <v>123</v>
      </c>
      <c r="C52" s="440"/>
      <c r="D52" s="753">
        <f t="shared" si="0"/>
        <v>10</v>
      </c>
      <c r="E52" s="659">
        <v>10</v>
      </c>
      <c r="F52" s="660">
        <v>0</v>
      </c>
      <c r="G52" s="638"/>
      <c r="H52" s="753">
        <f t="shared" si="1"/>
        <v>20</v>
      </c>
      <c r="I52" s="659">
        <v>20</v>
      </c>
      <c r="J52" s="660">
        <v>0</v>
      </c>
      <c r="K52" s="453"/>
      <c r="L52" s="753">
        <f t="shared" si="2"/>
        <v>3</v>
      </c>
      <c r="M52" s="659">
        <v>3</v>
      </c>
      <c r="N52" s="660">
        <v>0</v>
      </c>
      <c r="O52" s="638"/>
      <c r="P52" s="753">
        <f t="shared" si="3"/>
        <v>31</v>
      </c>
      <c r="Q52" s="659">
        <v>31</v>
      </c>
      <c r="R52" s="660">
        <v>0</v>
      </c>
    </row>
    <row r="53" spans="1:18" x14ac:dyDescent="0.25">
      <c r="A53" s="15"/>
      <c r="B53" s="628" t="s">
        <v>60</v>
      </c>
      <c r="C53" s="440"/>
      <c r="D53" s="753">
        <f t="shared" si="0"/>
        <v>6</v>
      </c>
      <c r="E53" s="659">
        <v>6</v>
      </c>
      <c r="F53" s="660">
        <v>0</v>
      </c>
      <c r="G53" s="638"/>
      <c r="H53" s="753">
        <f t="shared" si="1"/>
        <v>0</v>
      </c>
      <c r="I53" s="659">
        <v>0</v>
      </c>
      <c r="J53" s="660">
        <v>0</v>
      </c>
      <c r="K53" s="453"/>
      <c r="L53" s="753">
        <f t="shared" si="2"/>
        <v>8</v>
      </c>
      <c r="M53" s="659">
        <v>8</v>
      </c>
      <c r="N53" s="660">
        <v>0</v>
      </c>
      <c r="O53" s="638"/>
      <c r="P53" s="753">
        <f t="shared" si="3"/>
        <v>0</v>
      </c>
      <c r="Q53" s="659">
        <v>0</v>
      </c>
      <c r="R53" s="660">
        <v>0</v>
      </c>
    </row>
    <row r="54" spans="1:18" x14ac:dyDescent="0.25">
      <c r="A54" s="15"/>
      <c r="B54" s="628" t="s">
        <v>62</v>
      </c>
      <c r="C54" s="440"/>
      <c r="D54" s="753">
        <f t="shared" si="0"/>
        <v>0</v>
      </c>
      <c r="E54" s="659">
        <v>0</v>
      </c>
      <c r="F54" s="660">
        <v>0</v>
      </c>
      <c r="G54" s="638"/>
      <c r="H54" s="753">
        <f t="shared" si="1"/>
        <v>0</v>
      </c>
      <c r="I54" s="659">
        <v>0</v>
      </c>
      <c r="J54" s="660">
        <v>0</v>
      </c>
      <c r="K54" s="453"/>
      <c r="L54" s="753">
        <f t="shared" si="2"/>
        <v>2</v>
      </c>
      <c r="M54" s="659">
        <v>2</v>
      </c>
      <c r="N54" s="660">
        <v>0</v>
      </c>
      <c r="O54" s="638"/>
      <c r="P54" s="753">
        <f t="shared" si="3"/>
        <v>0</v>
      </c>
      <c r="Q54" s="659">
        <v>0</v>
      </c>
      <c r="R54" s="660">
        <v>0</v>
      </c>
    </row>
    <row r="55" spans="1:18" x14ac:dyDescent="0.25">
      <c r="A55" s="15"/>
      <c r="B55" s="628" t="s">
        <v>125</v>
      </c>
      <c r="C55" s="440"/>
      <c r="D55" s="753">
        <f t="shared" si="0"/>
        <v>1</v>
      </c>
      <c r="E55" s="659">
        <v>1</v>
      </c>
      <c r="F55" s="660">
        <v>0</v>
      </c>
      <c r="G55" s="638"/>
      <c r="H55" s="753">
        <f t="shared" si="1"/>
        <v>0</v>
      </c>
      <c r="I55" s="659">
        <v>0</v>
      </c>
      <c r="J55" s="660">
        <v>0</v>
      </c>
      <c r="K55" s="453"/>
      <c r="L55" s="753">
        <f t="shared" si="2"/>
        <v>0</v>
      </c>
      <c r="M55" s="659">
        <v>0</v>
      </c>
      <c r="N55" s="660">
        <v>0</v>
      </c>
      <c r="O55" s="638"/>
      <c r="P55" s="753">
        <f t="shared" si="3"/>
        <v>0</v>
      </c>
      <c r="Q55" s="659">
        <v>0</v>
      </c>
      <c r="R55" s="660">
        <v>0</v>
      </c>
    </row>
    <row r="56" spans="1:18" x14ac:dyDescent="0.25">
      <c r="A56" s="15"/>
      <c r="B56" s="628" t="s">
        <v>127</v>
      </c>
      <c r="C56" s="440"/>
      <c r="D56" s="753">
        <f t="shared" si="0"/>
        <v>0</v>
      </c>
      <c r="E56" s="659">
        <v>0</v>
      </c>
      <c r="F56" s="660">
        <v>0</v>
      </c>
      <c r="G56" s="638"/>
      <c r="H56" s="753">
        <f t="shared" si="1"/>
        <v>0</v>
      </c>
      <c r="I56" s="659">
        <v>0</v>
      </c>
      <c r="J56" s="660">
        <v>0</v>
      </c>
      <c r="K56" s="453"/>
      <c r="L56" s="753">
        <f t="shared" si="2"/>
        <v>0</v>
      </c>
      <c r="M56" s="659">
        <v>0</v>
      </c>
      <c r="N56" s="660">
        <v>0</v>
      </c>
      <c r="O56" s="638"/>
      <c r="P56" s="753">
        <f t="shared" si="3"/>
        <v>2</v>
      </c>
      <c r="Q56" s="659">
        <v>1</v>
      </c>
      <c r="R56" s="660">
        <v>1</v>
      </c>
    </row>
    <row r="57" spans="1:18" x14ac:dyDescent="0.25">
      <c r="A57" s="15"/>
      <c r="B57" s="628" t="s">
        <v>129</v>
      </c>
      <c r="C57" s="440"/>
      <c r="D57" s="753">
        <f t="shared" si="0"/>
        <v>0</v>
      </c>
      <c r="E57" s="659">
        <v>0</v>
      </c>
      <c r="F57" s="660">
        <v>0</v>
      </c>
      <c r="G57" s="638"/>
      <c r="H57" s="753">
        <f t="shared" si="1"/>
        <v>1</v>
      </c>
      <c r="I57" s="659">
        <v>1</v>
      </c>
      <c r="J57" s="660">
        <v>0</v>
      </c>
      <c r="K57" s="453"/>
      <c r="L57" s="753">
        <f t="shared" si="2"/>
        <v>1</v>
      </c>
      <c r="M57" s="659">
        <v>1</v>
      </c>
      <c r="N57" s="660">
        <v>0</v>
      </c>
      <c r="O57" s="638"/>
      <c r="P57" s="753">
        <f t="shared" si="3"/>
        <v>0</v>
      </c>
      <c r="Q57" s="659">
        <v>0</v>
      </c>
      <c r="R57" s="660">
        <v>0</v>
      </c>
    </row>
    <row r="58" spans="1:18" x14ac:dyDescent="0.25">
      <c r="A58" s="15"/>
      <c r="B58" s="628" t="s">
        <v>594</v>
      </c>
      <c r="C58" s="440"/>
      <c r="D58" s="753">
        <f t="shared" si="0"/>
        <v>0</v>
      </c>
      <c r="E58" s="659">
        <v>0</v>
      </c>
      <c r="F58" s="660">
        <v>0</v>
      </c>
      <c r="G58" s="638"/>
      <c r="H58" s="753">
        <f t="shared" si="1"/>
        <v>4</v>
      </c>
      <c r="I58" s="659">
        <v>4</v>
      </c>
      <c r="J58" s="660">
        <v>0</v>
      </c>
      <c r="K58" s="453"/>
      <c r="L58" s="753">
        <f t="shared" si="2"/>
        <v>1</v>
      </c>
      <c r="M58" s="659">
        <v>1</v>
      </c>
      <c r="N58" s="660">
        <v>0</v>
      </c>
      <c r="O58" s="638"/>
      <c r="P58" s="753">
        <f t="shared" si="3"/>
        <v>5</v>
      </c>
      <c r="Q58" s="659">
        <v>5</v>
      </c>
      <c r="R58" s="660">
        <v>0</v>
      </c>
    </row>
    <row r="59" spans="1:18" x14ac:dyDescent="0.25">
      <c r="A59" s="15"/>
      <c r="B59" s="628" t="s">
        <v>597</v>
      </c>
      <c r="C59" s="440"/>
      <c r="D59" s="753">
        <f t="shared" si="0"/>
        <v>1</v>
      </c>
      <c r="E59" s="659">
        <v>1</v>
      </c>
      <c r="F59" s="660">
        <v>0</v>
      </c>
      <c r="G59" s="638"/>
      <c r="H59" s="753">
        <f t="shared" si="1"/>
        <v>1</v>
      </c>
      <c r="I59" s="659">
        <v>1</v>
      </c>
      <c r="J59" s="660">
        <v>0</v>
      </c>
      <c r="K59" s="453"/>
      <c r="L59" s="753">
        <f t="shared" si="2"/>
        <v>2</v>
      </c>
      <c r="M59" s="659">
        <v>2</v>
      </c>
      <c r="N59" s="660">
        <v>0</v>
      </c>
      <c r="O59" s="638"/>
      <c r="P59" s="753">
        <f t="shared" si="3"/>
        <v>3</v>
      </c>
      <c r="Q59" s="659">
        <v>2</v>
      </c>
      <c r="R59" s="660">
        <v>1</v>
      </c>
    </row>
    <row r="60" spans="1:18" x14ac:dyDescent="0.25">
      <c r="A60" s="15"/>
      <c r="B60" s="628" t="s">
        <v>599</v>
      </c>
      <c r="C60" s="440"/>
      <c r="D60" s="753">
        <f t="shared" si="0"/>
        <v>3</v>
      </c>
      <c r="E60" s="659">
        <v>3</v>
      </c>
      <c r="F60" s="660">
        <v>0</v>
      </c>
      <c r="G60" s="638"/>
      <c r="H60" s="753">
        <f t="shared" si="1"/>
        <v>112</v>
      </c>
      <c r="I60" s="659">
        <v>5</v>
      </c>
      <c r="J60" s="660">
        <v>107</v>
      </c>
      <c r="K60" s="453"/>
      <c r="L60" s="753">
        <f t="shared" si="2"/>
        <v>0</v>
      </c>
      <c r="M60" s="659">
        <v>0</v>
      </c>
      <c r="N60" s="660">
        <v>0</v>
      </c>
      <c r="O60" s="638"/>
      <c r="P60" s="753">
        <f t="shared" si="3"/>
        <v>66</v>
      </c>
      <c r="Q60" s="659">
        <v>1</v>
      </c>
      <c r="R60" s="660">
        <v>65</v>
      </c>
    </row>
    <row r="61" spans="1:18" x14ac:dyDescent="0.25">
      <c r="A61" s="15"/>
      <c r="B61" s="628" t="s">
        <v>64</v>
      </c>
      <c r="C61" s="440"/>
      <c r="D61" s="753">
        <f t="shared" si="0"/>
        <v>0</v>
      </c>
      <c r="E61" s="659">
        <v>0</v>
      </c>
      <c r="F61" s="660">
        <v>0</v>
      </c>
      <c r="G61" s="638"/>
      <c r="H61" s="753">
        <f t="shared" si="1"/>
        <v>0</v>
      </c>
      <c r="I61" s="659">
        <v>0</v>
      </c>
      <c r="J61" s="660">
        <v>0</v>
      </c>
      <c r="K61" s="453"/>
      <c r="L61" s="753">
        <f t="shared" si="2"/>
        <v>0</v>
      </c>
      <c r="M61" s="659">
        <v>0</v>
      </c>
      <c r="N61" s="660">
        <v>0</v>
      </c>
      <c r="O61" s="638"/>
      <c r="P61" s="753">
        <f t="shared" si="3"/>
        <v>0</v>
      </c>
      <c r="Q61" s="659">
        <v>0</v>
      </c>
      <c r="R61" s="660">
        <v>0</v>
      </c>
    </row>
    <row r="62" spans="1:18" x14ac:dyDescent="0.25">
      <c r="A62" s="15"/>
      <c r="B62" s="628" t="s">
        <v>603</v>
      </c>
      <c r="C62" s="440"/>
      <c r="D62" s="753">
        <f t="shared" si="0"/>
        <v>4</v>
      </c>
      <c r="E62" s="659">
        <v>2</v>
      </c>
      <c r="F62" s="660">
        <v>2</v>
      </c>
      <c r="G62" s="638"/>
      <c r="H62" s="753">
        <f t="shared" si="1"/>
        <v>4</v>
      </c>
      <c r="I62" s="659">
        <v>3</v>
      </c>
      <c r="J62" s="660">
        <v>1</v>
      </c>
      <c r="K62" s="453"/>
      <c r="L62" s="753">
        <f t="shared" si="2"/>
        <v>14</v>
      </c>
      <c r="M62" s="659">
        <v>13</v>
      </c>
      <c r="N62" s="660">
        <v>1</v>
      </c>
      <c r="O62" s="638"/>
      <c r="P62" s="753">
        <f t="shared" si="3"/>
        <v>7</v>
      </c>
      <c r="Q62" s="659">
        <v>6</v>
      </c>
      <c r="R62" s="660">
        <v>1</v>
      </c>
    </row>
    <row r="63" spans="1:18" x14ac:dyDescent="0.25">
      <c r="A63" s="15"/>
      <c r="B63" s="628" t="s">
        <v>65</v>
      </c>
      <c r="C63" s="440"/>
      <c r="D63" s="753">
        <f t="shared" si="0"/>
        <v>0</v>
      </c>
      <c r="E63" s="659">
        <v>0</v>
      </c>
      <c r="F63" s="660">
        <v>0</v>
      </c>
      <c r="G63" s="638"/>
      <c r="H63" s="753">
        <f t="shared" si="1"/>
        <v>0</v>
      </c>
      <c r="I63" s="659">
        <v>0</v>
      </c>
      <c r="J63" s="660">
        <v>0</v>
      </c>
      <c r="K63" s="453"/>
      <c r="L63" s="753">
        <f t="shared" si="2"/>
        <v>0</v>
      </c>
      <c r="M63" s="659">
        <v>0</v>
      </c>
      <c r="N63" s="660">
        <v>0</v>
      </c>
      <c r="O63" s="638"/>
      <c r="P63" s="753">
        <f t="shared" si="3"/>
        <v>0</v>
      </c>
      <c r="Q63" s="659">
        <v>0</v>
      </c>
      <c r="R63" s="660">
        <v>0</v>
      </c>
    </row>
    <row r="64" spans="1:18" x14ac:dyDescent="0.25">
      <c r="A64" s="15"/>
      <c r="B64" s="628" t="s">
        <v>67</v>
      </c>
      <c r="C64" s="440"/>
      <c r="D64" s="753">
        <f t="shared" si="0"/>
        <v>10</v>
      </c>
      <c r="E64" s="659">
        <v>8</v>
      </c>
      <c r="F64" s="660">
        <v>2</v>
      </c>
      <c r="G64" s="638"/>
      <c r="H64" s="753">
        <f t="shared" si="1"/>
        <v>13</v>
      </c>
      <c r="I64" s="659">
        <v>7</v>
      </c>
      <c r="J64" s="660">
        <v>6</v>
      </c>
      <c r="K64" s="453"/>
      <c r="L64" s="753">
        <f t="shared" si="2"/>
        <v>24</v>
      </c>
      <c r="M64" s="659">
        <v>20</v>
      </c>
      <c r="N64" s="660">
        <v>4</v>
      </c>
      <c r="O64" s="638"/>
      <c r="P64" s="753">
        <f t="shared" si="3"/>
        <v>4</v>
      </c>
      <c r="Q64" s="659">
        <v>3</v>
      </c>
      <c r="R64" s="660">
        <v>1</v>
      </c>
    </row>
    <row r="65" spans="1:18" x14ac:dyDescent="0.25">
      <c r="A65" s="15"/>
      <c r="B65" s="628" t="s">
        <v>479</v>
      </c>
      <c r="C65" s="440"/>
      <c r="D65" s="753">
        <f t="shared" si="0"/>
        <v>14</v>
      </c>
      <c r="E65" s="659">
        <v>14</v>
      </c>
      <c r="F65" s="660">
        <v>0</v>
      </c>
      <c r="G65" s="638"/>
      <c r="H65" s="753">
        <f t="shared" si="1"/>
        <v>2</v>
      </c>
      <c r="I65" s="659">
        <v>2</v>
      </c>
      <c r="J65" s="660">
        <v>0</v>
      </c>
      <c r="K65" s="453"/>
      <c r="L65" s="753">
        <f t="shared" si="2"/>
        <v>13</v>
      </c>
      <c r="M65" s="659">
        <v>13</v>
      </c>
      <c r="N65" s="660">
        <v>0</v>
      </c>
      <c r="O65" s="638"/>
      <c r="P65" s="753">
        <f t="shared" si="3"/>
        <v>0</v>
      </c>
      <c r="Q65" s="659">
        <v>0</v>
      </c>
      <c r="R65" s="660">
        <v>0</v>
      </c>
    </row>
    <row r="66" spans="1:18" x14ac:dyDescent="0.25">
      <c r="A66" s="15"/>
      <c r="B66" s="628" t="s">
        <v>68</v>
      </c>
      <c r="C66" s="440"/>
      <c r="D66" s="753">
        <f t="shared" si="0"/>
        <v>0</v>
      </c>
      <c r="E66" s="659">
        <v>0</v>
      </c>
      <c r="F66" s="660">
        <v>0</v>
      </c>
      <c r="G66" s="638"/>
      <c r="H66" s="753">
        <f t="shared" si="1"/>
        <v>6</v>
      </c>
      <c r="I66" s="659">
        <v>4</v>
      </c>
      <c r="J66" s="660">
        <v>2</v>
      </c>
      <c r="K66" s="453"/>
      <c r="L66" s="753">
        <f t="shared" si="2"/>
        <v>0</v>
      </c>
      <c r="M66" s="659">
        <v>0</v>
      </c>
      <c r="N66" s="660">
        <v>0</v>
      </c>
      <c r="O66" s="638"/>
      <c r="P66" s="753">
        <f t="shared" si="3"/>
        <v>12</v>
      </c>
      <c r="Q66" s="659">
        <v>7</v>
      </c>
      <c r="R66" s="660">
        <v>5</v>
      </c>
    </row>
    <row r="67" spans="1:18" x14ac:dyDescent="0.25">
      <c r="A67" s="15"/>
      <c r="B67" s="628" t="s">
        <v>70</v>
      </c>
      <c r="C67" s="440"/>
      <c r="D67" s="753">
        <f t="shared" si="0"/>
        <v>0</v>
      </c>
      <c r="E67" s="659">
        <v>0</v>
      </c>
      <c r="F67" s="660">
        <v>0</v>
      </c>
      <c r="G67" s="638"/>
      <c r="H67" s="753">
        <f t="shared" si="1"/>
        <v>2</v>
      </c>
      <c r="I67" s="659">
        <v>2</v>
      </c>
      <c r="J67" s="660">
        <v>0</v>
      </c>
      <c r="K67" s="453"/>
      <c r="L67" s="753">
        <f t="shared" si="2"/>
        <v>0</v>
      </c>
      <c r="M67" s="659">
        <v>0</v>
      </c>
      <c r="N67" s="660">
        <v>0</v>
      </c>
      <c r="O67" s="638"/>
      <c r="P67" s="753">
        <f t="shared" si="3"/>
        <v>0</v>
      </c>
      <c r="Q67" s="659">
        <v>0</v>
      </c>
      <c r="R67" s="660">
        <v>0</v>
      </c>
    </row>
    <row r="68" spans="1:18" x14ac:dyDescent="0.25">
      <c r="A68" s="15"/>
      <c r="B68" s="628" t="s">
        <v>134</v>
      </c>
      <c r="C68" s="440"/>
      <c r="D68" s="753">
        <f t="shared" si="0"/>
        <v>71</v>
      </c>
      <c r="E68" s="659">
        <v>67</v>
      </c>
      <c r="F68" s="660">
        <v>4</v>
      </c>
      <c r="G68" s="638"/>
      <c r="H68" s="753">
        <f t="shared" si="1"/>
        <v>41</v>
      </c>
      <c r="I68" s="659">
        <v>28</v>
      </c>
      <c r="J68" s="660">
        <v>13</v>
      </c>
      <c r="K68" s="453"/>
      <c r="L68" s="753">
        <f t="shared" si="2"/>
        <v>119</v>
      </c>
      <c r="M68" s="659">
        <v>107</v>
      </c>
      <c r="N68" s="660">
        <v>12</v>
      </c>
      <c r="O68" s="638"/>
      <c r="P68" s="753">
        <f t="shared" si="3"/>
        <v>55</v>
      </c>
      <c r="Q68" s="659">
        <v>37</v>
      </c>
      <c r="R68" s="660">
        <v>18</v>
      </c>
    </row>
    <row r="69" spans="1:18" x14ac:dyDescent="0.25">
      <c r="A69" s="15"/>
      <c r="B69" s="628" t="s">
        <v>72</v>
      </c>
      <c r="C69" s="440"/>
      <c r="D69" s="753">
        <f t="shared" si="0"/>
        <v>6</v>
      </c>
      <c r="E69" s="659">
        <v>3</v>
      </c>
      <c r="F69" s="660">
        <v>3</v>
      </c>
      <c r="G69" s="638"/>
      <c r="H69" s="753">
        <f t="shared" si="1"/>
        <v>0</v>
      </c>
      <c r="I69" s="659">
        <v>0</v>
      </c>
      <c r="J69" s="660">
        <v>0</v>
      </c>
      <c r="K69" s="453"/>
      <c r="L69" s="753">
        <f t="shared" si="2"/>
        <v>3</v>
      </c>
      <c r="M69" s="659">
        <v>1</v>
      </c>
      <c r="N69" s="660">
        <v>2</v>
      </c>
      <c r="O69" s="638"/>
      <c r="P69" s="753">
        <f t="shared" si="3"/>
        <v>1</v>
      </c>
      <c r="Q69" s="659">
        <v>0</v>
      </c>
      <c r="R69" s="660">
        <v>1</v>
      </c>
    </row>
    <row r="70" spans="1:18" x14ac:dyDescent="0.25">
      <c r="A70" s="15"/>
      <c r="B70" s="628" t="s">
        <v>73</v>
      </c>
      <c r="C70" s="440"/>
      <c r="D70" s="753">
        <f t="shared" si="0"/>
        <v>1</v>
      </c>
      <c r="E70" s="659">
        <v>1</v>
      </c>
      <c r="F70" s="660">
        <v>0</v>
      </c>
      <c r="G70" s="638"/>
      <c r="H70" s="753">
        <f t="shared" si="1"/>
        <v>2</v>
      </c>
      <c r="I70" s="659">
        <v>2</v>
      </c>
      <c r="J70" s="660">
        <v>0</v>
      </c>
      <c r="K70" s="453"/>
      <c r="L70" s="753">
        <f t="shared" si="2"/>
        <v>1</v>
      </c>
      <c r="M70" s="659">
        <v>1</v>
      </c>
      <c r="N70" s="660">
        <v>0</v>
      </c>
      <c r="O70" s="638"/>
      <c r="P70" s="753">
        <f t="shared" si="3"/>
        <v>1</v>
      </c>
      <c r="Q70" s="659">
        <v>1</v>
      </c>
      <c r="R70" s="660">
        <v>0</v>
      </c>
    </row>
    <row r="71" spans="1:18" x14ac:dyDescent="0.25">
      <c r="A71" s="15"/>
      <c r="B71" s="628" t="s">
        <v>617</v>
      </c>
      <c r="C71" s="440"/>
      <c r="D71" s="753">
        <f t="shared" si="0"/>
        <v>1</v>
      </c>
      <c r="E71" s="659">
        <v>1</v>
      </c>
      <c r="F71" s="660">
        <v>0</v>
      </c>
      <c r="G71" s="638"/>
      <c r="H71" s="753">
        <f t="shared" si="1"/>
        <v>6</v>
      </c>
      <c r="I71" s="659">
        <v>6</v>
      </c>
      <c r="J71" s="660">
        <v>0</v>
      </c>
      <c r="K71" s="453"/>
      <c r="L71" s="753">
        <f t="shared" si="2"/>
        <v>0</v>
      </c>
      <c r="M71" s="659">
        <v>0</v>
      </c>
      <c r="N71" s="660">
        <v>0</v>
      </c>
      <c r="O71" s="638"/>
      <c r="P71" s="753">
        <f t="shared" si="3"/>
        <v>0</v>
      </c>
      <c r="Q71" s="659">
        <v>0</v>
      </c>
      <c r="R71" s="660">
        <v>0</v>
      </c>
    </row>
    <row r="72" spans="1:18" x14ac:dyDescent="0.25">
      <c r="A72" s="15"/>
      <c r="B72" s="628" t="s">
        <v>74</v>
      </c>
      <c r="C72" s="440"/>
      <c r="D72" s="753">
        <f t="shared" si="0"/>
        <v>1</v>
      </c>
      <c r="E72" s="659">
        <v>1</v>
      </c>
      <c r="F72" s="660">
        <v>0</v>
      </c>
      <c r="G72" s="638"/>
      <c r="H72" s="753">
        <f t="shared" si="1"/>
        <v>9</v>
      </c>
      <c r="I72" s="659">
        <v>8</v>
      </c>
      <c r="J72" s="660">
        <v>1</v>
      </c>
      <c r="K72" s="453"/>
      <c r="L72" s="753">
        <f t="shared" si="2"/>
        <v>0</v>
      </c>
      <c r="M72" s="659">
        <v>0</v>
      </c>
      <c r="N72" s="660">
        <v>0</v>
      </c>
      <c r="O72" s="638"/>
      <c r="P72" s="753">
        <f t="shared" si="3"/>
        <v>0</v>
      </c>
      <c r="Q72" s="659">
        <v>0</v>
      </c>
      <c r="R72" s="660">
        <v>0</v>
      </c>
    </row>
    <row r="73" spans="1:18" x14ac:dyDescent="0.25">
      <c r="A73" s="15"/>
      <c r="B73" s="628" t="s">
        <v>76</v>
      </c>
      <c r="C73" s="440"/>
      <c r="D73" s="753">
        <f t="shared" si="0"/>
        <v>1</v>
      </c>
      <c r="E73" s="659">
        <v>1</v>
      </c>
      <c r="F73" s="660">
        <v>0</v>
      </c>
      <c r="G73" s="638"/>
      <c r="H73" s="753">
        <f t="shared" si="1"/>
        <v>0</v>
      </c>
      <c r="I73" s="659">
        <v>0</v>
      </c>
      <c r="J73" s="660">
        <v>0</v>
      </c>
      <c r="K73" s="453"/>
      <c r="L73" s="753">
        <f t="shared" si="2"/>
        <v>3</v>
      </c>
      <c r="M73" s="659">
        <v>3</v>
      </c>
      <c r="N73" s="660">
        <v>0</v>
      </c>
      <c r="O73" s="638"/>
      <c r="P73" s="753">
        <f t="shared" si="3"/>
        <v>0</v>
      </c>
      <c r="Q73" s="659">
        <v>0</v>
      </c>
      <c r="R73" s="660">
        <v>0</v>
      </c>
    </row>
    <row r="74" spans="1:18" x14ac:dyDescent="0.25">
      <c r="A74" s="15"/>
      <c r="B74" s="628" t="s">
        <v>625</v>
      </c>
      <c r="C74" s="440"/>
      <c r="D74" s="753">
        <f t="shared" si="0"/>
        <v>23</v>
      </c>
      <c r="E74" s="659">
        <v>22</v>
      </c>
      <c r="F74" s="660">
        <v>1</v>
      </c>
      <c r="G74" s="638"/>
      <c r="H74" s="753">
        <f t="shared" si="1"/>
        <v>27</v>
      </c>
      <c r="I74" s="659">
        <v>24</v>
      </c>
      <c r="J74" s="660">
        <v>3</v>
      </c>
      <c r="K74" s="453"/>
      <c r="L74" s="753">
        <f t="shared" si="2"/>
        <v>54</v>
      </c>
      <c r="M74" s="659">
        <v>52</v>
      </c>
      <c r="N74" s="660">
        <v>2</v>
      </c>
      <c r="O74" s="638"/>
      <c r="P74" s="753">
        <f t="shared" si="3"/>
        <v>10</v>
      </c>
      <c r="Q74" s="659">
        <v>8</v>
      </c>
      <c r="R74" s="660">
        <v>2</v>
      </c>
    </row>
    <row r="75" spans="1:18" x14ac:dyDescent="0.25">
      <c r="A75" s="15"/>
      <c r="B75" s="628" t="s">
        <v>78</v>
      </c>
      <c r="C75" s="440"/>
      <c r="D75" s="753">
        <f t="shared" ref="D75:D87" si="4">E75+F75</f>
        <v>0</v>
      </c>
      <c r="E75" s="659">
        <v>0</v>
      </c>
      <c r="F75" s="660">
        <v>0</v>
      </c>
      <c r="G75" s="638"/>
      <c r="H75" s="753">
        <f t="shared" ref="H75:H87" si="5">I75+J75</f>
        <v>1</v>
      </c>
      <c r="I75" s="659">
        <v>1</v>
      </c>
      <c r="J75" s="660">
        <v>0</v>
      </c>
      <c r="K75" s="453"/>
      <c r="L75" s="753">
        <f t="shared" ref="L75:L87" si="6">M75+N75</f>
        <v>0</v>
      </c>
      <c r="M75" s="659">
        <v>0</v>
      </c>
      <c r="N75" s="660">
        <v>0</v>
      </c>
      <c r="O75" s="638"/>
      <c r="P75" s="753">
        <f t="shared" ref="P75:P87" si="7">Q75+R75</f>
        <v>0</v>
      </c>
      <c r="Q75" s="659">
        <v>0</v>
      </c>
      <c r="R75" s="660">
        <v>0</v>
      </c>
    </row>
    <row r="76" spans="1:18" x14ac:dyDescent="0.25">
      <c r="A76" s="15"/>
      <c r="B76" s="628" t="s">
        <v>636</v>
      </c>
      <c r="C76" s="440"/>
      <c r="D76" s="753">
        <f t="shared" si="4"/>
        <v>9</v>
      </c>
      <c r="E76" s="659">
        <v>7</v>
      </c>
      <c r="F76" s="660">
        <v>2</v>
      </c>
      <c r="G76" s="638"/>
      <c r="H76" s="753">
        <f t="shared" si="5"/>
        <v>10</v>
      </c>
      <c r="I76" s="659">
        <v>8</v>
      </c>
      <c r="J76" s="660">
        <v>2</v>
      </c>
      <c r="K76" s="453"/>
      <c r="L76" s="753">
        <f t="shared" si="6"/>
        <v>8</v>
      </c>
      <c r="M76" s="659">
        <v>6</v>
      </c>
      <c r="N76" s="660">
        <v>2</v>
      </c>
      <c r="O76" s="638"/>
      <c r="P76" s="753">
        <f t="shared" si="7"/>
        <v>15</v>
      </c>
      <c r="Q76" s="659">
        <v>9</v>
      </c>
      <c r="R76" s="660">
        <v>6</v>
      </c>
    </row>
    <row r="77" spans="1:18" x14ac:dyDescent="0.25">
      <c r="A77" s="15"/>
      <c r="B77" s="628" t="s">
        <v>81</v>
      </c>
      <c r="C77" s="440"/>
      <c r="D77" s="753">
        <f t="shared" si="4"/>
        <v>1</v>
      </c>
      <c r="E77" s="659">
        <v>1</v>
      </c>
      <c r="F77" s="660">
        <v>0</v>
      </c>
      <c r="G77" s="638"/>
      <c r="H77" s="753">
        <f t="shared" si="5"/>
        <v>0</v>
      </c>
      <c r="I77" s="659">
        <v>0</v>
      </c>
      <c r="J77" s="660">
        <v>0</v>
      </c>
      <c r="K77" s="453"/>
      <c r="L77" s="753">
        <f t="shared" si="6"/>
        <v>0</v>
      </c>
      <c r="M77" s="659">
        <v>0</v>
      </c>
      <c r="N77" s="660">
        <v>0</v>
      </c>
      <c r="O77" s="638"/>
      <c r="P77" s="753">
        <f t="shared" si="7"/>
        <v>0</v>
      </c>
      <c r="Q77" s="659">
        <v>0</v>
      </c>
      <c r="R77" s="660">
        <v>0</v>
      </c>
    </row>
    <row r="78" spans="1:18" x14ac:dyDescent="0.25">
      <c r="A78" s="15"/>
      <c r="B78" s="628" t="s">
        <v>138</v>
      </c>
      <c r="C78" s="440"/>
      <c r="D78" s="753">
        <f t="shared" si="4"/>
        <v>6</v>
      </c>
      <c r="E78" s="659">
        <v>6</v>
      </c>
      <c r="F78" s="660">
        <v>0</v>
      </c>
      <c r="G78" s="638"/>
      <c r="H78" s="753">
        <f t="shared" si="5"/>
        <v>0</v>
      </c>
      <c r="I78" s="659">
        <v>0</v>
      </c>
      <c r="J78" s="660">
        <v>0</v>
      </c>
      <c r="K78" s="453"/>
      <c r="L78" s="753">
        <f t="shared" si="6"/>
        <v>12</v>
      </c>
      <c r="M78" s="659">
        <v>12</v>
      </c>
      <c r="N78" s="660">
        <v>0</v>
      </c>
      <c r="O78" s="638"/>
      <c r="P78" s="753">
        <f t="shared" si="7"/>
        <v>0</v>
      </c>
      <c r="Q78" s="659">
        <v>0</v>
      </c>
      <c r="R78" s="660">
        <v>0</v>
      </c>
    </row>
    <row r="79" spans="1:18" x14ac:dyDescent="0.25">
      <c r="A79" s="15"/>
      <c r="B79" s="628" t="s">
        <v>84</v>
      </c>
      <c r="C79" s="440"/>
      <c r="D79" s="753">
        <f t="shared" si="4"/>
        <v>9</v>
      </c>
      <c r="E79" s="659">
        <v>5</v>
      </c>
      <c r="F79" s="660">
        <v>4</v>
      </c>
      <c r="G79" s="638"/>
      <c r="H79" s="753">
        <f t="shared" si="5"/>
        <v>0</v>
      </c>
      <c r="I79" s="659">
        <v>0</v>
      </c>
      <c r="J79" s="660">
        <v>0</v>
      </c>
      <c r="K79" s="453"/>
      <c r="L79" s="753">
        <f t="shared" si="6"/>
        <v>7</v>
      </c>
      <c r="M79" s="659">
        <v>7</v>
      </c>
      <c r="N79" s="660">
        <v>0</v>
      </c>
      <c r="O79" s="638"/>
      <c r="P79" s="753">
        <f t="shared" si="7"/>
        <v>3</v>
      </c>
      <c r="Q79" s="659">
        <v>2</v>
      </c>
      <c r="R79" s="660">
        <v>1</v>
      </c>
    </row>
    <row r="80" spans="1:18" x14ac:dyDescent="0.25">
      <c r="A80" s="15"/>
      <c r="B80" s="628" t="s">
        <v>86</v>
      </c>
      <c r="C80" s="440"/>
      <c r="D80" s="753">
        <f t="shared" si="4"/>
        <v>0</v>
      </c>
      <c r="E80" s="659">
        <v>0</v>
      </c>
      <c r="F80" s="660">
        <v>0</v>
      </c>
      <c r="G80" s="638"/>
      <c r="H80" s="753">
        <f t="shared" si="5"/>
        <v>2</v>
      </c>
      <c r="I80" s="659">
        <v>2</v>
      </c>
      <c r="J80" s="660">
        <v>0</v>
      </c>
      <c r="K80" s="453"/>
      <c r="L80" s="753">
        <f t="shared" si="6"/>
        <v>0</v>
      </c>
      <c r="M80" s="659">
        <v>0</v>
      </c>
      <c r="N80" s="660">
        <v>0</v>
      </c>
      <c r="O80" s="638"/>
      <c r="P80" s="753">
        <f t="shared" si="7"/>
        <v>7</v>
      </c>
      <c r="Q80" s="659">
        <v>6</v>
      </c>
      <c r="R80" s="660">
        <v>1</v>
      </c>
    </row>
    <row r="81" spans="1:19" x14ac:dyDescent="0.25">
      <c r="A81" s="15"/>
      <c r="B81" s="628" t="s">
        <v>139</v>
      </c>
      <c r="C81" s="440"/>
      <c r="D81" s="753">
        <f t="shared" si="4"/>
        <v>8</v>
      </c>
      <c r="E81" s="659">
        <v>8</v>
      </c>
      <c r="F81" s="660">
        <v>0</v>
      </c>
      <c r="G81" s="638"/>
      <c r="H81" s="753">
        <f t="shared" si="5"/>
        <v>2</v>
      </c>
      <c r="I81" s="659">
        <v>2</v>
      </c>
      <c r="J81" s="660">
        <v>0</v>
      </c>
      <c r="K81" s="453"/>
      <c r="L81" s="753">
        <f t="shared" si="6"/>
        <v>4</v>
      </c>
      <c r="M81" s="659">
        <v>4</v>
      </c>
      <c r="N81" s="660">
        <v>0</v>
      </c>
      <c r="O81" s="638"/>
      <c r="P81" s="753">
        <f t="shared" si="7"/>
        <v>0</v>
      </c>
      <c r="Q81" s="659">
        <v>0</v>
      </c>
      <c r="R81" s="660">
        <v>0</v>
      </c>
    </row>
    <row r="82" spans="1:19" x14ac:dyDescent="0.25">
      <c r="A82" s="15"/>
      <c r="B82" s="628" t="s">
        <v>88</v>
      </c>
      <c r="C82" s="440"/>
      <c r="D82" s="753">
        <f t="shared" si="4"/>
        <v>7</v>
      </c>
      <c r="E82" s="659">
        <v>7</v>
      </c>
      <c r="F82" s="660">
        <v>0</v>
      </c>
      <c r="G82" s="638"/>
      <c r="H82" s="753">
        <f t="shared" si="5"/>
        <v>4</v>
      </c>
      <c r="I82" s="659">
        <v>3</v>
      </c>
      <c r="J82" s="660">
        <v>1</v>
      </c>
      <c r="K82" s="453"/>
      <c r="L82" s="753">
        <f t="shared" si="6"/>
        <v>11</v>
      </c>
      <c r="M82" s="659">
        <v>11</v>
      </c>
      <c r="N82" s="660">
        <v>0</v>
      </c>
      <c r="O82" s="638"/>
      <c r="P82" s="753">
        <f t="shared" si="7"/>
        <v>3</v>
      </c>
      <c r="Q82" s="659">
        <v>0</v>
      </c>
      <c r="R82" s="660">
        <v>3</v>
      </c>
    </row>
    <row r="83" spans="1:19" x14ac:dyDescent="0.25">
      <c r="A83" s="15"/>
      <c r="B83" s="628" t="s">
        <v>333</v>
      </c>
      <c r="C83" s="440"/>
      <c r="D83" s="753">
        <f t="shared" si="4"/>
        <v>5</v>
      </c>
      <c r="E83" s="659">
        <v>5</v>
      </c>
      <c r="F83" s="660">
        <v>0</v>
      </c>
      <c r="G83" s="638"/>
      <c r="H83" s="753">
        <f t="shared" si="5"/>
        <v>2</v>
      </c>
      <c r="I83" s="659">
        <v>2</v>
      </c>
      <c r="J83" s="660">
        <v>0</v>
      </c>
      <c r="K83" s="453"/>
      <c r="L83" s="753">
        <f t="shared" si="6"/>
        <v>3</v>
      </c>
      <c r="M83" s="659">
        <v>3</v>
      </c>
      <c r="N83" s="660">
        <v>0</v>
      </c>
      <c r="O83" s="638"/>
      <c r="P83" s="753">
        <f t="shared" si="7"/>
        <v>5</v>
      </c>
      <c r="Q83" s="659">
        <v>5</v>
      </c>
      <c r="R83" s="660">
        <v>0</v>
      </c>
    </row>
    <row r="84" spans="1:19" x14ac:dyDescent="0.25">
      <c r="A84" s="15"/>
      <c r="B84" s="745" t="s">
        <v>424</v>
      </c>
      <c r="C84" s="440"/>
      <c r="D84" s="1141">
        <f t="shared" si="4"/>
        <v>0</v>
      </c>
      <c r="E84" s="1139">
        <v>0</v>
      </c>
      <c r="F84" s="1140">
        <v>0</v>
      </c>
      <c r="G84" s="638"/>
      <c r="H84" s="1141">
        <f t="shared" si="5"/>
        <v>0</v>
      </c>
      <c r="I84" s="1139">
        <v>0</v>
      </c>
      <c r="J84" s="1140">
        <v>0</v>
      </c>
      <c r="K84" s="453"/>
      <c r="L84" s="1141">
        <f t="shared" si="6"/>
        <v>1</v>
      </c>
      <c r="M84" s="1139">
        <v>1</v>
      </c>
      <c r="N84" s="1140">
        <v>0</v>
      </c>
      <c r="O84" s="638"/>
      <c r="P84" s="1141">
        <f t="shared" si="7"/>
        <v>0</v>
      </c>
      <c r="Q84" s="1139">
        <v>0</v>
      </c>
      <c r="R84" s="1140">
        <v>0</v>
      </c>
    </row>
    <row r="85" spans="1:19" x14ac:dyDescent="0.25">
      <c r="A85" s="15"/>
      <c r="B85" s="745" t="s">
        <v>141</v>
      </c>
      <c r="C85" s="440"/>
      <c r="D85" s="1141">
        <f t="shared" si="4"/>
        <v>0</v>
      </c>
      <c r="E85" s="1139">
        <v>0</v>
      </c>
      <c r="F85" s="1140">
        <v>0</v>
      </c>
      <c r="G85" s="638"/>
      <c r="H85" s="1141">
        <f t="shared" si="5"/>
        <v>4</v>
      </c>
      <c r="I85" s="1139">
        <v>3</v>
      </c>
      <c r="J85" s="1140">
        <v>1</v>
      </c>
      <c r="K85" s="453"/>
      <c r="L85" s="1141">
        <f t="shared" si="6"/>
        <v>0</v>
      </c>
      <c r="M85" s="1139">
        <v>0</v>
      </c>
      <c r="N85" s="1140">
        <v>0</v>
      </c>
      <c r="O85" s="638"/>
      <c r="P85" s="1141">
        <f t="shared" si="7"/>
        <v>1</v>
      </c>
      <c r="Q85" s="1139">
        <v>1</v>
      </c>
      <c r="R85" s="1140">
        <v>0</v>
      </c>
    </row>
    <row r="86" spans="1:19" x14ac:dyDescent="0.25">
      <c r="A86" s="15"/>
      <c r="B86" s="745" t="s">
        <v>143</v>
      </c>
      <c r="C86" s="440"/>
      <c r="D86" s="1141">
        <f t="shared" si="4"/>
        <v>6</v>
      </c>
      <c r="E86" s="1139">
        <v>6</v>
      </c>
      <c r="F86" s="1140">
        <v>0</v>
      </c>
      <c r="G86" s="638"/>
      <c r="H86" s="1141">
        <f t="shared" si="5"/>
        <v>13</v>
      </c>
      <c r="I86" s="1139">
        <v>13</v>
      </c>
      <c r="J86" s="1140">
        <v>0</v>
      </c>
      <c r="K86" s="453"/>
      <c r="L86" s="1141">
        <f t="shared" si="6"/>
        <v>9</v>
      </c>
      <c r="M86" s="1139">
        <v>8</v>
      </c>
      <c r="N86" s="1140">
        <v>1</v>
      </c>
      <c r="O86" s="638"/>
      <c r="P86" s="1141">
        <f t="shared" si="7"/>
        <v>12</v>
      </c>
      <c r="Q86" s="1139">
        <v>12</v>
      </c>
      <c r="R86" s="1140">
        <v>0</v>
      </c>
    </row>
    <row r="87" spans="1:19" x14ac:dyDescent="0.25">
      <c r="A87" s="15"/>
      <c r="B87" s="636" t="s">
        <v>145</v>
      </c>
      <c r="C87" s="440"/>
      <c r="D87" s="755">
        <f t="shared" si="4"/>
        <v>0</v>
      </c>
      <c r="E87" s="666">
        <v>0</v>
      </c>
      <c r="F87" s="667">
        <v>0</v>
      </c>
      <c r="G87" s="638"/>
      <c r="H87" s="755">
        <f t="shared" si="5"/>
        <v>2</v>
      </c>
      <c r="I87" s="666">
        <v>2</v>
      </c>
      <c r="J87" s="667">
        <v>0</v>
      </c>
      <c r="K87" s="453"/>
      <c r="L87" s="755">
        <f t="shared" si="6"/>
        <v>0</v>
      </c>
      <c r="M87" s="666">
        <v>0</v>
      </c>
      <c r="N87" s="667">
        <v>0</v>
      </c>
      <c r="O87" s="638"/>
      <c r="P87" s="755">
        <f t="shared" si="7"/>
        <v>2</v>
      </c>
      <c r="Q87" s="666">
        <v>2</v>
      </c>
      <c r="R87" s="667">
        <v>0</v>
      </c>
    </row>
    <row r="88" spans="1:19" x14ac:dyDescent="0.25">
      <c r="B88" s="26"/>
      <c r="C88" s="37"/>
      <c r="D88" s="91"/>
      <c r="E88" s="91"/>
      <c r="F88" s="91"/>
      <c r="G88" s="91"/>
      <c r="H88" s="91"/>
      <c r="I88" s="91"/>
      <c r="J88" s="91"/>
      <c r="K88" s="91"/>
      <c r="L88" s="91"/>
      <c r="M88" s="91"/>
      <c r="N88" s="91"/>
      <c r="O88" s="91"/>
      <c r="P88" s="91"/>
      <c r="Q88" s="91"/>
      <c r="R88" s="91"/>
      <c r="S88" s="61"/>
    </row>
    <row r="89" spans="1:19" x14ac:dyDescent="0.25">
      <c r="M89" s="1" t="s">
        <v>428</v>
      </c>
      <c r="N89" s="1" t="s">
        <v>428</v>
      </c>
      <c r="Q89" s="1" t="s">
        <v>428</v>
      </c>
      <c r="R89" s="1" t="s">
        <v>428</v>
      </c>
    </row>
    <row r="90" spans="1:19" x14ac:dyDescent="0.25">
      <c r="B90" s="39" t="s">
        <v>90</v>
      </c>
    </row>
    <row r="91" spans="1:19" x14ac:dyDescent="0.25">
      <c r="B91" s="39" t="s">
        <v>91</v>
      </c>
    </row>
    <row r="92" spans="1:19" x14ac:dyDescent="0.25">
      <c r="B92" s="43" t="s">
        <v>92</v>
      </c>
      <c r="M92" s="92"/>
      <c r="N92" s="92"/>
      <c r="O92" s="92"/>
    </row>
    <row r="93" spans="1:19" x14ac:dyDescent="0.25">
      <c r="B93" s="39" t="s">
        <v>102</v>
      </c>
    </row>
    <row r="94" spans="1:19" x14ac:dyDescent="0.25">
      <c r="B94" s="39" t="s">
        <v>103</v>
      </c>
    </row>
    <row r="96" spans="1:19" x14ac:dyDescent="0.25">
      <c r="B96" s="39" t="s">
        <v>747</v>
      </c>
    </row>
    <row r="97" spans="2:2" x14ac:dyDescent="0.25">
      <c r="B97" s="39" t="s">
        <v>748</v>
      </c>
    </row>
    <row r="98" spans="2:2" x14ac:dyDescent="0.25">
      <c r="B98" s="39" t="s">
        <v>749</v>
      </c>
    </row>
    <row r="99" spans="2:2" x14ac:dyDescent="0.25">
      <c r="B99" s="39" t="s">
        <v>750</v>
      </c>
    </row>
    <row r="100" spans="2:2" x14ac:dyDescent="0.25">
      <c r="B100" s="39" t="s">
        <v>758</v>
      </c>
    </row>
    <row r="101" spans="2:2" x14ac:dyDescent="0.25">
      <c r="B101" s="39" t="s">
        <v>759</v>
      </c>
    </row>
    <row r="102" spans="2:2" x14ac:dyDescent="0.25">
      <c r="B102" s="39" t="s">
        <v>752</v>
      </c>
    </row>
    <row r="103" spans="2:2" x14ac:dyDescent="0.25">
      <c r="B103" s="1" t="s">
        <v>753</v>
      </c>
    </row>
    <row r="104" spans="2:2" x14ac:dyDescent="0.25">
      <c r="B104" s="39" t="s">
        <v>761</v>
      </c>
    </row>
    <row r="105" spans="2:2" x14ac:dyDescent="0.25">
      <c r="B105" s="39" t="s">
        <v>760</v>
      </c>
    </row>
    <row r="106" spans="2:2" x14ac:dyDescent="0.25">
      <c r="B106" s="39" t="s">
        <v>755</v>
      </c>
    </row>
    <row r="107" spans="2:2" x14ac:dyDescent="0.25">
      <c r="B107" s="39" t="s">
        <v>756</v>
      </c>
    </row>
    <row r="108" spans="2:2" x14ac:dyDescent="0.25">
      <c r="B108" s="39" t="s">
        <v>757</v>
      </c>
    </row>
    <row r="111" spans="2:2" ht="12" customHeight="1" x14ac:dyDescent="0.25"/>
    <row r="112" spans="2:2" ht="12" customHeight="1" x14ac:dyDescent="0.25"/>
    <row r="113" spans="1:18" ht="12" customHeight="1" x14ac:dyDescent="0.25"/>
    <row r="114" spans="1:18" ht="12" customHeight="1" x14ac:dyDescent="0.25"/>
    <row r="115" spans="1:18" ht="12" customHeight="1" x14ac:dyDescent="0.25"/>
    <row r="116" spans="1:18" ht="12" customHeight="1" x14ac:dyDescent="0.25"/>
    <row r="117" spans="1:18" ht="12" customHeight="1" x14ac:dyDescent="0.25">
      <c r="A117" s="6"/>
      <c r="B117" s="6"/>
      <c r="C117" s="6"/>
      <c r="D117" s="6"/>
      <c r="E117" s="6"/>
      <c r="F117" s="6"/>
      <c r="H117" s="6"/>
      <c r="I117" s="6"/>
      <c r="J117" s="6"/>
      <c r="L117" s="6"/>
      <c r="M117" s="6"/>
      <c r="N117" s="6"/>
      <c r="P117" s="6"/>
      <c r="Q117" s="6"/>
      <c r="R117" s="6"/>
    </row>
  </sheetData>
  <mergeCells count="13">
    <mergeCell ref="H6:H7"/>
    <mergeCell ref="L6:L7"/>
    <mergeCell ref="P6:P7"/>
    <mergeCell ref="B4:B7"/>
    <mergeCell ref="D4:F4"/>
    <mergeCell ref="H4:J4"/>
    <mergeCell ref="L4:N4"/>
    <mergeCell ref="P4:R4"/>
    <mergeCell ref="D5:F5"/>
    <mergeCell ref="H5:J5"/>
    <mergeCell ref="L5:N5"/>
    <mergeCell ref="P5:R5"/>
    <mergeCell ref="D6:D7"/>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AM120"/>
  <sheetViews>
    <sheetView showGridLines="0" topLeftCell="T62" zoomScale="80" zoomScaleNormal="80" workbookViewId="0">
      <selection activeCell="W86" sqref="W86"/>
    </sheetView>
  </sheetViews>
  <sheetFormatPr defaultColWidth="11.42578125" defaultRowHeight="15" x14ac:dyDescent="0.25"/>
  <cols>
    <col min="1" max="1" width="2.85546875" style="1" customWidth="1"/>
    <col min="2" max="2" width="37.28515625" style="1" customWidth="1"/>
    <col min="3" max="3" width="3.140625" style="1" customWidth="1"/>
    <col min="4" max="6" width="15.7109375" style="1" customWidth="1"/>
    <col min="7" max="7" width="2.85546875" style="1" customWidth="1"/>
    <col min="8" max="10" width="15.7109375" style="1" customWidth="1"/>
    <col min="11" max="11" width="2.85546875" style="1" customWidth="1"/>
    <col min="12" max="14" width="15.7109375" style="1" customWidth="1"/>
    <col min="15" max="15" width="2.85546875" style="1" customWidth="1"/>
    <col min="16" max="18" width="15.7109375" style="1" customWidth="1"/>
    <col min="19" max="19" width="2.85546875" style="1" customWidth="1"/>
    <col min="20" max="21" width="15.7109375" style="1" customWidth="1"/>
    <col min="22" max="22" width="2.85546875" style="1" customWidth="1"/>
    <col min="23" max="23" width="37.5703125" style="1" customWidth="1"/>
    <col min="24" max="24" width="2.85546875" style="1" customWidth="1"/>
    <col min="25" max="27" width="15.7109375" style="1" customWidth="1"/>
    <col min="28" max="28" width="2.85546875" style="1" customWidth="1"/>
    <col min="29" max="31" width="15.7109375" style="1" customWidth="1"/>
    <col min="32" max="32" width="2.85546875" style="1" customWidth="1"/>
    <col min="33" max="35" width="15.7109375" style="1" customWidth="1"/>
    <col min="36" max="36" width="2.85546875" style="1" customWidth="1"/>
    <col min="37" max="39" width="15.7109375" style="1" customWidth="1"/>
    <col min="40" max="40" width="2.85546875" style="1" customWidth="1"/>
    <col min="41" max="256" width="11.42578125" style="1"/>
    <col min="257" max="257" width="2.85546875" style="1" customWidth="1"/>
    <col min="258" max="258" width="37.5703125" style="1" customWidth="1"/>
    <col min="259" max="259" width="2.85546875" style="1" customWidth="1"/>
    <col min="260" max="262" width="15.7109375" style="1" customWidth="1"/>
    <col min="263" max="263" width="2.85546875" style="1" customWidth="1"/>
    <col min="264" max="266" width="15.7109375" style="1" customWidth="1"/>
    <col min="267" max="267" width="2.85546875" style="1" customWidth="1"/>
    <col min="268" max="270" width="15.7109375" style="1" customWidth="1"/>
    <col min="271" max="271" width="2.85546875" style="1" customWidth="1"/>
    <col min="272" max="274" width="15.7109375" style="1" customWidth="1"/>
    <col min="275" max="275" width="2.85546875" style="1" customWidth="1"/>
    <col min="276" max="277" width="15.7109375" style="1" customWidth="1"/>
    <col min="278" max="278" width="2.85546875" style="1" customWidth="1"/>
    <col min="279" max="279" width="37.5703125" style="1" customWidth="1"/>
    <col min="280" max="280" width="2.85546875" style="1" customWidth="1"/>
    <col min="281" max="283" width="15.7109375" style="1" customWidth="1"/>
    <col min="284" max="284" width="2.85546875" style="1" customWidth="1"/>
    <col min="285" max="287" width="15.7109375" style="1" customWidth="1"/>
    <col min="288" max="288" width="2.85546875" style="1" customWidth="1"/>
    <col min="289" max="291" width="15.7109375" style="1" customWidth="1"/>
    <col min="292" max="292" width="2.85546875" style="1" customWidth="1"/>
    <col min="293" max="295" width="15.7109375" style="1" customWidth="1"/>
    <col min="296" max="296" width="2.85546875" style="1" customWidth="1"/>
    <col min="297" max="512" width="11.42578125" style="1"/>
    <col min="513" max="513" width="2.85546875" style="1" customWidth="1"/>
    <col min="514" max="514" width="37.5703125" style="1" customWidth="1"/>
    <col min="515" max="515" width="2.85546875" style="1" customWidth="1"/>
    <col min="516" max="518" width="15.7109375" style="1" customWidth="1"/>
    <col min="519" max="519" width="2.85546875" style="1" customWidth="1"/>
    <col min="520" max="522" width="15.7109375" style="1" customWidth="1"/>
    <col min="523" max="523" width="2.85546875" style="1" customWidth="1"/>
    <col min="524" max="526" width="15.7109375" style="1" customWidth="1"/>
    <col min="527" max="527" width="2.85546875" style="1" customWidth="1"/>
    <col min="528" max="530" width="15.7109375" style="1" customWidth="1"/>
    <col min="531" max="531" width="2.85546875" style="1" customWidth="1"/>
    <col min="532" max="533" width="15.7109375" style="1" customWidth="1"/>
    <col min="534" max="534" width="2.85546875" style="1" customWidth="1"/>
    <col min="535" max="535" width="37.5703125" style="1" customWidth="1"/>
    <col min="536" max="536" width="2.85546875" style="1" customWidth="1"/>
    <col min="537" max="539" width="15.7109375" style="1" customWidth="1"/>
    <col min="540" max="540" width="2.85546875" style="1" customWidth="1"/>
    <col min="541" max="543" width="15.7109375" style="1" customWidth="1"/>
    <col min="544" max="544" width="2.85546875" style="1" customWidth="1"/>
    <col min="545" max="547" width="15.7109375" style="1" customWidth="1"/>
    <col min="548" max="548" width="2.85546875" style="1" customWidth="1"/>
    <col min="549" max="551" width="15.7109375" style="1" customWidth="1"/>
    <col min="552" max="552" width="2.85546875" style="1" customWidth="1"/>
    <col min="553" max="768" width="11.42578125" style="1"/>
    <col min="769" max="769" width="2.85546875" style="1" customWidth="1"/>
    <col min="770" max="770" width="37.5703125" style="1" customWidth="1"/>
    <col min="771" max="771" width="2.85546875" style="1" customWidth="1"/>
    <col min="772" max="774" width="15.7109375" style="1" customWidth="1"/>
    <col min="775" max="775" width="2.85546875" style="1" customWidth="1"/>
    <col min="776" max="778" width="15.7109375" style="1" customWidth="1"/>
    <col min="779" max="779" width="2.85546875" style="1" customWidth="1"/>
    <col min="780" max="782" width="15.7109375" style="1" customWidth="1"/>
    <col min="783" max="783" width="2.85546875" style="1" customWidth="1"/>
    <col min="784" max="786" width="15.7109375" style="1" customWidth="1"/>
    <col min="787" max="787" width="2.85546875" style="1" customWidth="1"/>
    <col min="788" max="789" width="15.7109375" style="1" customWidth="1"/>
    <col min="790" max="790" width="2.85546875" style="1" customWidth="1"/>
    <col min="791" max="791" width="37.5703125" style="1" customWidth="1"/>
    <col min="792" max="792" width="2.85546875" style="1" customWidth="1"/>
    <col min="793" max="795" width="15.7109375" style="1" customWidth="1"/>
    <col min="796" max="796" width="2.85546875" style="1" customWidth="1"/>
    <col min="797" max="799" width="15.7109375" style="1" customWidth="1"/>
    <col min="800" max="800" width="2.85546875" style="1" customWidth="1"/>
    <col min="801" max="803" width="15.7109375" style="1" customWidth="1"/>
    <col min="804" max="804" width="2.85546875" style="1" customWidth="1"/>
    <col min="805" max="807" width="15.7109375" style="1" customWidth="1"/>
    <col min="808" max="808" width="2.85546875" style="1" customWidth="1"/>
    <col min="809" max="1024" width="11.42578125" style="1"/>
    <col min="1025" max="1025" width="2.85546875" style="1" customWidth="1"/>
    <col min="1026" max="1026" width="37.5703125" style="1" customWidth="1"/>
    <col min="1027" max="1027" width="2.85546875" style="1" customWidth="1"/>
    <col min="1028" max="1030" width="15.7109375" style="1" customWidth="1"/>
    <col min="1031" max="1031" width="2.85546875" style="1" customWidth="1"/>
    <col min="1032" max="1034" width="15.7109375" style="1" customWidth="1"/>
    <col min="1035" max="1035" width="2.85546875" style="1" customWidth="1"/>
    <col min="1036" max="1038" width="15.7109375" style="1" customWidth="1"/>
    <col min="1039" max="1039" width="2.85546875" style="1" customWidth="1"/>
    <col min="1040" max="1042" width="15.7109375" style="1" customWidth="1"/>
    <col min="1043" max="1043" width="2.85546875" style="1" customWidth="1"/>
    <col min="1044" max="1045" width="15.7109375" style="1" customWidth="1"/>
    <col min="1046" max="1046" width="2.85546875" style="1" customWidth="1"/>
    <col min="1047" max="1047" width="37.5703125" style="1" customWidth="1"/>
    <col min="1048" max="1048" width="2.85546875" style="1" customWidth="1"/>
    <col min="1049" max="1051" width="15.7109375" style="1" customWidth="1"/>
    <col min="1052" max="1052" width="2.85546875" style="1" customWidth="1"/>
    <col min="1053" max="1055" width="15.7109375" style="1" customWidth="1"/>
    <col min="1056" max="1056" width="2.85546875" style="1" customWidth="1"/>
    <col min="1057" max="1059" width="15.7109375" style="1" customWidth="1"/>
    <col min="1060" max="1060" width="2.85546875" style="1" customWidth="1"/>
    <col min="1061" max="1063" width="15.7109375" style="1" customWidth="1"/>
    <col min="1064" max="1064" width="2.85546875" style="1" customWidth="1"/>
    <col min="1065" max="1280" width="11.42578125" style="1"/>
    <col min="1281" max="1281" width="2.85546875" style="1" customWidth="1"/>
    <col min="1282" max="1282" width="37.5703125" style="1" customWidth="1"/>
    <col min="1283" max="1283" width="2.85546875" style="1" customWidth="1"/>
    <col min="1284" max="1286" width="15.7109375" style="1" customWidth="1"/>
    <col min="1287" max="1287" width="2.85546875" style="1" customWidth="1"/>
    <col min="1288" max="1290" width="15.7109375" style="1" customWidth="1"/>
    <col min="1291" max="1291" width="2.85546875" style="1" customWidth="1"/>
    <col min="1292" max="1294" width="15.7109375" style="1" customWidth="1"/>
    <col min="1295" max="1295" width="2.85546875" style="1" customWidth="1"/>
    <col min="1296" max="1298" width="15.7109375" style="1" customWidth="1"/>
    <col min="1299" max="1299" width="2.85546875" style="1" customWidth="1"/>
    <col min="1300" max="1301" width="15.7109375" style="1" customWidth="1"/>
    <col min="1302" max="1302" width="2.85546875" style="1" customWidth="1"/>
    <col min="1303" max="1303" width="37.5703125" style="1" customWidth="1"/>
    <col min="1304" max="1304" width="2.85546875" style="1" customWidth="1"/>
    <col min="1305" max="1307" width="15.7109375" style="1" customWidth="1"/>
    <col min="1308" max="1308" width="2.85546875" style="1" customWidth="1"/>
    <col min="1309" max="1311" width="15.7109375" style="1" customWidth="1"/>
    <col min="1312" max="1312" width="2.85546875" style="1" customWidth="1"/>
    <col min="1313" max="1315" width="15.7109375" style="1" customWidth="1"/>
    <col min="1316" max="1316" width="2.85546875" style="1" customWidth="1"/>
    <col min="1317" max="1319" width="15.7109375" style="1" customWidth="1"/>
    <col min="1320" max="1320" width="2.85546875" style="1" customWidth="1"/>
    <col min="1321" max="1536" width="11.42578125" style="1"/>
    <col min="1537" max="1537" width="2.85546875" style="1" customWidth="1"/>
    <col min="1538" max="1538" width="37.5703125" style="1" customWidth="1"/>
    <col min="1539" max="1539" width="2.85546875" style="1" customWidth="1"/>
    <col min="1540" max="1542" width="15.7109375" style="1" customWidth="1"/>
    <col min="1543" max="1543" width="2.85546875" style="1" customWidth="1"/>
    <col min="1544" max="1546" width="15.7109375" style="1" customWidth="1"/>
    <col min="1547" max="1547" width="2.85546875" style="1" customWidth="1"/>
    <col min="1548" max="1550" width="15.7109375" style="1" customWidth="1"/>
    <col min="1551" max="1551" width="2.85546875" style="1" customWidth="1"/>
    <col min="1552" max="1554" width="15.7109375" style="1" customWidth="1"/>
    <col min="1555" max="1555" width="2.85546875" style="1" customWidth="1"/>
    <col min="1556" max="1557" width="15.7109375" style="1" customWidth="1"/>
    <col min="1558" max="1558" width="2.85546875" style="1" customWidth="1"/>
    <col min="1559" max="1559" width="37.5703125" style="1" customWidth="1"/>
    <col min="1560" max="1560" width="2.85546875" style="1" customWidth="1"/>
    <col min="1561" max="1563" width="15.7109375" style="1" customWidth="1"/>
    <col min="1564" max="1564" width="2.85546875" style="1" customWidth="1"/>
    <col min="1565" max="1567" width="15.7109375" style="1" customWidth="1"/>
    <col min="1568" max="1568" width="2.85546875" style="1" customWidth="1"/>
    <col min="1569" max="1571" width="15.7109375" style="1" customWidth="1"/>
    <col min="1572" max="1572" width="2.85546875" style="1" customWidth="1"/>
    <col min="1573" max="1575" width="15.7109375" style="1" customWidth="1"/>
    <col min="1576" max="1576" width="2.85546875" style="1" customWidth="1"/>
    <col min="1577" max="1792" width="11.42578125" style="1"/>
    <col min="1793" max="1793" width="2.85546875" style="1" customWidth="1"/>
    <col min="1794" max="1794" width="37.5703125" style="1" customWidth="1"/>
    <col min="1795" max="1795" width="2.85546875" style="1" customWidth="1"/>
    <col min="1796" max="1798" width="15.7109375" style="1" customWidth="1"/>
    <col min="1799" max="1799" width="2.85546875" style="1" customWidth="1"/>
    <col min="1800" max="1802" width="15.7109375" style="1" customWidth="1"/>
    <col min="1803" max="1803" width="2.85546875" style="1" customWidth="1"/>
    <col min="1804" max="1806" width="15.7109375" style="1" customWidth="1"/>
    <col min="1807" max="1807" width="2.85546875" style="1" customWidth="1"/>
    <col min="1808" max="1810" width="15.7109375" style="1" customWidth="1"/>
    <col min="1811" max="1811" width="2.85546875" style="1" customWidth="1"/>
    <col min="1812" max="1813" width="15.7109375" style="1" customWidth="1"/>
    <col min="1814" max="1814" width="2.85546875" style="1" customWidth="1"/>
    <col min="1815" max="1815" width="37.5703125" style="1" customWidth="1"/>
    <col min="1816" max="1816" width="2.85546875" style="1" customWidth="1"/>
    <col min="1817" max="1819" width="15.7109375" style="1" customWidth="1"/>
    <col min="1820" max="1820" width="2.85546875" style="1" customWidth="1"/>
    <col min="1821" max="1823" width="15.7109375" style="1" customWidth="1"/>
    <col min="1824" max="1824" width="2.85546875" style="1" customWidth="1"/>
    <col min="1825" max="1827" width="15.7109375" style="1" customWidth="1"/>
    <col min="1828" max="1828" width="2.85546875" style="1" customWidth="1"/>
    <col min="1829" max="1831" width="15.7109375" style="1" customWidth="1"/>
    <col min="1832" max="1832" width="2.85546875" style="1" customWidth="1"/>
    <col min="1833" max="2048" width="11.42578125" style="1"/>
    <col min="2049" max="2049" width="2.85546875" style="1" customWidth="1"/>
    <col min="2050" max="2050" width="37.5703125" style="1" customWidth="1"/>
    <col min="2051" max="2051" width="2.85546875" style="1" customWidth="1"/>
    <col min="2052" max="2054" width="15.7109375" style="1" customWidth="1"/>
    <col min="2055" max="2055" width="2.85546875" style="1" customWidth="1"/>
    <col min="2056" max="2058" width="15.7109375" style="1" customWidth="1"/>
    <col min="2059" max="2059" width="2.85546875" style="1" customWidth="1"/>
    <col min="2060" max="2062" width="15.7109375" style="1" customWidth="1"/>
    <col min="2063" max="2063" width="2.85546875" style="1" customWidth="1"/>
    <col min="2064" max="2066" width="15.7109375" style="1" customWidth="1"/>
    <col min="2067" max="2067" width="2.85546875" style="1" customWidth="1"/>
    <col min="2068" max="2069" width="15.7109375" style="1" customWidth="1"/>
    <col min="2070" max="2070" width="2.85546875" style="1" customWidth="1"/>
    <col min="2071" max="2071" width="37.5703125" style="1" customWidth="1"/>
    <col min="2072" max="2072" width="2.85546875" style="1" customWidth="1"/>
    <col min="2073" max="2075" width="15.7109375" style="1" customWidth="1"/>
    <col min="2076" max="2076" width="2.85546875" style="1" customWidth="1"/>
    <col min="2077" max="2079" width="15.7109375" style="1" customWidth="1"/>
    <col min="2080" max="2080" width="2.85546875" style="1" customWidth="1"/>
    <col min="2081" max="2083" width="15.7109375" style="1" customWidth="1"/>
    <col min="2084" max="2084" width="2.85546875" style="1" customWidth="1"/>
    <col min="2085" max="2087" width="15.7109375" style="1" customWidth="1"/>
    <col min="2088" max="2088" width="2.85546875" style="1" customWidth="1"/>
    <col min="2089" max="2304" width="11.42578125" style="1"/>
    <col min="2305" max="2305" width="2.85546875" style="1" customWidth="1"/>
    <col min="2306" max="2306" width="37.5703125" style="1" customWidth="1"/>
    <col min="2307" max="2307" width="2.85546875" style="1" customWidth="1"/>
    <col min="2308" max="2310" width="15.7109375" style="1" customWidth="1"/>
    <col min="2311" max="2311" width="2.85546875" style="1" customWidth="1"/>
    <col min="2312" max="2314" width="15.7109375" style="1" customWidth="1"/>
    <col min="2315" max="2315" width="2.85546875" style="1" customWidth="1"/>
    <col min="2316" max="2318" width="15.7109375" style="1" customWidth="1"/>
    <col min="2319" max="2319" width="2.85546875" style="1" customWidth="1"/>
    <col min="2320" max="2322" width="15.7109375" style="1" customWidth="1"/>
    <col min="2323" max="2323" width="2.85546875" style="1" customWidth="1"/>
    <col min="2324" max="2325" width="15.7109375" style="1" customWidth="1"/>
    <col min="2326" max="2326" width="2.85546875" style="1" customWidth="1"/>
    <col min="2327" max="2327" width="37.5703125" style="1" customWidth="1"/>
    <col min="2328" max="2328" width="2.85546875" style="1" customWidth="1"/>
    <col min="2329" max="2331" width="15.7109375" style="1" customWidth="1"/>
    <col min="2332" max="2332" width="2.85546875" style="1" customWidth="1"/>
    <col min="2333" max="2335" width="15.7109375" style="1" customWidth="1"/>
    <col min="2336" max="2336" width="2.85546875" style="1" customWidth="1"/>
    <col min="2337" max="2339" width="15.7109375" style="1" customWidth="1"/>
    <col min="2340" max="2340" width="2.85546875" style="1" customWidth="1"/>
    <col min="2341" max="2343" width="15.7109375" style="1" customWidth="1"/>
    <col min="2344" max="2344" width="2.85546875" style="1" customWidth="1"/>
    <col min="2345" max="2560" width="11.42578125" style="1"/>
    <col min="2561" max="2561" width="2.85546875" style="1" customWidth="1"/>
    <col min="2562" max="2562" width="37.5703125" style="1" customWidth="1"/>
    <col min="2563" max="2563" width="2.85546875" style="1" customWidth="1"/>
    <col min="2564" max="2566" width="15.7109375" style="1" customWidth="1"/>
    <col min="2567" max="2567" width="2.85546875" style="1" customWidth="1"/>
    <col min="2568" max="2570" width="15.7109375" style="1" customWidth="1"/>
    <col min="2571" max="2571" width="2.85546875" style="1" customWidth="1"/>
    <col min="2572" max="2574" width="15.7109375" style="1" customWidth="1"/>
    <col min="2575" max="2575" width="2.85546875" style="1" customWidth="1"/>
    <col min="2576" max="2578" width="15.7109375" style="1" customWidth="1"/>
    <col min="2579" max="2579" width="2.85546875" style="1" customWidth="1"/>
    <col min="2580" max="2581" width="15.7109375" style="1" customWidth="1"/>
    <col min="2582" max="2582" width="2.85546875" style="1" customWidth="1"/>
    <col min="2583" max="2583" width="37.5703125" style="1" customWidth="1"/>
    <col min="2584" max="2584" width="2.85546875" style="1" customWidth="1"/>
    <col min="2585" max="2587" width="15.7109375" style="1" customWidth="1"/>
    <col min="2588" max="2588" width="2.85546875" style="1" customWidth="1"/>
    <col min="2589" max="2591" width="15.7109375" style="1" customWidth="1"/>
    <col min="2592" max="2592" width="2.85546875" style="1" customWidth="1"/>
    <col min="2593" max="2595" width="15.7109375" style="1" customWidth="1"/>
    <col min="2596" max="2596" width="2.85546875" style="1" customWidth="1"/>
    <col min="2597" max="2599" width="15.7109375" style="1" customWidth="1"/>
    <col min="2600" max="2600" width="2.85546875" style="1" customWidth="1"/>
    <col min="2601" max="2816" width="11.42578125" style="1"/>
    <col min="2817" max="2817" width="2.85546875" style="1" customWidth="1"/>
    <col min="2818" max="2818" width="37.5703125" style="1" customWidth="1"/>
    <col min="2819" max="2819" width="2.85546875" style="1" customWidth="1"/>
    <col min="2820" max="2822" width="15.7109375" style="1" customWidth="1"/>
    <col min="2823" max="2823" width="2.85546875" style="1" customWidth="1"/>
    <col min="2824" max="2826" width="15.7109375" style="1" customWidth="1"/>
    <col min="2827" max="2827" width="2.85546875" style="1" customWidth="1"/>
    <col min="2828" max="2830" width="15.7109375" style="1" customWidth="1"/>
    <col min="2831" max="2831" width="2.85546875" style="1" customWidth="1"/>
    <col min="2832" max="2834" width="15.7109375" style="1" customWidth="1"/>
    <col min="2835" max="2835" width="2.85546875" style="1" customWidth="1"/>
    <col min="2836" max="2837" width="15.7109375" style="1" customWidth="1"/>
    <col min="2838" max="2838" width="2.85546875" style="1" customWidth="1"/>
    <col min="2839" max="2839" width="37.5703125" style="1" customWidth="1"/>
    <col min="2840" max="2840" width="2.85546875" style="1" customWidth="1"/>
    <col min="2841" max="2843" width="15.7109375" style="1" customWidth="1"/>
    <col min="2844" max="2844" width="2.85546875" style="1" customWidth="1"/>
    <col min="2845" max="2847" width="15.7109375" style="1" customWidth="1"/>
    <col min="2848" max="2848" width="2.85546875" style="1" customWidth="1"/>
    <col min="2849" max="2851" width="15.7109375" style="1" customWidth="1"/>
    <col min="2852" max="2852" width="2.85546875" style="1" customWidth="1"/>
    <col min="2853" max="2855" width="15.7109375" style="1" customWidth="1"/>
    <col min="2856" max="2856" width="2.85546875" style="1" customWidth="1"/>
    <col min="2857" max="3072" width="11.42578125" style="1"/>
    <col min="3073" max="3073" width="2.85546875" style="1" customWidth="1"/>
    <col min="3074" max="3074" width="37.5703125" style="1" customWidth="1"/>
    <col min="3075" max="3075" width="2.85546875" style="1" customWidth="1"/>
    <col min="3076" max="3078" width="15.7109375" style="1" customWidth="1"/>
    <col min="3079" max="3079" width="2.85546875" style="1" customWidth="1"/>
    <col min="3080" max="3082" width="15.7109375" style="1" customWidth="1"/>
    <col min="3083" max="3083" width="2.85546875" style="1" customWidth="1"/>
    <col min="3084" max="3086" width="15.7109375" style="1" customWidth="1"/>
    <col min="3087" max="3087" width="2.85546875" style="1" customWidth="1"/>
    <col min="3088" max="3090" width="15.7109375" style="1" customWidth="1"/>
    <col min="3091" max="3091" width="2.85546875" style="1" customWidth="1"/>
    <col min="3092" max="3093" width="15.7109375" style="1" customWidth="1"/>
    <col min="3094" max="3094" width="2.85546875" style="1" customWidth="1"/>
    <col min="3095" max="3095" width="37.5703125" style="1" customWidth="1"/>
    <col min="3096" max="3096" width="2.85546875" style="1" customWidth="1"/>
    <col min="3097" max="3099" width="15.7109375" style="1" customWidth="1"/>
    <col min="3100" max="3100" width="2.85546875" style="1" customWidth="1"/>
    <col min="3101" max="3103" width="15.7109375" style="1" customWidth="1"/>
    <col min="3104" max="3104" width="2.85546875" style="1" customWidth="1"/>
    <col min="3105" max="3107" width="15.7109375" style="1" customWidth="1"/>
    <col min="3108" max="3108" width="2.85546875" style="1" customWidth="1"/>
    <col min="3109" max="3111" width="15.7109375" style="1" customWidth="1"/>
    <col min="3112" max="3112" width="2.85546875" style="1" customWidth="1"/>
    <col min="3113" max="3328" width="11.42578125" style="1"/>
    <col min="3329" max="3329" width="2.85546875" style="1" customWidth="1"/>
    <col min="3330" max="3330" width="37.5703125" style="1" customWidth="1"/>
    <col min="3331" max="3331" width="2.85546875" style="1" customWidth="1"/>
    <col min="3332" max="3334" width="15.7109375" style="1" customWidth="1"/>
    <col min="3335" max="3335" width="2.85546875" style="1" customWidth="1"/>
    <col min="3336" max="3338" width="15.7109375" style="1" customWidth="1"/>
    <col min="3339" max="3339" width="2.85546875" style="1" customWidth="1"/>
    <col min="3340" max="3342" width="15.7109375" style="1" customWidth="1"/>
    <col min="3343" max="3343" width="2.85546875" style="1" customWidth="1"/>
    <col min="3344" max="3346" width="15.7109375" style="1" customWidth="1"/>
    <col min="3347" max="3347" width="2.85546875" style="1" customWidth="1"/>
    <col min="3348" max="3349" width="15.7109375" style="1" customWidth="1"/>
    <col min="3350" max="3350" width="2.85546875" style="1" customWidth="1"/>
    <col min="3351" max="3351" width="37.5703125" style="1" customWidth="1"/>
    <col min="3352" max="3352" width="2.85546875" style="1" customWidth="1"/>
    <col min="3353" max="3355" width="15.7109375" style="1" customWidth="1"/>
    <col min="3356" max="3356" width="2.85546875" style="1" customWidth="1"/>
    <col min="3357" max="3359" width="15.7109375" style="1" customWidth="1"/>
    <col min="3360" max="3360" width="2.85546875" style="1" customWidth="1"/>
    <col min="3361" max="3363" width="15.7109375" style="1" customWidth="1"/>
    <col min="3364" max="3364" width="2.85546875" style="1" customWidth="1"/>
    <col min="3365" max="3367" width="15.7109375" style="1" customWidth="1"/>
    <col min="3368" max="3368" width="2.85546875" style="1" customWidth="1"/>
    <col min="3369" max="3584" width="11.42578125" style="1"/>
    <col min="3585" max="3585" width="2.85546875" style="1" customWidth="1"/>
    <col min="3586" max="3586" width="37.5703125" style="1" customWidth="1"/>
    <col min="3587" max="3587" width="2.85546875" style="1" customWidth="1"/>
    <col min="3588" max="3590" width="15.7109375" style="1" customWidth="1"/>
    <col min="3591" max="3591" width="2.85546875" style="1" customWidth="1"/>
    <col min="3592" max="3594" width="15.7109375" style="1" customWidth="1"/>
    <col min="3595" max="3595" width="2.85546875" style="1" customWidth="1"/>
    <col min="3596" max="3598" width="15.7109375" style="1" customWidth="1"/>
    <col min="3599" max="3599" width="2.85546875" style="1" customWidth="1"/>
    <col min="3600" max="3602" width="15.7109375" style="1" customWidth="1"/>
    <col min="3603" max="3603" width="2.85546875" style="1" customWidth="1"/>
    <col min="3604" max="3605" width="15.7109375" style="1" customWidth="1"/>
    <col min="3606" max="3606" width="2.85546875" style="1" customWidth="1"/>
    <col min="3607" max="3607" width="37.5703125" style="1" customWidth="1"/>
    <col min="3608" max="3608" width="2.85546875" style="1" customWidth="1"/>
    <col min="3609" max="3611" width="15.7109375" style="1" customWidth="1"/>
    <col min="3612" max="3612" width="2.85546875" style="1" customWidth="1"/>
    <col min="3613" max="3615" width="15.7109375" style="1" customWidth="1"/>
    <col min="3616" max="3616" width="2.85546875" style="1" customWidth="1"/>
    <col min="3617" max="3619" width="15.7109375" style="1" customWidth="1"/>
    <col min="3620" max="3620" width="2.85546875" style="1" customWidth="1"/>
    <col min="3621" max="3623" width="15.7109375" style="1" customWidth="1"/>
    <col min="3624" max="3624" width="2.85546875" style="1" customWidth="1"/>
    <col min="3625" max="3840" width="11.42578125" style="1"/>
    <col min="3841" max="3841" width="2.85546875" style="1" customWidth="1"/>
    <col min="3842" max="3842" width="37.5703125" style="1" customWidth="1"/>
    <col min="3843" max="3843" width="2.85546875" style="1" customWidth="1"/>
    <col min="3844" max="3846" width="15.7109375" style="1" customWidth="1"/>
    <col min="3847" max="3847" width="2.85546875" style="1" customWidth="1"/>
    <col min="3848" max="3850" width="15.7109375" style="1" customWidth="1"/>
    <col min="3851" max="3851" width="2.85546875" style="1" customWidth="1"/>
    <col min="3852" max="3854" width="15.7109375" style="1" customWidth="1"/>
    <col min="3855" max="3855" width="2.85546875" style="1" customWidth="1"/>
    <col min="3856" max="3858" width="15.7109375" style="1" customWidth="1"/>
    <col min="3859" max="3859" width="2.85546875" style="1" customWidth="1"/>
    <col min="3860" max="3861" width="15.7109375" style="1" customWidth="1"/>
    <col min="3862" max="3862" width="2.85546875" style="1" customWidth="1"/>
    <col min="3863" max="3863" width="37.5703125" style="1" customWidth="1"/>
    <col min="3864" max="3864" width="2.85546875" style="1" customWidth="1"/>
    <col min="3865" max="3867" width="15.7109375" style="1" customWidth="1"/>
    <col min="3868" max="3868" width="2.85546875" style="1" customWidth="1"/>
    <col min="3869" max="3871" width="15.7109375" style="1" customWidth="1"/>
    <col min="3872" max="3872" width="2.85546875" style="1" customWidth="1"/>
    <col min="3873" max="3875" width="15.7109375" style="1" customWidth="1"/>
    <col min="3876" max="3876" width="2.85546875" style="1" customWidth="1"/>
    <col min="3877" max="3879" width="15.7109375" style="1" customWidth="1"/>
    <col min="3880" max="3880" width="2.85546875" style="1" customWidth="1"/>
    <col min="3881" max="4096" width="11.42578125" style="1"/>
    <col min="4097" max="4097" width="2.85546875" style="1" customWidth="1"/>
    <col min="4098" max="4098" width="37.5703125" style="1" customWidth="1"/>
    <col min="4099" max="4099" width="2.85546875" style="1" customWidth="1"/>
    <col min="4100" max="4102" width="15.7109375" style="1" customWidth="1"/>
    <col min="4103" max="4103" width="2.85546875" style="1" customWidth="1"/>
    <col min="4104" max="4106" width="15.7109375" style="1" customWidth="1"/>
    <col min="4107" max="4107" width="2.85546875" style="1" customWidth="1"/>
    <col min="4108" max="4110" width="15.7109375" style="1" customWidth="1"/>
    <col min="4111" max="4111" width="2.85546875" style="1" customWidth="1"/>
    <col min="4112" max="4114" width="15.7109375" style="1" customWidth="1"/>
    <col min="4115" max="4115" width="2.85546875" style="1" customWidth="1"/>
    <col min="4116" max="4117" width="15.7109375" style="1" customWidth="1"/>
    <col min="4118" max="4118" width="2.85546875" style="1" customWidth="1"/>
    <col min="4119" max="4119" width="37.5703125" style="1" customWidth="1"/>
    <col min="4120" max="4120" width="2.85546875" style="1" customWidth="1"/>
    <col min="4121" max="4123" width="15.7109375" style="1" customWidth="1"/>
    <col min="4124" max="4124" width="2.85546875" style="1" customWidth="1"/>
    <col min="4125" max="4127" width="15.7109375" style="1" customWidth="1"/>
    <col min="4128" max="4128" width="2.85546875" style="1" customWidth="1"/>
    <col min="4129" max="4131" width="15.7109375" style="1" customWidth="1"/>
    <col min="4132" max="4132" width="2.85546875" style="1" customWidth="1"/>
    <col min="4133" max="4135" width="15.7109375" style="1" customWidth="1"/>
    <col min="4136" max="4136" width="2.85546875" style="1" customWidth="1"/>
    <col min="4137" max="4352" width="11.42578125" style="1"/>
    <col min="4353" max="4353" width="2.85546875" style="1" customWidth="1"/>
    <col min="4354" max="4354" width="37.5703125" style="1" customWidth="1"/>
    <col min="4355" max="4355" width="2.85546875" style="1" customWidth="1"/>
    <col min="4356" max="4358" width="15.7109375" style="1" customWidth="1"/>
    <col min="4359" max="4359" width="2.85546875" style="1" customWidth="1"/>
    <col min="4360" max="4362" width="15.7109375" style="1" customWidth="1"/>
    <col min="4363" max="4363" width="2.85546875" style="1" customWidth="1"/>
    <col min="4364" max="4366" width="15.7109375" style="1" customWidth="1"/>
    <col min="4367" max="4367" width="2.85546875" style="1" customWidth="1"/>
    <col min="4368" max="4370" width="15.7109375" style="1" customWidth="1"/>
    <col min="4371" max="4371" width="2.85546875" style="1" customWidth="1"/>
    <col min="4372" max="4373" width="15.7109375" style="1" customWidth="1"/>
    <col min="4374" max="4374" width="2.85546875" style="1" customWidth="1"/>
    <col min="4375" max="4375" width="37.5703125" style="1" customWidth="1"/>
    <col min="4376" max="4376" width="2.85546875" style="1" customWidth="1"/>
    <col min="4377" max="4379" width="15.7109375" style="1" customWidth="1"/>
    <col min="4380" max="4380" width="2.85546875" style="1" customWidth="1"/>
    <col min="4381" max="4383" width="15.7109375" style="1" customWidth="1"/>
    <col min="4384" max="4384" width="2.85546875" style="1" customWidth="1"/>
    <col min="4385" max="4387" width="15.7109375" style="1" customWidth="1"/>
    <col min="4388" max="4388" width="2.85546875" style="1" customWidth="1"/>
    <col min="4389" max="4391" width="15.7109375" style="1" customWidth="1"/>
    <col min="4392" max="4392" width="2.85546875" style="1" customWidth="1"/>
    <col min="4393" max="4608" width="11.42578125" style="1"/>
    <col min="4609" max="4609" width="2.85546875" style="1" customWidth="1"/>
    <col min="4610" max="4610" width="37.5703125" style="1" customWidth="1"/>
    <col min="4611" max="4611" width="2.85546875" style="1" customWidth="1"/>
    <col min="4612" max="4614" width="15.7109375" style="1" customWidth="1"/>
    <col min="4615" max="4615" width="2.85546875" style="1" customWidth="1"/>
    <col min="4616" max="4618" width="15.7109375" style="1" customWidth="1"/>
    <col min="4619" max="4619" width="2.85546875" style="1" customWidth="1"/>
    <col min="4620" max="4622" width="15.7109375" style="1" customWidth="1"/>
    <col min="4623" max="4623" width="2.85546875" style="1" customWidth="1"/>
    <col min="4624" max="4626" width="15.7109375" style="1" customWidth="1"/>
    <col min="4627" max="4627" width="2.85546875" style="1" customWidth="1"/>
    <col min="4628" max="4629" width="15.7109375" style="1" customWidth="1"/>
    <col min="4630" max="4630" width="2.85546875" style="1" customWidth="1"/>
    <col min="4631" max="4631" width="37.5703125" style="1" customWidth="1"/>
    <col min="4632" max="4632" width="2.85546875" style="1" customWidth="1"/>
    <col min="4633" max="4635" width="15.7109375" style="1" customWidth="1"/>
    <col min="4636" max="4636" width="2.85546875" style="1" customWidth="1"/>
    <col min="4637" max="4639" width="15.7109375" style="1" customWidth="1"/>
    <col min="4640" max="4640" width="2.85546875" style="1" customWidth="1"/>
    <col min="4641" max="4643" width="15.7109375" style="1" customWidth="1"/>
    <col min="4644" max="4644" width="2.85546875" style="1" customWidth="1"/>
    <col min="4645" max="4647" width="15.7109375" style="1" customWidth="1"/>
    <col min="4648" max="4648" width="2.85546875" style="1" customWidth="1"/>
    <col min="4649" max="4864" width="11.42578125" style="1"/>
    <col min="4865" max="4865" width="2.85546875" style="1" customWidth="1"/>
    <col min="4866" max="4866" width="37.5703125" style="1" customWidth="1"/>
    <col min="4867" max="4867" width="2.85546875" style="1" customWidth="1"/>
    <col min="4868" max="4870" width="15.7109375" style="1" customWidth="1"/>
    <col min="4871" max="4871" width="2.85546875" style="1" customWidth="1"/>
    <col min="4872" max="4874" width="15.7109375" style="1" customWidth="1"/>
    <col min="4875" max="4875" width="2.85546875" style="1" customWidth="1"/>
    <col min="4876" max="4878" width="15.7109375" style="1" customWidth="1"/>
    <col min="4879" max="4879" width="2.85546875" style="1" customWidth="1"/>
    <col min="4880" max="4882" width="15.7109375" style="1" customWidth="1"/>
    <col min="4883" max="4883" width="2.85546875" style="1" customWidth="1"/>
    <col min="4884" max="4885" width="15.7109375" style="1" customWidth="1"/>
    <col min="4886" max="4886" width="2.85546875" style="1" customWidth="1"/>
    <col min="4887" max="4887" width="37.5703125" style="1" customWidth="1"/>
    <col min="4888" max="4888" width="2.85546875" style="1" customWidth="1"/>
    <col min="4889" max="4891" width="15.7109375" style="1" customWidth="1"/>
    <col min="4892" max="4892" width="2.85546875" style="1" customWidth="1"/>
    <col min="4893" max="4895" width="15.7109375" style="1" customWidth="1"/>
    <col min="4896" max="4896" width="2.85546875" style="1" customWidth="1"/>
    <col min="4897" max="4899" width="15.7109375" style="1" customWidth="1"/>
    <col min="4900" max="4900" width="2.85546875" style="1" customWidth="1"/>
    <col min="4901" max="4903" width="15.7109375" style="1" customWidth="1"/>
    <col min="4904" max="4904" width="2.85546875" style="1" customWidth="1"/>
    <col min="4905" max="5120" width="11.42578125" style="1"/>
    <col min="5121" max="5121" width="2.85546875" style="1" customWidth="1"/>
    <col min="5122" max="5122" width="37.5703125" style="1" customWidth="1"/>
    <col min="5123" max="5123" width="2.85546875" style="1" customWidth="1"/>
    <col min="5124" max="5126" width="15.7109375" style="1" customWidth="1"/>
    <col min="5127" max="5127" width="2.85546875" style="1" customWidth="1"/>
    <col min="5128" max="5130" width="15.7109375" style="1" customWidth="1"/>
    <col min="5131" max="5131" width="2.85546875" style="1" customWidth="1"/>
    <col min="5132" max="5134" width="15.7109375" style="1" customWidth="1"/>
    <col min="5135" max="5135" width="2.85546875" style="1" customWidth="1"/>
    <col min="5136" max="5138" width="15.7109375" style="1" customWidth="1"/>
    <col min="5139" max="5139" width="2.85546875" style="1" customWidth="1"/>
    <col min="5140" max="5141" width="15.7109375" style="1" customWidth="1"/>
    <col min="5142" max="5142" width="2.85546875" style="1" customWidth="1"/>
    <col min="5143" max="5143" width="37.5703125" style="1" customWidth="1"/>
    <col min="5144" max="5144" width="2.85546875" style="1" customWidth="1"/>
    <col min="5145" max="5147" width="15.7109375" style="1" customWidth="1"/>
    <col min="5148" max="5148" width="2.85546875" style="1" customWidth="1"/>
    <col min="5149" max="5151" width="15.7109375" style="1" customWidth="1"/>
    <col min="5152" max="5152" width="2.85546875" style="1" customWidth="1"/>
    <col min="5153" max="5155" width="15.7109375" style="1" customWidth="1"/>
    <col min="5156" max="5156" width="2.85546875" style="1" customWidth="1"/>
    <col min="5157" max="5159" width="15.7109375" style="1" customWidth="1"/>
    <col min="5160" max="5160" width="2.85546875" style="1" customWidth="1"/>
    <col min="5161" max="5376" width="11.42578125" style="1"/>
    <col min="5377" max="5377" width="2.85546875" style="1" customWidth="1"/>
    <col min="5378" max="5378" width="37.5703125" style="1" customWidth="1"/>
    <col min="5379" max="5379" width="2.85546875" style="1" customWidth="1"/>
    <col min="5380" max="5382" width="15.7109375" style="1" customWidth="1"/>
    <col min="5383" max="5383" width="2.85546875" style="1" customWidth="1"/>
    <col min="5384" max="5386" width="15.7109375" style="1" customWidth="1"/>
    <col min="5387" max="5387" width="2.85546875" style="1" customWidth="1"/>
    <col min="5388" max="5390" width="15.7109375" style="1" customWidth="1"/>
    <col min="5391" max="5391" width="2.85546875" style="1" customWidth="1"/>
    <col min="5392" max="5394" width="15.7109375" style="1" customWidth="1"/>
    <col min="5395" max="5395" width="2.85546875" style="1" customWidth="1"/>
    <col min="5396" max="5397" width="15.7109375" style="1" customWidth="1"/>
    <col min="5398" max="5398" width="2.85546875" style="1" customWidth="1"/>
    <col min="5399" max="5399" width="37.5703125" style="1" customWidth="1"/>
    <col min="5400" max="5400" width="2.85546875" style="1" customWidth="1"/>
    <col min="5401" max="5403" width="15.7109375" style="1" customWidth="1"/>
    <col min="5404" max="5404" width="2.85546875" style="1" customWidth="1"/>
    <col min="5405" max="5407" width="15.7109375" style="1" customWidth="1"/>
    <col min="5408" max="5408" width="2.85546875" style="1" customWidth="1"/>
    <col min="5409" max="5411" width="15.7109375" style="1" customWidth="1"/>
    <col min="5412" max="5412" width="2.85546875" style="1" customWidth="1"/>
    <col min="5413" max="5415" width="15.7109375" style="1" customWidth="1"/>
    <col min="5416" max="5416" width="2.85546875" style="1" customWidth="1"/>
    <col min="5417" max="5632" width="11.42578125" style="1"/>
    <col min="5633" max="5633" width="2.85546875" style="1" customWidth="1"/>
    <col min="5634" max="5634" width="37.5703125" style="1" customWidth="1"/>
    <col min="5635" max="5635" width="2.85546875" style="1" customWidth="1"/>
    <col min="5636" max="5638" width="15.7109375" style="1" customWidth="1"/>
    <col min="5639" max="5639" width="2.85546875" style="1" customWidth="1"/>
    <col min="5640" max="5642" width="15.7109375" style="1" customWidth="1"/>
    <col min="5643" max="5643" width="2.85546875" style="1" customWidth="1"/>
    <col min="5644" max="5646" width="15.7109375" style="1" customWidth="1"/>
    <col min="5647" max="5647" width="2.85546875" style="1" customWidth="1"/>
    <col min="5648" max="5650" width="15.7109375" style="1" customWidth="1"/>
    <col min="5651" max="5651" width="2.85546875" style="1" customWidth="1"/>
    <col min="5652" max="5653" width="15.7109375" style="1" customWidth="1"/>
    <col min="5654" max="5654" width="2.85546875" style="1" customWidth="1"/>
    <col min="5655" max="5655" width="37.5703125" style="1" customWidth="1"/>
    <col min="5656" max="5656" width="2.85546875" style="1" customWidth="1"/>
    <col min="5657" max="5659" width="15.7109375" style="1" customWidth="1"/>
    <col min="5660" max="5660" width="2.85546875" style="1" customWidth="1"/>
    <col min="5661" max="5663" width="15.7109375" style="1" customWidth="1"/>
    <col min="5664" max="5664" width="2.85546875" style="1" customWidth="1"/>
    <col min="5665" max="5667" width="15.7109375" style="1" customWidth="1"/>
    <col min="5668" max="5668" width="2.85546875" style="1" customWidth="1"/>
    <col min="5669" max="5671" width="15.7109375" style="1" customWidth="1"/>
    <col min="5672" max="5672" width="2.85546875" style="1" customWidth="1"/>
    <col min="5673" max="5888" width="11.42578125" style="1"/>
    <col min="5889" max="5889" width="2.85546875" style="1" customWidth="1"/>
    <col min="5890" max="5890" width="37.5703125" style="1" customWidth="1"/>
    <col min="5891" max="5891" width="2.85546875" style="1" customWidth="1"/>
    <col min="5892" max="5894" width="15.7109375" style="1" customWidth="1"/>
    <col min="5895" max="5895" width="2.85546875" style="1" customWidth="1"/>
    <col min="5896" max="5898" width="15.7109375" style="1" customWidth="1"/>
    <col min="5899" max="5899" width="2.85546875" style="1" customWidth="1"/>
    <col min="5900" max="5902" width="15.7109375" style="1" customWidth="1"/>
    <col min="5903" max="5903" width="2.85546875" style="1" customWidth="1"/>
    <col min="5904" max="5906" width="15.7109375" style="1" customWidth="1"/>
    <col min="5907" max="5907" width="2.85546875" style="1" customWidth="1"/>
    <col min="5908" max="5909" width="15.7109375" style="1" customWidth="1"/>
    <col min="5910" max="5910" width="2.85546875" style="1" customWidth="1"/>
    <col min="5911" max="5911" width="37.5703125" style="1" customWidth="1"/>
    <col min="5912" max="5912" width="2.85546875" style="1" customWidth="1"/>
    <col min="5913" max="5915" width="15.7109375" style="1" customWidth="1"/>
    <col min="5916" max="5916" width="2.85546875" style="1" customWidth="1"/>
    <col min="5917" max="5919" width="15.7109375" style="1" customWidth="1"/>
    <col min="5920" max="5920" width="2.85546875" style="1" customWidth="1"/>
    <col min="5921" max="5923" width="15.7109375" style="1" customWidth="1"/>
    <col min="5924" max="5924" width="2.85546875" style="1" customWidth="1"/>
    <col min="5925" max="5927" width="15.7109375" style="1" customWidth="1"/>
    <col min="5928" max="5928" width="2.85546875" style="1" customWidth="1"/>
    <col min="5929" max="6144" width="11.42578125" style="1"/>
    <col min="6145" max="6145" width="2.85546875" style="1" customWidth="1"/>
    <col min="6146" max="6146" width="37.5703125" style="1" customWidth="1"/>
    <col min="6147" max="6147" width="2.85546875" style="1" customWidth="1"/>
    <col min="6148" max="6150" width="15.7109375" style="1" customWidth="1"/>
    <col min="6151" max="6151" width="2.85546875" style="1" customWidth="1"/>
    <col min="6152" max="6154" width="15.7109375" style="1" customWidth="1"/>
    <col min="6155" max="6155" width="2.85546875" style="1" customWidth="1"/>
    <col min="6156" max="6158" width="15.7109375" style="1" customWidth="1"/>
    <col min="6159" max="6159" width="2.85546875" style="1" customWidth="1"/>
    <col min="6160" max="6162" width="15.7109375" style="1" customWidth="1"/>
    <col min="6163" max="6163" width="2.85546875" style="1" customWidth="1"/>
    <col min="6164" max="6165" width="15.7109375" style="1" customWidth="1"/>
    <col min="6166" max="6166" width="2.85546875" style="1" customWidth="1"/>
    <col min="6167" max="6167" width="37.5703125" style="1" customWidth="1"/>
    <col min="6168" max="6168" width="2.85546875" style="1" customWidth="1"/>
    <col min="6169" max="6171" width="15.7109375" style="1" customWidth="1"/>
    <col min="6172" max="6172" width="2.85546875" style="1" customWidth="1"/>
    <col min="6173" max="6175" width="15.7109375" style="1" customWidth="1"/>
    <col min="6176" max="6176" width="2.85546875" style="1" customWidth="1"/>
    <col min="6177" max="6179" width="15.7109375" style="1" customWidth="1"/>
    <col min="6180" max="6180" width="2.85546875" style="1" customWidth="1"/>
    <col min="6181" max="6183" width="15.7109375" style="1" customWidth="1"/>
    <col min="6184" max="6184" width="2.85546875" style="1" customWidth="1"/>
    <col min="6185" max="6400" width="11.42578125" style="1"/>
    <col min="6401" max="6401" width="2.85546875" style="1" customWidth="1"/>
    <col min="6402" max="6402" width="37.5703125" style="1" customWidth="1"/>
    <col min="6403" max="6403" width="2.85546875" style="1" customWidth="1"/>
    <col min="6404" max="6406" width="15.7109375" style="1" customWidth="1"/>
    <col min="6407" max="6407" width="2.85546875" style="1" customWidth="1"/>
    <col min="6408" max="6410" width="15.7109375" style="1" customWidth="1"/>
    <col min="6411" max="6411" width="2.85546875" style="1" customWidth="1"/>
    <col min="6412" max="6414" width="15.7109375" style="1" customWidth="1"/>
    <col min="6415" max="6415" width="2.85546875" style="1" customWidth="1"/>
    <col min="6416" max="6418" width="15.7109375" style="1" customWidth="1"/>
    <col min="6419" max="6419" width="2.85546875" style="1" customWidth="1"/>
    <col min="6420" max="6421" width="15.7109375" style="1" customWidth="1"/>
    <col min="6422" max="6422" width="2.85546875" style="1" customWidth="1"/>
    <col min="6423" max="6423" width="37.5703125" style="1" customWidth="1"/>
    <col min="6424" max="6424" width="2.85546875" style="1" customWidth="1"/>
    <col min="6425" max="6427" width="15.7109375" style="1" customWidth="1"/>
    <col min="6428" max="6428" width="2.85546875" style="1" customWidth="1"/>
    <col min="6429" max="6431" width="15.7109375" style="1" customWidth="1"/>
    <col min="6432" max="6432" width="2.85546875" style="1" customWidth="1"/>
    <col min="6433" max="6435" width="15.7109375" style="1" customWidth="1"/>
    <col min="6436" max="6436" width="2.85546875" style="1" customWidth="1"/>
    <col min="6437" max="6439" width="15.7109375" style="1" customWidth="1"/>
    <col min="6440" max="6440" width="2.85546875" style="1" customWidth="1"/>
    <col min="6441" max="6656" width="11.42578125" style="1"/>
    <col min="6657" max="6657" width="2.85546875" style="1" customWidth="1"/>
    <col min="6658" max="6658" width="37.5703125" style="1" customWidth="1"/>
    <col min="6659" max="6659" width="2.85546875" style="1" customWidth="1"/>
    <col min="6660" max="6662" width="15.7109375" style="1" customWidth="1"/>
    <col min="6663" max="6663" width="2.85546875" style="1" customWidth="1"/>
    <col min="6664" max="6666" width="15.7109375" style="1" customWidth="1"/>
    <col min="6667" max="6667" width="2.85546875" style="1" customWidth="1"/>
    <col min="6668" max="6670" width="15.7109375" style="1" customWidth="1"/>
    <col min="6671" max="6671" width="2.85546875" style="1" customWidth="1"/>
    <col min="6672" max="6674" width="15.7109375" style="1" customWidth="1"/>
    <col min="6675" max="6675" width="2.85546875" style="1" customWidth="1"/>
    <col min="6676" max="6677" width="15.7109375" style="1" customWidth="1"/>
    <col min="6678" max="6678" width="2.85546875" style="1" customWidth="1"/>
    <col min="6679" max="6679" width="37.5703125" style="1" customWidth="1"/>
    <col min="6680" max="6680" width="2.85546875" style="1" customWidth="1"/>
    <col min="6681" max="6683" width="15.7109375" style="1" customWidth="1"/>
    <col min="6684" max="6684" width="2.85546875" style="1" customWidth="1"/>
    <col min="6685" max="6687" width="15.7109375" style="1" customWidth="1"/>
    <col min="6688" max="6688" width="2.85546875" style="1" customWidth="1"/>
    <col min="6689" max="6691" width="15.7109375" style="1" customWidth="1"/>
    <col min="6692" max="6692" width="2.85546875" style="1" customWidth="1"/>
    <col min="6693" max="6695" width="15.7109375" style="1" customWidth="1"/>
    <col min="6696" max="6696" width="2.85546875" style="1" customWidth="1"/>
    <col min="6697" max="6912" width="11.42578125" style="1"/>
    <col min="6913" max="6913" width="2.85546875" style="1" customWidth="1"/>
    <col min="6914" max="6914" width="37.5703125" style="1" customWidth="1"/>
    <col min="6915" max="6915" width="2.85546875" style="1" customWidth="1"/>
    <col min="6916" max="6918" width="15.7109375" style="1" customWidth="1"/>
    <col min="6919" max="6919" width="2.85546875" style="1" customWidth="1"/>
    <col min="6920" max="6922" width="15.7109375" style="1" customWidth="1"/>
    <col min="6923" max="6923" width="2.85546875" style="1" customWidth="1"/>
    <col min="6924" max="6926" width="15.7109375" style="1" customWidth="1"/>
    <col min="6927" max="6927" width="2.85546875" style="1" customWidth="1"/>
    <col min="6928" max="6930" width="15.7109375" style="1" customWidth="1"/>
    <col min="6931" max="6931" width="2.85546875" style="1" customWidth="1"/>
    <col min="6932" max="6933" width="15.7109375" style="1" customWidth="1"/>
    <col min="6934" max="6934" width="2.85546875" style="1" customWidth="1"/>
    <col min="6935" max="6935" width="37.5703125" style="1" customWidth="1"/>
    <col min="6936" max="6936" width="2.85546875" style="1" customWidth="1"/>
    <col min="6937" max="6939" width="15.7109375" style="1" customWidth="1"/>
    <col min="6940" max="6940" width="2.85546875" style="1" customWidth="1"/>
    <col min="6941" max="6943" width="15.7109375" style="1" customWidth="1"/>
    <col min="6944" max="6944" width="2.85546875" style="1" customWidth="1"/>
    <col min="6945" max="6947" width="15.7109375" style="1" customWidth="1"/>
    <col min="6948" max="6948" width="2.85546875" style="1" customWidth="1"/>
    <col min="6949" max="6951" width="15.7109375" style="1" customWidth="1"/>
    <col min="6952" max="6952" width="2.85546875" style="1" customWidth="1"/>
    <col min="6953" max="7168" width="11.42578125" style="1"/>
    <col min="7169" max="7169" width="2.85546875" style="1" customWidth="1"/>
    <col min="7170" max="7170" width="37.5703125" style="1" customWidth="1"/>
    <col min="7171" max="7171" width="2.85546875" style="1" customWidth="1"/>
    <col min="7172" max="7174" width="15.7109375" style="1" customWidth="1"/>
    <col min="7175" max="7175" width="2.85546875" style="1" customWidth="1"/>
    <col min="7176" max="7178" width="15.7109375" style="1" customWidth="1"/>
    <col min="7179" max="7179" width="2.85546875" style="1" customWidth="1"/>
    <col min="7180" max="7182" width="15.7109375" style="1" customWidth="1"/>
    <col min="7183" max="7183" width="2.85546875" style="1" customWidth="1"/>
    <col min="7184" max="7186" width="15.7109375" style="1" customWidth="1"/>
    <col min="7187" max="7187" width="2.85546875" style="1" customWidth="1"/>
    <col min="7188" max="7189" width="15.7109375" style="1" customWidth="1"/>
    <col min="7190" max="7190" width="2.85546875" style="1" customWidth="1"/>
    <col min="7191" max="7191" width="37.5703125" style="1" customWidth="1"/>
    <col min="7192" max="7192" width="2.85546875" style="1" customWidth="1"/>
    <col min="7193" max="7195" width="15.7109375" style="1" customWidth="1"/>
    <col min="7196" max="7196" width="2.85546875" style="1" customWidth="1"/>
    <col min="7197" max="7199" width="15.7109375" style="1" customWidth="1"/>
    <col min="7200" max="7200" width="2.85546875" style="1" customWidth="1"/>
    <col min="7201" max="7203" width="15.7109375" style="1" customWidth="1"/>
    <col min="7204" max="7204" width="2.85546875" style="1" customWidth="1"/>
    <col min="7205" max="7207" width="15.7109375" style="1" customWidth="1"/>
    <col min="7208" max="7208" width="2.85546875" style="1" customWidth="1"/>
    <col min="7209" max="7424" width="11.42578125" style="1"/>
    <col min="7425" max="7425" width="2.85546875" style="1" customWidth="1"/>
    <col min="7426" max="7426" width="37.5703125" style="1" customWidth="1"/>
    <col min="7427" max="7427" width="2.85546875" style="1" customWidth="1"/>
    <col min="7428" max="7430" width="15.7109375" style="1" customWidth="1"/>
    <col min="7431" max="7431" width="2.85546875" style="1" customWidth="1"/>
    <col min="7432" max="7434" width="15.7109375" style="1" customWidth="1"/>
    <col min="7435" max="7435" width="2.85546875" style="1" customWidth="1"/>
    <col min="7436" max="7438" width="15.7109375" style="1" customWidth="1"/>
    <col min="7439" max="7439" width="2.85546875" style="1" customWidth="1"/>
    <col min="7440" max="7442" width="15.7109375" style="1" customWidth="1"/>
    <col min="7443" max="7443" width="2.85546875" style="1" customWidth="1"/>
    <col min="7444" max="7445" width="15.7109375" style="1" customWidth="1"/>
    <col min="7446" max="7446" width="2.85546875" style="1" customWidth="1"/>
    <col min="7447" max="7447" width="37.5703125" style="1" customWidth="1"/>
    <col min="7448" max="7448" width="2.85546875" style="1" customWidth="1"/>
    <col min="7449" max="7451" width="15.7109375" style="1" customWidth="1"/>
    <col min="7452" max="7452" width="2.85546875" style="1" customWidth="1"/>
    <col min="7453" max="7455" width="15.7109375" style="1" customWidth="1"/>
    <col min="7456" max="7456" width="2.85546875" style="1" customWidth="1"/>
    <col min="7457" max="7459" width="15.7109375" style="1" customWidth="1"/>
    <col min="7460" max="7460" width="2.85546875" style="1" customWidth="1"/>
    <col min="7461" max="7463" width="15.7109375" style="1" customWidth="1"/>
    <col min="7464" max="7464" width="2.85546875" style="1" customWidth="1"/>
    <col min="7465" max="7680" width="11.42578125" style="1"/>
    <col min="7681" max="7681" width="2.85546875" style="1" customWidth="1"/>
    <col min="7682" max="7682" width="37.5703125" style="1" customWidth="1"/>
    <col min="7683" max="7683" width="2.85546875" style="1" customWidth="1"/>
    <col min="7684" max="7686" width="15.7109375" style="1" customWidth="1"/>
    <col min="7687" max="7687" width="2.85546875" style="1" customWidth="1"/>
    <col min="7688" max="7690" width="15.7109375" style="1" customWidth="1"/>
    <col min="7691" max="7691" width="2.85546875" style="1" customWidth="1"/>
    <col min="7692" max="7694" width="15.7109375" style="1" customWidth="1"/>
    <col min="7695" max="7695" width="2.85546875" style="1" customWidth="1"/>
    <col min="7696" max="7698" width="15.7109375" style="1" customWidth="1"/>
    <col min="7699" max="7699" width="2.85546875" style="1" customWidth="1"/>
    <col min="7700" max="7701" width="15.7109375" style="1" customWidth="1"/>
    <col min="7702" max="7702" width="2.85546875" style="1" customWidth="1"/>
    <col min="7703" max="7703" width="37.5703125" style="1" customWidth="1"/>
    <col min="7704" max="7704" width="2.85546875" style="1" customWidth="1"/>
    <col min="7705" max="7707" width="15.7109375" style="1" customWidth="1"/>
    <col min="7708" max="7708" width="2.85546875" style="1" customWidth="1"/>
    <col min="7709" max="7711" width="15.7109375" style="1" customWidth="1"/>
    <col min="7712" max="7712" width="2.85546875" style="1" customWidth="1"/>
    <col min="7713" max="7715" width="15.7109375" style="1" customWidth="1"/>
    <col min="7716" max="7716" width="2.85546875" style="1" customWidth="1"/>
    <col min="7717" max="7719" width="15.7109375" style="1" customWidth="1"/>
    <col min="7720" max="7720" width="2.85546875" style="1" customWidth="1"/>
    <col min="7721" max="7936" width="11.42578125" style="1"/>
    <col min="7937" max="7937" width="2.85546875" style="1" customWidth="1"/>
    <col min="7938" max="7938" width="37.5703125" style="1" customWidth="1"/>
    <col min="7939" max="7939" width="2.85546875" style="1" customWidth="1"/>
    <col min="7940" max="7942" width="15.7109375" style="1" customWidth="1"/>
    <col min="7943" max="7943" width="2.85546875" style="1" customWidth="1"/>
    <col min="7944" max="7946" width="15.7109375" style="1" customWidth="1"/>
    <col min="7947" max="7947" width="2.85546875" style="1" customWidth="1"/>
    <col min="7948" max="7950" width="15.7109375" style="1" customWidth="1"/>
    <col min="7951" max="7951" width="2.85546875" style="1" customWidth="1"/>
    <col min="7952" max="7954" width="15.7109375" style="1" customWidth="1"/>
    <col min="7955" max="7955" width="2.85546875" style="1" customWidth="1"/>
    <col min="7956" max="7957" width="15.7109375" style="1" customWidth="1"/>
    <col min="7958" max="7958" width="2.85546875" style="1" customWidth="1"/>
    <col min="7959" max="7959" width="37.5703125" style="1" customWidth="1"/>
    <col min="7960" max="7960" width="2.85546875" style="1" customWidth="1"/>
    <col min="7961" max="7963" width="15.7109375" style="1" customWidth="1"/>
    <col min="7964" max="7964" width="2.85546875" style="1" customWidth="1"/>
    <col min="7965" max="7967" width="15.7109375" style="1" customWidth="1"/>
    <col min="7968" max="7968" width="2.85546875" style="1" customWidth="1"/>
    <col min="7969" max="7971" width="15.7109375" style="1" customWidth="1"/>
    <col min="7972" max="7972" width="2.85546875" style="1" customWidth="1"/>
    <col min="7973" max="7975" width="15.7109375" style="1" customWidth="1"/>
    <col min="7976" max="7976" width="2.85546875" style="1" customWidth="1"/>
    <col min="7977" max="8192" width="11.42578125" style="1"/>
    <col min="8193" max="8193" width="2.85546875" style="1" customWidth="1"/>
    <col min="8194" max="8194" width="37.5703125" style="1" customWidth="1"/>
    <col min="8195" max="8195" width="2.85546875" style="1" customWidth="1"/>
    <col min="8196" max="8198" width="15.7109375" style="1" customWidth="1"/>
    <col min="8199" max="8199" width="2.85546875" style="1" customWidth="1"/>
    <col min="8200" max="8202" width="15.7109375" style="1" customWidth="1"/>
    <col min="8203" max="8203" width="2.85546875" style="1" customWidth="1"/>
    <col min="8204" max="8206" width="15.7109375" style="1" customWidth="1"/>
    <col min="8207" max="8207" width="2.85546875" style="1" customWidth="1"/>
    <col min="8208" max="8210" width="15.7109375" style="1" customWidth="1"/>
    <col min="8211" max="8211" width="2.85546875" style="1" customWidth="1"/>
    <col min="8212" max="8213" width="15.7109375" style="1" customWidth="1"/>
    <col min="8214" max="8214" width="2.85546875" style="1" customWidth="1"/>
    <col min="8215" max="8215" width="37.5703125" style="1" customWidth="1"/>
    <col min="8216" max="8216" width="2.85546875" style="1" customWidth="1"/>
    <col min="8217" max="8219" width="15.7109375" style="1" customWidth="1"/>
    <col min="8220" max="8220" width="2.85546875" style="1" customWidth="1"/>
    <col min="8221" max="8223" width="15.7109375" style="1" customWidth="1"/>
    <col min="8224" max="8224" width="2.85546875" style="1" customWidth="1"/>
    <col min="8225" max="8227" width="15.7109375" style="1" customWidth="1"/>
    <col min="8228" max="8228" width="2.85546875" style="1" customWidth="1"/>
    <col min="8229" max="8231" width="15.7109375" style="1" customWidth="1"/>
    <col min="8232" max="8232" width="2.85546875" style="1" customWidth="1"/>
    <col min="8233" max="8448" width="11.42578125" style="1"/>
    <col min="8449" max="8449" width="2.85546875" style="1" customWidth="1"/>
    <col min="8450" max="8450" width="37.5703125" style="1" customWidth="1"/>
    <col min="8451" max="8451" width="2.85546875" style="1" customWidth="1"/>
    <col min="8452" max="8454" width="15.7109375" style="1" customWidth="1"/>
    <col min="8455" max="8455" width="2.85546875" style="1" customWidth="1"/>
    <col min="8456" max="8458" width="15.7109375" style="1" customWidth="1"/>
    <col min="8459" max="8459" width="2.85546875" style="1" customWidth="1"/>
    <col min="8460" max="8462" width="15.7109375" style="1" customWidth="1"/>
    <col min="8463" max="8463" width="2.85546875" style="1" customWidth="1"/>
    <col min="8464" max="8466" width="15.7109375" style="1" customWidth="1"/>
    <col min="8467" max="8467" width="2.85546875" style="1" customWidth="1"/>
    <col min="8468" max="8469" width="15.7109375" style="1" customWidth="1"/>
    <col min="8470" max="8470" width="2.85546875" style="1" customWidth="1"/>
    <col min="8471" max="8471" width="37.5703125" style="1" customWidth="1"/>
    <col min="8472" max="8472" width="2.85546875" style="1" customWidth="1"/>
    <col min="8473" max="8475" width="15.7109375" style="1" customWidth="1"/>
    <col min="8476" max="8476" width="2.85546875" style="1" customWidth="1"/>
    <col min="8477" max="8479" width="15.7109375" style="1" customWidth="1"/>
    <col min="8480" max="8480" width="2.85546875" style="1" customWidth="1"/>
    <col min="8481" max="8483" width="15.7109375" style="1" customWidth="1"/>
    <col min="8484" max="8484" width="2.85546875" style="1" customWidth="1"/>
    <col min="8485" max="8487" width="15.7109375" style="1" customWidth="1"/>
    <col min="8488" max="8488" width="2.85546875" style="1" customWidth="1"/>
    <col min="8489" max="8704" width="11.42578125" style="1"/>
    <col min="8705" max="8705" width="2.85546875" style="1" customWidth="1"/>
    <col min="8706" max="8706" width="37.5703125" style="1" customWidth="1"/>
    <col min="8707" max="8707" width="2.85546875" style="1" customWidth="1"/>
    <col min="8708" max="8710" width="15.7109375" style="1" customWidth="1"/>
    <col min="8711" max="8711" width="2.85546875" style="1" customWidth="1"/>
    <col min="8712" max="8714" width="15.7109375" style="1" customWidth="1"/>
    <col min="8715" max="8715" width="2.85546875" style="1" customWidth="1"/>
    <col min="8716" max="8718" width="15.7109375" style="1" customWidth="1"/>
    <col min="8719" max="8719" width="2.85546875" style="1" customWidth="1"/>
    <col min="8720" max="8722" width="15.7109375" style="1" customWidth="1"/>
    <col min="8723" max="8723" width="2.85546875" style="1" customWidth="1"/>
    <col min="8724" max="8725" width="15.7109375" style="1" customWidth="1"/>
    <col min="8726" max="8726" width="2.85546875" style="1" customWidth="1"/>
    <col min="8727" max="8727" width="37.5703125" style="1" customWidth="1"/>
    <col min="8728" max="8728" width="2.85546875" style="1" customWidth="1"/>
    <col min="8729" max="8731" width="15.7109375" style="1" customWidth="1"/>
    <col min="8732" max="8732" width="2.85546875" style="1" customWidth="1"/>
    <col min="8733" max="8735" width="15.7109375" style="1" customWidth="1"/>
    <col min="8736" max="8736" width="2.85546875" style="1" customWidth="1"/>
    <col min="8737" max="8739" width="15.7109375" style="1" customWidth="1"/>
    <col min="8740" max="8740" width="2.85546875" style="1" customWidth="1"/>
    <col min="8741" max="8743" width="15.7109375" style="1" customWidth="1"/>
    <col min="8744" max="8744" width="2.85546875" style="1" customWidth="1"/>
    <col min="8745" max="8960" width="11.42578125" style="1"/>
    <col min="8961" max="8961" width="2.85546875" style="1" customWidth="1"/>
    <col min="8962" max="8962" width="37.5703125" style="1" customWidth="1"/>
    <col min="8963" max="8963" width="2.85546875" style="1" customWidth="1"/>
    <col min="8964" max="8966" width="15.7109375" style="1" customWidth="1"/>
    <col min="8967" max="8967" width="2.85546875" style="1" customWidth="1"/>
    <col min="8968" max="8970" width="15.7109375" style="1" customWidth="1"/>
    <col min="8971" max="8971" width="2.85546875" style="1" customWidth="1"/>
    <col min="8972" max="8974" width="15.7109375" style="1" customWidth="1"/>
    <col min="8975" max="8975" width="2.85546875" style="1" customWidth="1"/>
    <col min="8976" max="8978" width="15.7109375" style="1" customWidth="1"/>
    <col min="8979" max="8979" width="2.85546875" style="1" customWidth="1"/>
    <col min="8980" max="8981" width="15.7109375" style="1" customWidth="1"/>
    <col min="8982" max="8982" width="2.85546875" style="1" customWidth="1"/>
    <col min="8983" max="8983" width="37.5703125" style="1" customWidth="1"/>
    <col min="8984" max="8984" width="2.85546875" style="1" customWidth="1"/>
    <col min="8985" max="8987" width="15.7109375" style="1" customWidth="1"/>
    <col min="8988" max="8988" width="2.85546875" style="1" customWidth="1"/>
    <col min="8989" max="8991" width="15.7109375" style="1" customWidth="1"/>
    <col min="8992" max="8992" width="2.85546875" style="1" customWidth="1"/>
    <col min="8993" max="8995" width="15.7109375" style="1" customWidth="1"/>
    <col min="8996" max="8996" width="2.85546875" style="1" customWidth="1"/>
    <col min="8997" max="8999" width="15.7109375" style="1" customWidth="1"/>
    <col min="9000" max="9000" width="2.85546875" style="1" customWidth="1"/>
    <col min="9001" max="9216" width="11.42578125" style="1"/>
    <col min="9217" max="9217" width="2.85546875" style="1" customWidth="1"/>
    <col min="9218" max="9218" width="37.5703125" style="1" customWidth="1"/>
    <col min="9219" max="9219" width="2.85546875" style="1" customWidth="1"/>
    <col min="9220" max="9222" width="15.7109375" style="1" customWidth="1"/>
    <col min="9223" max="9223" width="2.85546875" style="1" customWidth="1"/>
    <col min="9224" max="9226" width="15.7109375" style="1" customWidth="1"/>
    <col min="9227" max="9227" width="2.85546875" style="1" customWidth="1"/>
    <col min="9228" max="9230" width="15.7109375" style="1" customWidth="1"/>
    <col min="9231" max="9231" width="2.85546875" style="1" customWidth="1"/>
    <col min="9232" max="9234" width="15.7109375" style="1" customWidth="1"/>
    <col min="9235" max="9235" width="2.85546875" style="1" customWidth="1"/>
    <col min="9236" max="9237" width="15.7109375" style="1" customWidth="1"/>
    <col min="9238" max="9238" width="2.85546875" style="1" customWidth="1"/>
    <col min="9239" max="9239" width="37.5703125" style="1" customWidth="1"/>
    <col min="9240" max="9240" width="2.85546875" style="1" customWidth="1"/>
    <col min="9241" max="9243" width="15.7109375" style="1" customWidth="1"/>
    <col min="9244" max="9244" width="2.85546875" style="1" customWidth="1"/>
    <col min="9245" max="9247" width="15.7109375" style="1" customWidth="1"/>
    <col min="9248" max="9248" width="2.85546875" style="1" customWidth="1"/>
    <col min="9249" max="9251" width="15.7109375" style="1" customWidth="1"/>
    <col min="9252" max="9252" width="2.85546875" style="1" customWidth="1"/>
    <col min="9253" max="9255" width="15.7109375" style="1" customWidth="1"/>
    <col min="9256" max="9256" width="2.85546875" style="1" customWidth="1"/>
    <col min="9257" max="9472" width="11.42578125" style="1"/>
    <col min="9473" max="9473" width="2.85546875" style="1" customWidth="1"/>
    <col min="9474" max="9474" width="37.5703125" style="1" customWidth="1"/>
    <col min="9475" max="9475" width="2.85546875" style="1" customWidth="1"/>
    <col min="9476" max="9478" width="15.7109375" style="1" customWidth="1"/>
    <col min="9479" max="9479" width="2.85546875" style="1" customWidth="1"/>
    <col min="9480" max="9482" width="15.7109375" style="1" customWidth="1"/>
    <col min="9483" max="9483" width="2.85546875" style="1" customWidth="1"/>
    <col min="9484" max="9486" width="15.7109375" style="1" customWidth="1"/>
    <col min="9487" max="9487" width="2.85546875" style="1" customWidth="1"/>
    <col min="9488" max="9490" width="15.7109375" style="1" customWidth="1"/>
    <col min="9491" max="9491" width="2.85546875" style="1" customWidth="1"/>
    <col min="9492" max="9493" width="15.7109375" style="1" customWidth="1"/>
    <col min="9494" max="9494" width="2.85546875" style="1" customWidth="1"/>
    <col min="9495" max="9495" width="37.5703125" style="1" customWidth="1"/>
    <col min="9496" max="9496" width="2.85546875" style="1" customWidth="1"/>
    <col min="9497" max="9499" width="15.7109375" style="1" customWidth="1"/>
    <col min="9500" max="9500" width="2.85546875" style="1" customWidth="1"/>
    <col min="9501" max="9503" width="15.7109375" style="1" customWidth="1"/>
    <col min="9504" max="9504" width="2.85546875" style="1" customWidth="1"/>
    <col min="9505" max="9507" width="15.7109375" style="1" customWidth="1"/>
    <col min="9508" max="9508" width="2.85546875" style="1" customWidth="1"/>
    <col min="9509" max="9511" width="15.7109375" style="1" customWidth="1"/>
    <col min="9512" max="9512" width="2.85546875" style="1" customWidth="1"/>
    <col min="9513" max="9728" width="11.42578125" style="1"/>
    <col min="9729" max="9729" width="2.85546875" style="1" customWidth="1"/>
    <col min="9730" max="9730" width="37.5703125" style="1" customWidth="1"/>
    <col min="9731" max="9731" width="2.85546875" style="1" customWidth="1"/>
    <col min="9732" max="9734" width="15.7109375" style="1" customWidth="1"/>
    <col min="9735" max="9735" width="2.85546875" style="1" customWidth="1"/>
    <col min="9736" max="9738" width="15.7109375" style="1" customWidth="1"/>
    <col min="9739" max="9739" width="2.85546875" style="1" customWidth="1"/>
    <col min="9740" max="9742" width="15.7109375" style="1" customWidth="1"/>
    <col min="9743" max="9743" width="2.85546875" style="1" customWidth="1"/>
    <col min="9744" max="9746" width="15.7109375" style="1" customWidth="1"/>
    <col min="9747" max="9747" width="2.85546875" style="1" customWidth="1"/>
    <col min="9748" max="9749" width="15.7109375" style="1" customWidth="1"/>
    <col min="9750" max="9750" width="2.85546875" style="1" customWidth="1"/>
    <col min="9751" max="9751" width="37.5703125" style="1" customWidth="1"/>
    <col min="9752" max="9752" width="2.85546875" style="1" customWidth="1"/>
    <col min="9753" max="9755" width="15.7109375" style="1" customWidth="1"/>
    <col min="9756" max="9756" width="2.85546875" style="1" customWidth="1"/>
    <col min="9757" max="9759" width="15.7109375" style="1" customWidth="1"/>
    <col min="9760" max="9760" width="2.85546875" style="1" customWidth="1"/>
    <col min="9761" max="9763" width="15.7109375" style="1" customWidth="1"/>
    <col min="9764" max="9764" width="2.85546875" style="1" customWidth="1"/>
    <col min="9765" max="9767" width="15.7109375" style="1" customWidth="1"/>
    <col min="9768" max="9768" width="2.85546875" style="1" customWidth="1"/>
    <col min="9769" max="9984" width="11.42578125" style="1"/>
    <col min="9985" max="9985" width="2.85546875" style="1" customWidth="1"/>
    <col min="9986" max="9986" width="37.5703125" style="1" customWidth="1"/>
    <col min="9987" max="9987" width="2.85546875" style="1" customWidth="1"/>
    <col min="9988" max="9990" width="15.7109375" style="1" customWidth="1"/>
    <col min="9991" max="9991" width="2.85546875" style="1" customWidth="1"/>
    <col min="9992" max="9994" width="15.7109375" style="1" customWidth="1"/>
    <col min="9995" max="9995" width="2.85546875" style="1" customWidth="1"/>
    <col min="9996" max="9998" width="15.7109375" style="1" customWidth="1"/>
    <col min="9999" max="9999" width="2.85546875" style="1" customWidth="1"/>
    <col min="10000" max="10002" width="15.7109375" style="1" customWidth="1"/>
    <col min="10003" max="10003" width="2.85546875" style="1" customWidth="1"/>
    <col min="10004" max="10005" width="15.7109375" style="1" customWidth="1"/>
    <col min="10006" max="10006" width="2.85546875" style="1" customWidth="1"/>
    <col min="10007" max="10007" width="37.5703125" style="1" customWidth="1"/>
    <col min="10008" max="10008" width="2.85546875" style="1" customWidth="1"/>
    <col min="10009" max="10011" width="15.7109375" style="1" customWidth="1"/>
    <col min="10012" max="10012" width="2.85546875" style="1" customWidth="1"/>
    <col min="10013" max="10015" width="15.7109375" style="1" customWidth="1"/>
    <col min="10016" max="10016" width="2.85546875" style="1" customWidth="1"/>
    <col min="10017" max="10019" width="15.7109375" style="1" customWidth="1"/>
    <col min="10020" max="10020" width="2.85546875" style="1" customWidth="1"/>
    <col min="10021" max="10023" width="15.7109375" style="1" customWidth="1"/>
    <col min="10024" max="10024" width="2.85546875" style="1" customWidth="1"/>
    <col min="10025" max="10240" width="11.42578125" style="1"/>
    <col min="10241" max="10241" width="2.85546875" style="1" customWidth="1"/>
    <col min="10242" max="10242" width="37.5703125" style="1" customWidth="1"/>
    <col min="10243" max="10243" width="2.85546875" style="1" customWidth="1"/>
    <col min="10244" max="10246" width="15.7109375" style="1" customWidth="1"/>
    <col min="10247" max="10247" width="2.85546875" style="1" customWidth="1"/>
    <col min="10248" max="10250" width="15.7109375" style="1" customWidth="1"/>
    <col min="10251" max="10251" width="2.85546875" style="1" customWidth="1"/>
    <col min="10252" max="10254" width="15.7109375" style="1" customWidth="1"/>
    <col min="10255" max="10255" width="2.85546875" style="1" customWidth="1"/>
    <col min="10256" max="10258" width="15.7109375" style="1" customWidth="1"/>
    <col min="10259" max="10259" width="2.85546875" style="1" customWidth="1"/>
    <col min="10260" max="10261" width="15.7109375" style="1" customWidth="1"/>
    <col min="10262" max="10262" width="2.85546875" style="1" customWidth="1"/>
    <col min="10263" max="10263" width="37.5703125" style="1" customWidth="1"/>
    <col min="10264" max="10264" width="2.85546875" style="1" customWidth="1"/>
    <col min="10265" max="10267" width="15.7109375" style="1" customWidth="1"/>
    <col min="10268" max="10268" width="2.85546875" style="1" customWidth="1"/>
    <col min="10269" max="10271" width="15.7109375" style="1" customWidth="1"/>
    <col min="10272" max="10272" width="2.85546875" style="1" customWidth="1"/>
    <col min="10273" max="10275" width="15.7109375" style="1" customWidth="1"/>
    <col min="10276" max="10276" width="2.85546875" style="1" customWidth="1"/>
    <col min="10277" max="10279" width="15.7109375" style="1" customWidth="1"/>
    <col min="10280" max="10280" width="2.85546875" style="1" customWidth="1"/>
    <col min="10281" max="10496" width="11.42578125" style="1"/>
    <col min="10497" max="10497" width="2.85546875" style="1" customWidth="1"/>
    <col min="10498" max="10498" width="37.5703125" style="1" customWidth="1"/>
    <col min="10499" max="10499" width="2.85546875" style="1" customWidth="1"/>
    <col min="10500" max="10502" width="15.7109375" style="1" customWidth="1"/>
    <col min="10503" max="10503" width="2.85546875" style="1" customWidth="1"/>
    <col min="10504" max="10506" width="15.7109375" style="1" customWidth="1"/>
    <col min="10507" max="10507" width="2.85546875" style="1" customWidth="1"/>
    <col min="10508" max="10510" width="15.7109375" style="1" customWidth="1"/>
    <col min="10511" max="10511" width="2.85546875" style="1" customWidth="1"/>
    <col min="10512" max="10514" width="15.7109375" style="1" customWidth="1"/>
    <col min="10515" max="10515" width="2.85546875" style="1" customWidth="1"/>
    <col min="10516" max="10517" width="15.7109375" style="1" customWidth="1"/>
    <col min="10518" max="10518" width="2.85546875" style="1" customWidth="1"/>
    <col min="10519" max="10519" width="37.5703125" style="1" customWidth="1"/>
    <col min="10520" max="10520" width="2.85546875" style="1" customWidth="1"/>
    <col min="10521" max="10523" width="15.7109375" style="1" customWidth="1"/>
    <col min="10524" max="10524" width="2.85546875" style="1" customWidth="1"/>
    <col min="10525" max="10527" width="15.7109375" style="1" customWidth="1"/>
    <col min="10528" max="10528" width="2.85546875" style="1" customWidth="1"/>
    <col min="10529" max="10531" width="15.7109375" style="1" customWidth="1"/>
    <col min="10532" max="10532" width="2.85546875" style="1" customWidth="1"/>
    <col min="10533" max="10535" width="15.7109375" style="1" customWidth="1"/>
    <col min="10536" max="10536" width="2.85546875" style="1" customWidth="1"/>
    <col min="10537" max="10752" width="11.42578125" style="1"/>
    <col min="10753" max="10753" width="2.85546875" style="1" customWidth="1"/>
    <col min="10754" max="10754" width="37.5703125" style="1" customWidth="1"/>
    <col min="10755" max="10755" width="2.85546875" style="1" customWidth="1"/>
    <col min="10756" max="10758" width="15.7109375" style="1" customWidth="1"/>
    <col min="10759" max="10759" width="2.85546875" style="1" customWidth="1"/>
    <col min="10760" max="10762" width="15.7109375" style="1" customWidth="1"/>
    <col min="10763" max="10763" width="2.85546875" style="1" customWidth="1"/>
    <col min="10764" max="10766" width="15.7109375" style="1" customWidth="1"/>
    <col min="10767" max="10767" width="2.85546875" style="1" customWidth="1"/>
    <col min="10768" max="10770" width="15.7109375" style="1" customWidth="1"/>
    <col min="10771" max="10771" width="2.85546875" style="1" customWidth="1"/>
    <col min="10772" max="10773" width="15.7109375" style="1" customWidth="1"/>
    <col min="10774" max="10774" width="2.85546875" style="1" customWidth="1"/>
    <col min="10775" max="10775" width="37.5703125" style="1" customWidth="1"/>
    <col min="10776" max="10776" width="2.85546875" style="1" customWidth="1"/>
    <col min="10777" max="10779" width="15.7109375" style="1" customWidth="1"/>
    <col min="10780" max="10780" width="2.85546875" style="1" customWidth="1"/>
    <col min="10781" max="10783" width="15.7109375" style="1" customWidth="1"/>
    <col min="10784" max="10784" width="2.85546875" style="1" customWidth="1"/>
    <col min="10785" max="10787" width="15.7109375" style="1" customWidth="1"/>
    <col min="10788" max="10788" width="2.85546875" style="1" customWidth="1"/>
    <col min="10789" max="10791" width="15.7109375" style="1" customWidth="1"/>
    <col min="10792" max="10792" width="2.85546875" style="1" customWidth="1"/>
    <col min="10793" max="11008" width="11.42578125" style="1"/>
    <col min="11009" max="11009" width="2.85546875" style="1" customWidth="1"/>
    <col min="11010" max="11010" width="37.5703125" style="1" customWidth="1"/>
    <col min="11011" max="11011" width="2.85546875" style="1" customWidth="1"/>
    <col min="11012" max="11014" width="15.7109375" style="1" customWidth="1"/>
    <col min="11015" max="11015" width="2.85546875" style="1" customWidth="1"/>
    <col min="11016" max="11018" width="15.7109375" style="1" customWidth="1"/>
    <col min="11019" max="11019" width="2.85546875" style="1" customWidth="1"/>
    <col min="11020" max="11022" width="15.7109375" style="1" customWidth="1"/>
    <col min="11023" max="11023" width="2.85546875" style="1" customWidth="1"/>
    <col min="11024" max="11026" width="15.7109375" style="1" customWidth="1"/>
    <col min="11027" max="11027" width="2.85546875" style="1" customWidth="1"/>
    <col min="11028" max="11029" width="15.7109375" style="1" customWidth="1"/>
    <col min="11030" max="11030" width="2.85546875" style="1" customWidth="1"/>
    <col min="11031" max="11031" width="37.5703125" style="1" customWidth="1"/>
    <col min="11032" max="11032" width="2.85546875" style="1" customWidth="1"/>
    <col min="11033" max="11035" width="15.7109375" style="1" customWidth="1"/>
    <col min="11036" max="11036" width="2.85546875" style="1" customWidth="1"/>
    <col min="11037" max="11039" width="15.7109375" style="1" customWidth="1"/>
    <col min="11040" max="11040" width="2.85546875" style="1" customWidth="1"/>
    <col min="11041" max="11043" width="15.7109375" style="1" customWidth="1"/>
    <col min="11044" max="11044" width="2.85546875" style="1" customWidth="1"/>
    <col min="11045" max="11047" width="15.7109375" style="1" customWidth="1"/>
    <col min="11048" max="11048" width="2.85546875" style="1" customWidth="1"/>
    <col min="11049" max="11264" width="11.42578125" style="1"/>
    <col min="11265" max="11265" width="2.85546875" style="1" customWidth="1"/>
    <col min="11266" max="11266" width="37.5703125" style="1" customWidth="1"/>
    <col min="11267" max="11267" width="2.85546875" style="1" customWidth="1"/>
    <col min="11268" max="11270" width="15.7109375" style="1" customWidth="1"/>
    <col min="11271" max="11271" width="2.85546875" style="1" customWidth="1"/>
    <col min="11272" max="11274" width="15.7109375" style="1" customWidth="1"/>
    <col min="11275" max="11275" width="2.85546875" style="1" customWidth="1"/>
    <col min="11276" max="11278" width="15.7109375" style="1" customWidth="1"/>
    <col min="11279" max="11279" width="2.85546875" style="1" customWidth="1"/>
    <col min="11280" max="11282" width="15.7109375" style="1" customWidth="1"/>
    <col min="11283" max="11283" width="2.85546875" style="1" customWidth="1"/>
    <col min="11284" max="11285" width="15.7109375" style="1" customWidth="1"/>
    <col min="11286" max="11286" width="2.85546875" style="1" customWidth="1"/>
    <col min="11287" max="11287" width="37.5703125" style="1" customWidth="1"/>
    <col min="11288" max="11288" width="2.85546875" style="1" customWidth="1"/>
    <col min="11289" max="11291" width="15.7109375" style="1" customWidth="1"/>
    <col min="11292" max="11292" width="2.85546875" style="1" customWidth="1"/>
    <col min="11293" max="11295" width="15.7109375" style="1" customWidth="1"/>
    <col min="11296" max="11296" width="2.85546875" style="1" customWidth="1"/>
    <col min="11297" max="11299" width="15.7109375" style="1" customWidth="1"/>
    <col min="11300" max="11300" width="2.85546875" style="1" customWidth="1"/>
    <col min="11301" max="11303" width="15.7109375" style="1" customWidth="1"/>
    <col min="11304" max="11304" width="2.85546875" style="1" customWidth="1"/>
    <col min="11305" max="11520" width="11.42578125" style="1"/>
    <col min="11521" max="11521" width="2.85546875" style="1" customWidth="1"/>
    <col min="11522" max="11522" width="37.5703125" style="1" customWidth="1"/>
    <col min="11523" max="11523" width="2.85546875" style="1" customWidth="1"/>
    <col min="11524" max="11526" width="15.7109375" style="1" customWidth="1"/>
    <col min="11527" max="11527" width="2.85546875" style="1" customWidth="1"/>
    <col min="11528" max="11530" width="15.7109375" style="1" customWidth="1"/>
    <col min="11531" max="11531" width="2.85546875" style="1" customWidth="1"/>
    <col min="11532" max="11534" width="15.7109375" style="1" customWidth="1"/>
    <col min="11535" max="11535" width="2.85546875" style="1" customWidth="1"/>
    <col min="11536" max="11538" width="15.7109375" style="1" customWidth="1"/>
    <col min="11539" max="11539" width="2.85546875" style="1" customWidth="1"/>
    <col min="11540" max="11541" width="15.7109375" style="1" customWidth="1"/>
    <col min="11542" max="11542" width="2.85546875" style="1" customWidth="1"/>
    <col min="11543" max="11543" width="37.5703125" style="1" customWidth="1"/>
    <col min="11544" max="11544" width="2.85546875" style="1" customWidth="1"/>
    <col min="11545" max="11547" width="15.7109375" style="1" customWidth="1"/>
    <col min="11548" max="11548" width="2.85546875" style="1" customWidth="1"/>
    <col min="11549" max="11551" width="15.7109375" style="1" customWidth="1"/>
    <col min="11552" max="11552" width="2.85546875" style="1" customWidth="1"/>
    <col min="11553" max="11555" width="15.7109375" style="1" customWidth="1"/>
    <col min="11556" max="11556" width="2.85546875" style="1" customWidth="1"/>
    <col min="11557" max="11559" width="15.7109375" style="1" customWidth="1"/>
    <col min="11560" max="11560" width="2.85546875" style="1" customWidth="1"/>
    <col min="11561" max="11776" width="11.42578125" style="1"/>
    <col min="11777" max="11777" width="2.85546875" style="1" customWidth="1"/>
    <col min="11778" max="11778" width="37.5703125" style="1" customWidth="1"/>
    <col min="11779" max="11779" width="2.85546875" style="1" customWidth="1"/>
    <col min="11780" max="11782" width="15.7109375" style="1" customWidth="1"/>
    <col min="11783" max="11783" width="2.85546875" style="1" customWidth="1"/>
    <col min="11784" max="11786" width="15.7109375" style="1" customWidth="1"/>
    <col min="11787" max="11787" width="2.85546875" style="1" customWidth="1"/>
    <col min="11788" max="11790" width="15.7109375" style="1" customWidth="1"/>
    <col min="11791" max="11791" width="2.85546875" style="1" customWidth="1"/>
    <col min="11792" max="11794" width="15.7109375" style="1" customWidth="1"/>
    <col min="11795" max="11795" width="2.85546875" style="1" customWidth="1"/>
    <col min="11796" max="11797" width="15.7109375" style="1" customWidth="1"/>
    <col min="11798" max="11798" width="2.85546875" style="1" customWidth="1"/>
    <col min="11799" max="11799" width="37.5703125" style="1" customWidth="1"/>
    <col min="11800" max="11800" width="2.85546875" style="1" customWidth="1"/>
    <col min="11801" max="11803" width="15.7109375" style="1" customWidth="1"/>
    <col min="11804" max="11804" width="2.85546875" style="1" customWidth="1"/>
    <col min="11805" max="11807" width="15.7109375" style="1" customWidth="1"/>
    <col min="11808" max="11808" width="2.85546875" style="1" customWidth="1"/>
    <col min="11809" max="11811" width="15.7109375" style="1" customWidth="1"/>
    <col min="11812" max="11812" width="2.85546875" style="1" customWidth="1"/>
    <col min="11813" max="11815" width="15.7109375" style="1" customWidth="1"/>
    <col min="11816" max="11816" width="2.85546875" style="1" customWidth="1"/>
    <col min="11817" max="12032" width="11.42578125" style="1"/>
    <col min="12033" max="12033" width="2.85546875" style="1" customWidth="1"/>
    <col min="12034" max="12034" width="37.5703125" style="1" customWidth="1"/>
    <col min="12035" max="12035" width="2.85546875" style="1" customWidth="1"/>
    <col min="12036" max="12038" width="15.7109375" style="1" customWidth="1"/>
    <col min="12039" max="12039" width="2.85546875" style="1" customWidth="1"/>
    <col min="12040" max="12042" width="15.7109375" style="1" customWidth="1"/>
    <col min="12043" max="12043" width="2.85546875" style="1" customWidth="1"/>
    <col min="12044" max="12046" width="15.7109375" style="1" customWidth="1"/>
    <col min="12047" max="12047" width="2.85546875" style="1" customWidth="1"/>
    <col min="12048" max="12050" width="15.7109375" style="1" customWidth="1"/>
    <col min="12051" max="12051" width="2.85546875" style="1" customWidth="1"/>
    <col min="12052" max="12053" width="15.7109375" style="1" customWidth="1"/>
    <col min="12054" max="12054" width="2.85546875" style="1" customWidth="1"/>
    <col min="12055" max="12055" width="37.5703125" style="1" customWidth="1"/>
    <col min="12056" max="12056" width="2.85546875" style="1" customWidth="1"/>
    <col min="12057" max="12059" width="15.7109375" style="1" customWidth="1"/>
    <col min="12060" max="12060" width="2.85546875" style="1" customWidth="1"/>
    <col min="12061" max="12063" width="15.7109375" style="1" customWidth="1"/>
    <col min="12064" max="12064" width="2.85546875" style="1" customWidth="1"/>
    <col min="12065" max="12067" width="15.7109375" style="1" customWidth="1"/>
    <col min="12068" max="12068" width="2.85546875" style="1" customWidth="1"/>
    <col min="12069" max="12071" width="15.7109375" style="1" customWidth="1"/>
    <col min="12072" max="12072" width="2.85546875" style="1" customWidth="1"/>
    <col min="12073" max="12288" width="11.42578125" style="1"/>
    <col min="12289" max="12289" width="2.85546875" style="1" customWidth="1"/>
    <col min="12290" max="12290" width="37.5703125" style="1" customWidth="1"/>
    <col min="12291" max="12291" width="2.85546875" style="1" customWidth="1"/>
    <col min="12292" max="12294" width="15.7109375" style="1" customWidth="1"/>
    <col min="12295" max="12295" width="2.85546875" style="1" customWidth="1"/>
    <col min="12296" max="12298" width="15.7109375" style="1" customWidth="1"/>
    <col min="12299" max="12299" width="2.85546875" style="1" customWidth="1"/>
    <col min="12300" max="12302" width="15.7109375" style="1" customWidth="1"/>
    <col min="12303" max="12303" width="2.85546875" style="1" customWidth="1"/>
    <col min="12304" max="12306" width="15.7109375" style="1" customWidth="1"/>
    <col min="12307" max="12307" width="2.85546875" style="1" customWidth="1"/>
    <col min="12308" max="12309" width="15.7109375" style="1" customWidth="1"/>
    <col min="12310" max="12310" width="2.85546875" style="1" customWidth="1"/>
    <col min="12311" max="12311" width="37.5703125" style="1" customWidth="1"/>
    <col min="12312" max="12312" width="2.85546875" style="1" customWidth="1"/>
    <col min="12313" max="12315" width="15.7109375" style="1" customWidth="1"/>
    <col min="12316" max="12316" width="2.85546875" style="1" customWidth="1"/>
    <col min="12317" max="12319" width="15.7109375" style="1" customWidth="1"/>
    <col min="12320" max="12320" width="2.85546875" style="1" customWidth="1"/>
    <col min="12321" max="12323" width="15.7109375" style="1" customWidth="1"/>
    <col min="12324" max="12324" width="2.85546875" style="1" customWidth="1"/>
    <col min="12325" max="12327" width="15.7109375" style="1" customWidth="1"/>
    <col min="12328" max="12328" width="2.85546875" style="1" customWidth="1"/>
    <col min="12329" max="12544" width="11.42578125" style="1"/>
    <col min="12545" max="12545" width="2.85546875" style="1" customWidth="1"/>
    <col min="12546" max="12546" width="37.5703125" style="1" customWidth="1"/>
    <col min="12547" max="12547" width="2.85546875" style="1" customWidth="1"/>
    <col min="12548" max="12550" width="15.7109375" style="1" customWidth="1"/>
    <col min="12551" max="12551" width="2.85546875" style="1" customWidth="1"/>
    <col min="12552" max="12554" width="15.7109375" style="1" customWidth="1"/>
    <col min="12555" max="12555" width="2.85546875" style="1" customWidth="1"/>
    <col min="12556" max="12558" width="15.7109375" style="1" customWidth="1"/>
    <col min="12559" max="12559" width="2.85546875" style="1" customWidth="1"/>
    <col min="12560" max="12562" width="15.7109375" style="1" customWidth="1"/>
    <col min="12563" max="12563" width="2.85546875" style="1" customWidth="1"/>
    <col min="12564" max="12565" width="15.7109375" style="1" customWidth="1"/>
    <col min="12566" max="12566" width="2.85546875" style="1" customWidth="1"/>
    <col min="12567" max="12567" width="37.5703125" style="1" customWidth="1"/>
    <col min="12568" max="12568" width="2.85546875" style="1" customWidth="1"/>
    <col min="12569" max="12571" width="15.7109375" style="1" customWidth="1"/>
    <col min="12572" max="12572" width="2.85546875" style="1" customWidth="1"/>
    <col min="12573" max="12575" width="15.7109375" style="1" customWidth="1"/>
    <col min="12576" max="12576" width="2.85546875" style="1" customWidth="1"/>
    <col min="12577" max="12579" width="15.7109375" style="1" customWidth="1"/>
    <col min="12580" max="12580" width="2.85546875" style="1" customWidth="1"/>
    <col min="12581" max="12583" width="15.7109375" style="1" customWidth="1"/>
    <col min="12584" max="12584" width="2.85546875" style="1" customWidth="1"/>
    <col min="12585" max="12800" width="11.42578125" style="1"/>
    <col min="12801" max="12801" width="2.85546875" style="1" customWidth="1"/>
    <col min="12802" max="12802" width="37.5703125" style="1" customWidth="1"/>
    <col min="12803" max="12803" width="2.85546875" style="1" customWidth="1"/>
    <col min="12804" max="12806" width="15.7109375" style="1" customWidth="1"/>
    <col min="12807" max="12807" width="2.85546875" style="1" customWidth="1"/>
    <col min="12808" max="12810" width="15.7109375" style="1" customWidth="1"/>
    <col min="12811" max="12811" width="2.85546875" style="1" customWidth="1"/>
    <col min="12812" max="12814" width="15.7109375" style="1" customWidth="1"/>
    <col min="12815" max="12815" width="2.85546875" style="1" customWidth="1"/>
    <col min="12816" max="12818" width="15.7109375" style="1" customWidth="1"/>
    <col min="12819" max="12819" width="2.85546875" style="1" customWidth="1"/>
    <col min="12820" max="12821" width="15.7109375" style="1" customWidth="1"/>
    <col min="12822" max="12822" width="2.85546875" style="1" customWidth="1"/>
    <col min="12823" max="12823" width="37.5703125" style="1" customWidth="1"/>
    <col min="12824" max="12824" width="2.85546875" style="1" customWidth="1"/>
    <col min="12825" max="12827" width="15.7109375" style="1" customWidth="1"/>
    <col min="12828" max="12828" width="2.85546875" style="1" customWidth="1"/>
    <col min="12829" max="12831" width="15.7109375" style="1" customWidth="1"/>
    <col min="12832" max="12832" width="2.85546875" style="1" customWidth="1"/>
    <col min="12833" max="12835" width="15.7109375" style="1" customWidth="1"/>
    <col min="12836" max="12836" width="2.85546875" style="1" customWidth="1"/>
    <col min="12837" max="12839" width="15.7109375" style="1" customWidth="1"/>
    <col min="12840" max="12840" width="2.85546875" style="1" customWidth="1"/>
    <col min="12841" max="13056" width="11.42578125" style="1"/>
    <col min="13057" max="13057" width="2.85546875" style="1" customWidth="1"/>
    <col min="13058" max="13058" width="37.5703125" style="1" customWidth="1"/>
    <col min="13059" max="13059" width="2.85546875" style="1" customWidth="1"/>
    <col min="13060" max="13062" width="15.7109375" style="1" customWidth="1"/>
    <col min="13063" max="13063" width="2.85546875" style="1" customWidth="1"/>
    <col min="13064" max="13066" width="15.7109375" style="1" customWidth="1"/>
    <col min="13067" max="13067" width="2.85546875" style="1" customWidth="1"/>
    <col min="13068" max="13070" width="15.7109375" style="1" customWidth="1"/>
    <col min="13071" max="13071" width="2.85546875" style="1" customWidth="1"/>
    <col min="13072" max="13074" width="15.7109375" style="1" customWidth="1"/>
    <col min="13075" max="13075" width="2.85546875" style="1" customWidth="1"/>
    <col min="13076" max="13077" width="15.7109375" style="1" customWidth="1"/>
    <col min="13078" max="13078" width="2.85546875" style="1" customWidth="1"/>
    <col min="13079" max="13079" width="37.5703125" style="1" customWidth="1"/>
    <col min="13080" max="13080" width="2.85546875" style="1" customWidth="1"/>
    <col min="13081" max="13083" width="15.7109375" style="1" customWidth="1"/>
    <col min="13084" max="13084" width="2.85546875" style="1" customWidth="1"/>
    <col min="13085" max="13087" width="15.7109375" style="1" customWidth="1"/>
    <col min="13088" max="13088" width="2.85546875" style="1" customWidth="1"/>
    <col min="13089" max="13091" width="15.7109375" style="1" customWidth="1"/>
    <col min="13092" max="13092" width="2.85546875" style="1" customWidth="1"/>
    <col min="13093" max="13095" width="15.7109375" style="1" customWidth="1"/>
    <col min="13096" max="13096" width="2.85546875" style="1" customWidth="1"/>
    <col min="13097" max="13312" width="11.42578125" style="1"/>
    <col min="13313" max="13313" width="2.85546875" style="1" customWidth="1"/>
    <col min="13314" max="13314" width="37.5703125" style="1" customWidth="1"/>
    <col min="13315" max="13315" width="2.85546875" style="1" customWidth="1"/>
    <col min="13316" max="13318" width="15.7109375" style="1" customWidth="1"/>
    <col min="13319" max="13319" width="2.85546875" style="1" customWidth="1"/>
    <col min="13320" max="13322" width="15.7109375" style="1" customWidth="1"/>
    <col min="13323" max="13323" width="2.85546875" style="1" customWidth="1"/>
    <col min="13324" max="13326" width="15.7109375" style="1" customWidth="1"/>
    <col min="13327" max="13327" width="2.85546875" style="1" customWidth="1"/>
    <col min="13328" max="13330" width="15.7109375" style="1" customWidth="1"/>
    <col min="13331" max="13331" width="2.85546875" style="1" customWidth="1"/>
    <col min="13332" max="13333" width="15.7109375" style="1" customWidth="1"/>
    <col min="13334" max="13334" width="2.85546875" style="1" customWidth="1"/>
    <col min="13335" max="13335" width="37.5703125" style="1" customWidth="1"/>
    <col min="13336" max="13336" width="2.85546875" style="1" customWidth="1"/>
    <col min="13337" max="13339" width="15.7109375" style="1" customWidth="1"/>
    <col min="13340" max="13340" width="2.85546875" style="1" customWidth="1"/>
    <col min="13341" max="13343" width="15.7109375" style="1" customWidth="1"/>
    <col min="13344" max="13344" width="2.85546875" style="1" customWidth="1"/>
    <col min="13345" max="13347" width="15.7109375" style="1" customWidth="1"/>
    <col min="13348" max="13348" width="2.85546875" style="1" customWidth="1"/>
    <col min="13349" max="13351" width="15.7109375" style="1" customWidth="1"/>
    <col min="13352" max="13352" width="2.85546875" style="1" customWidth="1"/>
    <col min="13353" max="13568" width="11.42578125" style="1"/>
    <col min="13569" max="13569" width="2.85546875" style="1" customWidth="1"/>
    <col min="13570" max="13570" width="37.5703125" style="1" customWidth="1"/>
    <col min="13571" max="13571" width="2.85546875" style="1" customWidth="1"/>
    <col min="13572" max="13574" width="15.7109375" style="1" customWidth="1"/>
    <col min="13575" max="13575" width="2.85546875" style="1" customWidth="1"/>
    <col min="13576" max="13578" width="15.7109375" style="1" customWidth="1"/>
    <col min="13579" max="13579" width="2.85546875" style="1" customWidth="1"/>
    <col min="13580" max="13582" width="15.7109375" style="1" customWidth="1"/>
    <col min="13583" max="13583" width="2.85546875" style="1" customWidth="1"/>
    <col min="13584" max="13586" width="15.7109375" style="1" customWidth="1"/>
    <col min="13587" max="13587" width="2.85546875" style="1" customWidth="1"/>
    <col min="13588" max="13589" width="15.7109375" style="1" customWidth="1"/>
    <col min="13590" max="13590" width="2.85546875" style="1" customWidth="1"/>
    <col min="13591" max="13591" width="37.5703125" style="1" customWidth="1"/>
    <col min="13592" max="13592" width="2.85546875" style="1" customWidth="1"/>
    <col min="13593" max="13595" width="15.7109375" style="1" customWidth="1"/>
    <col min="13596" max="13596" width="2.85546875" style="1" customWidth="1"/>
    <col min="13597" max="13599" width="15.7109375" style="1" customWidth="1"/>
    <col min="13600" max="13600" width="2.85546875" style="1" customWidth="1"/>
    <col min="13601" max="13603" width="15.7109375" style="1" customWidth="1"/>
    <col min="13604" max="13604" width="2.85546875" style="1" customWidth="1"/>
    <col min="13605" max="13607" width="15.7109375" style="1" customWidth="1"/>
    <col min="13608" max="13608" width="2.85546875" style="1" customWidth="1"/>
    <col min="13609" max="13824" width="11.42578125" style="1"/>
    <col min="13825" max="13825" width="2.85546875" style="1" customWidth="1"/>
    <col min="13826" max="13826" width="37.5703125" style="1" customWidth="1"/>
    <col min="13827" max="13827" width="2.85546875" style="1" customWidth="1"/>
    <col min="13828" max="13830" width="15.7109375" style="1" customWidth="1"/>
    <col min="13831" max="13831" width="2.85546875" style="1" customWidth="1"/>
    <col min="13832" max="13834" width="15.7109375" style="1" customWidth="1"/>
    <col min="13835" max="13835" width="2.85546875" style="1" customWidth="1"/>
    <col min="13836" max="13838" width="15.7109375" style="1" customWidth="1"/>
    <col min="13839" max="13839" width="2.85546875" style="1" customWidth="1"/>
    <col min="13840" max="13842" width="15.7109375" style="1" customWidth="1"/>
    <col min="13843" max="13843" width="2.85546875" style="1" customWidth="1"/>
    <col min="13844" max="13845" width="15.7109375" style="1" customWidth="1"/>
    <col min="13846" max="13846" width="2.85546875" style="1" customWidth="1"/>
    <col min="13847" max="13847" width="37.5703125" style="1" customWidth="1"/>
    <col min="13848" max="13848" width="2.85546875" style="1" customWidth="1"/>
    <col min="13849" max="13851" width="15.7109375" style="1" customWidth="1"/>
    <col min="13852" max="13852" width="2.85546875" style="1" customWidth="1"/>
    <col min="13853" max="13855" width="15.7109375" style="1" customWidth="1"/>
    <col min="13856" max="13856" width="2.85546875" style="1" customWidth="1"/>
    <col min="13857" max="13859" width="15.7109375" style="1" customWidth="1"/>
    <col min="13860" max="13860" width="2.85546875" style="1" customWidth="1"/>
    <col min="13861" max="13863" width="15.7109375" style="1" customWidth="1"/>
    <col min="13864" max="13864" width="2.85546875" style="1" customWidth="1"/>
    <col min="13865" max="14080" width="11.42578125" style="1"/>
    <col min="14081" max="14081" width="2.85546875" style="1" customWidth="1"/>
    <col min="14082" max="14082" width="37.5703125" style="1" customWidth="1"/>
    <col min="14083" max="14083" width="2.85546875" style="1" customWidth="1"/>
    <col min="14084" max="14086" width="15.7109375" style="1" customWidth="1"/>
    <col min="14087" max="14087" width="2.85546875" style="1" customWidth="1"/>
    <col min="14088" max="14090" width="15.7109375" style="1" customWidth="1"/>
    <col min="14091" max="14091" width="2.85546875" style="1" customWidth="1"/>
    <col min="14092" max="14094" width="15.7109375" style="1" customWidth="1"/>
    <col min="14095" max="14095" width="2.85546875" style="1" customWidth="1"/>
    <col min="14096" max="14098" width="15.7109375" style="1" customWidth="1"/>
    <col min="14099" max="14099" width="2.85546875" style="1" customWidth="1"/>
    <col min="14100" max="14101" width="15.7109375" style="1" customWidth="1"/>
    <col min="14102" max="14102" width="2.85546875" style="1" customWidth="1"/>
    <col min="14103" max="14103" width="37.5703125" style="1" customWidth="1"/>
    <col min="14104" max="14104" width="2.85546875" style="1" customWidth="1"/>
    <col min="14105" max="14107" width="15.7109375" style="1" customWidth="1"/>
    <col min="14108" max="14108" width="2.85546875" style="1" customWidth="1"/>
    <col min="14109" max="14111" width="15.7109375" style="1" customWidth="1"/>
    <col min="14112" max="14112" width="2.85546875" style="1" customWidth="1"/>
    <col min="14113" max="14115" width="15.7109375" style="1" customWidth="1"/>
    <col min="14116" max="14116" width="2.85546875" style="1" customWidth="1"/>
    <col min="14117" max="14119" width="15.7109375" style="1" customWidth="1"/>
    <col min="14120" max="14120" width="2.85546875" style="1" customWidth="1"/>
    <col min="14121" max="14336" width="11.42578125" style="1"/>
    <col min="14337" max="14337" width="2.85546875" style="1" customWidth="1"/>
    <col min="14338" max="14338" width="37.5703125" style="1" customWidth="1"/>
    <col min="14339" max="14339" width="2.85546875" style="1" customWidth="1"/>
    <col min="14340" max="14342" width="15.7109375" style="1" customWidth="1"/>
    <col min="14343" max="14343" width="2.85546875" style="1" customWidth="1"/>
    <col min="14344" max="14346" width="15.7109375" style="1" customWidth="1"/>
    <col min="14347" max="14347" width="2.85546875" style="1" customWidth="1"/>
    <col min="14348" max="14350" width="15.7109375" style="1" customWidth="1"/>
    <col min="14351" max="14351" width="2.85546875" style="1" customWidth="1"/>
    <col min="14352" max="14354" width="15.7109375" style="1" customWidth="1"/>
    <col min="14355" max="14355" width="2.85546875" style="1" customWidth="1"/>
    <col min="14356" max="14357" width="15.7109375" style="1" customWidth="1"/>
    <col min="14358" max="14358" width="2.85546875" style="1" customWidth="1"/>
    <col min="14359" max="14359" width="37.5703125" style="1" customWidth="1"/>
    <col min="14360" max="14360" width="2.85546875" style="1" customWidth="1"/>
    <col min="14361" max="14363" width="15.7109375" style="1" customWidth="1"/>
    <col min="14364" max="14364" width="2.85546875" style="1" customWidth="1"/>
    <col min="14365" max="14367" width="15.7109375" style="1" customWidth="1"/>
    <col min="14368" max="14368" width="2.85546875" style="1" customWidth="1"/>
    <col min="14369" max="14371" width="15.7109375" style="1" customWidth="1"/>
    <col min="14372" max="14372" width="2.85546875" style="1" customWidth="1"/>
    <col min="14373" max="14375" width="15.7109375" style="1" customWidth="1"/>
    <col min="14376" max="14376" width="2.85546875" style="1" customWidth="1"/>
    <col min="14377" max="14592" width="11.42578125" style="1"/>
    <col min="14593" max="14593" width="2.85546875" style="1" customWidth="1"/>
    <col min="14594" max="14594" width="37.5703125" style="1" customWidth="1"/>
    <col min="14595" max="14595" width="2.85546875" style="1" customWidth="1"/>
    <col min="14596" max="14598" width="15.7109375" style="1" customWidth="1"/>
    <col min="14599" max="14599" width="2.85546875" style="1" customWidth="1"/>
    <col min="14600" max="14602" width="15.7109375" style="1" customWidth="1"/>
    <col min="14603" max="14603" width="2.85546875" style="1" customWidth="1"/>
    <col min="14604" max="14606" width="15.7109375" style="1" customWidth="1"/>
    <col min="14607" max="14607" width="2.85546875" style="1" customWidth="1"/>
    <col min="14608" max="14610" width="15.7109375" style="1" customWidth="1"/>
    <col min="14611" max="14611" width="2.85546875" style="1" customWidth="1"/>
    <col min="14612" max="14613" width="15.7109375" style="1" customWidth="1"/>
    <col min="14614" max="14614" width="2.85546875" style="1" customWidth="1"/>
    <col min="14615" max="14615" width="37.5703125" style="1" customWidth="1"/>
    <col min="14616" max="14616" width="2.85546875" style="1" customWidth="1"/>
    <col min="14617" max="14619" width="15.7109375" style="1" customWidth="1"/>
    <col min="14620" max="14620" width="2.85546875" style="1" customWidth="1"/>
    <col min="14621" max="14623" width="15.7109375" style="1" customWidth="1"/>
    <col min="14624" max="14624" width="2.85546875" style="1" customWidth="1"/>
    <col min="14625" max="14627" width="15.7109375" style="1" customWidth="1"/>
    <col min="14628" max="14628" width="2.85546875" style="1" customWidth="1"/>
    <col min="14629" max="14631" width="15.7109375" style="1" customWidth="1"/>
    <col min="14632" max="14632" width="2.85546875" style="1" customWidth="1"/>
    <col min="14633" max="14848" width="11.42578125" style="1"/>
    <col min="14849" max="14849" width="2.85546875" style="1" customWidth="1"/>
    <col min="14850" max="14850" width="37.5703125" style="1" customWidth="1"/>
    <col min="14851" max="14851" width="2.85546875" style="1" customWidth="1"/>
    <col min="14852" max="14854" width="15.7109375" style="1" customWidth="1"/>
    <col min="14855" max="14855" width="2.85546875" style="1" customWidth="1"/>
    <col min="14856" max="14858" width="15.7109375" style="1" customWidth="1"/>
    <col min="14859" max="14859" width="2.85546875" style="1" customWidth="1"/>
    <col min="14860" max="14862" width="15.7109375" style="1" customWidth="1"/>
    <col min="14863" max="14863" width="2.85546875" style="1" customWidth="1"/>
    <col min="14864" max="14866" width="15.7109375" style="1" customWidth="1"/>
    <col min="14867" max="14867" width="2.85546875" style="1" customWidth="1"/>
    <col min="14868" max="14869" width="15.7109375" style="1" customWidth="1"/>
    <col min="14870" max="14870" width="2.85546875" style="1" customWidth="1"/>
    <col min="14871" max="14871" width="37.5703125" style="1" customWidth="1"/>
    <col min="14872" max="14872" width="2.85546875" style="1" customWidth="1"/>
    <col min="14873" max="14875" width="15.7109375" style="1" customWidth="1"/>
    <col min="14876" max="14876" width="2.85546875" style="1" customWidth="1"/>
    <col min="14877" max="14879" width="15.7109375" style="1" customWidth="1"/>
    <col min="14880" max="14880" width="2.85546875" style="1" customWidth="1"/>
    <col min="14881" max="14883" width="15.7109375" style="1" customWidth="1"/>
    <col min="14884" max="14884" width="2.85546875" style="1" customWidth="1"/>
    <col min="14885" max="14887" width="15.7109375" style="1" customWidth="1"/>
    <col min="14888" max="14888" width="2.85546875" style="1" customWidth="1"/>
    <col min="14889" max="15104" width="11.42578125" style="1"/>
    <col min="15105" max="15105" width="2.85546875" style="1" customWidth="1"/>
    <col min="15106" max="15106" width="37.5703125" style="1" customWidth="1"/>
    <col min="15107" max="15107" width="2.85546875" style="1" customWidth="1"/>
    <col min="15108" max="15110" width="15.7109375" style="1" customWidth="1"/>
    <col min="15111" max="15111" width="2.85546875" style="1" customWidth="1"/>
    <col min="15112" max="15114" width="15.7109375" style="1" customWidth="1"/>
    <col min="15115" max="15115" width="2.85546875" style="1" customWidth="1"/>
    <col min="15116" max="15118" width="15.7109375" style="1" customWidth="1"/>
    <col min="15119" max="15119" width="2.85546875" style="1" customWidth="1"/>
    <col min="15120" max="15122" width="15.7109375" style="1" customWidth="1"/>
    <col min="15123" max="15123" width="2.85546875" style="1" customWidth="1"/>
    <col min="15124" max="15125" width="15.7109375" style="1" customWidth="1"/>
    <col min="15126" max="15126" width="2.85546875" style="1" customWidth="1"/>
    <col min="15127" max="15127" width="37.5703125" style="1" customWidth="1"/>
    <col min="15128" max="15128" width="2.85546875" style="1" customWidth="1"/>
    <col min="15129" max="15131" width="15.7109375" style="1" customWidth="1"/>
    <col min="15132" max="15132" width="2.85546875" style="1" customWidth="1"/>
    <col min="15133" max="15135" width="15.7109375" style="1" customWidth="1"/>
    <col min="15136" max="15136" width="2.85546875" style="1" customWidth="1"/>
    <col min="15137" max="15139" width="15.7109375" style="1" customWidth="1"/>
    <col min="15140" max="15140" width="2.85546875" style="1" customWidth="1"/>
    <col min="15141" max="15143" width="15.7109375" style="1" customWidth="1"/>
    <col min="15144" max="15144" width="2.85546875" style="1" customWidth="1"/>
    <col min="15145" max="15360" width="11.42578125" style="1"/>
    <col min="15361" max="15361" width="2.85546875" style="1" customWidth="1"/>
    <col min="15362" max="15362" width="37.5703125" style="1" customWidth="1"/>
    <col min="15363" max="15363" width="2.85546875" style="1" customWidth="1"/>
    <col min="15364" max="15366" width="15.7109375" style="1" customWidth="1"/>
    <col min="15367" max="15367" width="2.85546875" style="1" customWidth="1"/>
    <col min="15368" max="15370" width="15.7109375" style="1" customWidth="1"/>
    <col min="15371" max="15371" width="2.85546875" style="1" customWidth="1"/>
    <col min="15372" max="15374" width="15.7109375" style="1" customWidth="1"/>
    <col min="15375" max="15375" width="2.85546875" style="1" customWidth="1"/>
    <col min="15376" max="15378" width="15.7109375" style="1" customWidth="1"/>
    <col min="15379" max="15379" width="2.85546875" style="1" customWidth="1"/>
    <col min="15380" max="15381" width="15.7109375" style="1" customWidth="1"/>
    <col min="15382" max="15382" width="2.85546875" style="1" customWidth="1"/>
    <col min="15383" max="15383" width="37.5703125" style="1" customWidth="1"/>
    <col min="15384" max="15384" width="2.85546875" style="1" customWidth="1"/>
    <col min="15385" max="15387" width="15.7109375" style="1" customWidth="1"/>
    <col min="15388" max="15388" width="2.85546875" style="1" customWidth="1"/>
    <col min="15389" max="15391" width="15.7109375" style="1" customWidth="1"/>
    <col min="15392" max="15392" width="2.85546875" style="1" customWidth="1"/>
    <col min="15393" max="15395" width="15.7109375" style="1" customWidth="1"/>
    <col min="15396" max="15396" width="2.85546875" style="1" customWidth="1"/>
    <col min="15397" max="15399" width="15.7109375" style="1" customWidth="1"/>
    <col min="15400" max="15400" width="2.85546875" style="1" customWidth="1"/>
    <col min="15401" max="15616" width="11.42578125" style="1"/>
    <col min="15617" max="15617" width="2.85546875" style="1" customWidth="1"/>
    <col min="15618" max="15618" width="37.5703125" style="1" customWidth="1"/>
    <col min="15619" max="15619" width="2.85546875" style="1" customWidth="1"/>
    <col min="15620" max="15622" width="15.7109375" style="1" customWidth="1"/>
    <col min="15623" max="15623" width="2.85546875" style="1" customWidth="1"/>
    <col min="15624" max="15626" width="15.7109375" style="1" customWidth="1"/>
    <col min="15627" max="15627" width="2.85546875" style="1" customWidth="1"/>
    <col min="15628" max="15630" width="15.7109375" style="1" customWidth="1"/>
    <col min="15631" max="15631" width="2.85546875" style="1" customWidth="1"/>
    <col min="15632" max="15634" width="15.7109375" style="1" customWidth="1"/>
    <col min="15635" max="15635" width="2.85546875" style="1" customWidth="1"/>
    <col min="15636" max="15637" width="15.7109375" style="1" customWidth="1"/>
    <col min="15638" max="15638" width="2.85546875" style="1" customWidth="1"/>
    <col min="15639" max="15639" width="37.5703125" style="1" customWidth="1"/>
    <col min="15640" max="15640" width="2.85546875" style="1" customWidth="1"/>
    <col min="15641" max="15643" width="15.7109375" style="1" customWidth="1"/>
    <col min="15644" max="15644" width="2.85546875" style="1" customWidth="1"/>
    <col min="15645" max="15647" width="15.7109375" style="1" customWidth="1"/>
    <col min="15648" max="15648" width="2.85546875" style="1" customWidth="1"/>
    <col min="15649" max="15651" width="15.7109375" style="1" customWidth="1"/>
    <col min="15652" max="15652" width="2.85546875" style="1" customWidth="1"/>
    <col min="15653" max="15655" width="15.7109375" style="1" customWidth="1"/>
    <col min="15656" max="15656" width="2.85546875" style="1" customWidth="1"/>
    <col min="15657" max="15872" width="11.42578125" style="1"/>
    <col min="15873" max="15873" width="2.85546875" style="1" customWidth="1"/>
    <col min="15874" max="15874" width="37.5703125" style="1" customWidth="1"/>
    <col min="15875" max="15875" width="2.85546875" style="1" customWidth="1"/>
    <col min="15876" max="15878" width="15.7109375" style="1" customWidth="1"/>
    <col min="15879" max="15879" width="2.85546875" style="1" customWidth="1"/>
    <col min="15880" max="15882" width="15.7109375" style="1" customWidth="1"/>
    <col min="15883" max="15883" width="2.85546875" style="1" customWidth="1"/>
    <col min="15884" max="15886" width="15.7109375" style="1" customWidth="1"/>
    <col min="15887" max="15887" width="2.85546875" style="1" customWidth="1"/>
    <col min="15888" max="15890" width="15.7109375" style="1" customWidth="1"/>
    <col min="15891" max="15891" width="2.85546875" style="1" customWidth="1"/>
    <col min="15892" max="15893" width="15.7109375" style="1" customWidth="1"/>
    <col min="15894" max="15894" width="2.85546875" style="1" customWidth="1"/>
    <col min="15895" max="15895" width="37.5703125" style="1" customWidth="1"/>
    <col min="15896" max="15896" width="2.85546875" style="1" customWidth="1"/>
    <col min="15897" max="15899" width="15.7109375" style="1" customWidth="1"/>
    <col min="15900" max="15900" width="2.85546875" style="1" customWidth="1"/>
    <col min="15901" max="15903" width="15.7109375" style="1" customWidth="1"/>
    <col min="15904" max="15904" width="2.85546875" style="1" customWidth="1"/>
    <col min="15905" max="15907" width="15.7109375" style="1" customWidth="1"/>
    <col min="15908" max="15908" width="2.85546875" style="1" customWidth="1"/>
    <col min="15909" max="15911" width="15.7109375" style="1" customWidth="1"/>
    <col min="15912" max="15912" width="2.85546875" style="1" customWidth="1"/>
    <col min="15913" max="16128" width="11.42578125" style="1"/>
    <col min="16129" max="16129" width="2.85546875" style="1" customWidth="1"/>
    <col min="16130" max="16130" width="37.5703125" style="1" customWidth="1"/>
    <col min="16131" max="16131" width="2.85546875" style="1" customWidth="1"/>
    <col min="16132" max="16134" width="15.7109375" style="1" customWidth="1"/>
    <col min="16135" max="16135" width="2.85546875" style="1" customWidth="1"/>
    <col min="16136" max="16138" width="15.7109375" style="1" customWidth="1"/>
    <col min="16139" max="16139" width="2.85546875" style="1" customWidth="1"/>
    <col min="16140" max="16142" width="15.7109375" style="1" customWidth="1"/>
    <col min="16143" max="16143" width="2.85546875" style="1" customWidth="1"/>
    <col min="16144" max="16146" width="15.7109375" style="1" customWidth="1"/>
    <col min="16147" max="16147" width="2.85546875" style="1" customWidth="1"/>
    <col min="16148" max="16149" width="15.7109375" style="1" customWidth="1"/>
    <col min="16150" max="16150" width="2.85546875" style="1" customWidth="1"/>
    <col min="16151" max="16151" width="37.5703125" style="1" customWidth="1"/>
    <col min="16152" max="16152" width="2.85546875" style="1" customWidth="1"/>
    <col min="16153" max="16155" width="15.7109375" style="1" customWidth="1"/>
    <col min="16156" max="16156" width="2.85546875" style="1" customWidth="1"/>
    <col min="16157" max="16159" width="15.7109375" style="1" customWidth="1"/>
    <col min="16160" max="16160" width="2.85546875" style="1" customWidth="1"/>
    <col min="16161" max="16163" width="15.7109375" style="1" customWidth="1"/>
    <col min="16164" max="16164" width="2.85546875" style="1" customWidth="1"/>
    <col min="16165" max="16167" width="15.7109375" style="1" customWidth="1"/>
    <col min="16168" max="16168" width="2.85546875" style="1" customWidth="1"/>
    <col min="16169" max="16384" width="11.42578125" style="1"/>
  </cols>
  <sheetData>
    <row r="2" spans="1:39" x14ac:dyDescent="0.25">
      <c r="B2" s="27" t="s">
        <v>774</v>
      </c>
      <c r="C2" s="27"/>
      <c r="D2" s="3"/>
      <c r="E2" s="3"/>
      <c r="F2" s="3"/>
      <c r="H2" s="3"/>
      <c r="I2" s="3"/>
      <c r="J2" s="3"/>
      <c r="L2" s="3"/>
      <c r="M2" s="3"/>
      <c r="N2" s="3"/>
      <c r="P2" s="3"/>
      <c r="Q2" s="3"/>
      <c r="R2" s="3"/>
      <c r="W2" s="27"/>
      <c r="X2" s="27"/>
      <c r="Y2" s="3"/>
      <c r="Z2" s="3"/>
      <c r="AA2" s="3"/>
      <c r="AC2" s="3"/>
      <c r="AD2" s="3"/>
      <c r="AE2" s="3"/>
      <c r="AG2" s="3"/>
      <c r="AH2" s="3"/>
      <c r="AI2" s="3"/>
      <c r="AK2" s="3"/>
      <c r="AL2" s="3"/>
      <c r="AM2" s="3"/>
    </row>
    <row r="3" spans="1:39" x14ac:dyDescent="0.25">
      <c r="B3" s="27" t="s">
        <v>181</v>
      </c>
      <c r="C3" s="27"/>
      <c r="D3" s="3"/>
      <c r="E3" s="3"/>
      <c r="F3" s="3"/>
      <c r="H3" s="3"/>
      <c r="I3" s="3"/>
      <c r="J3" s="3"/>
      <c r="L3" s="3"/>
      <c r="M3" s="3"/>
      <c r="N3" s="3"/>
      <c r="P3" s="3"/>
      <c r="Q3" s="3"/>
      <c r="R3" s="3"/>
      <c r="W3" s="27" t="s">
        <v>181</v>
      </c>
      <c r="X3" s="27"/>
      <c r="Y3" s="3"/>
      <c r="Z3" s="3"/>
      <c r="AA3" s="3"/>
      <c r="AC3" s="3"/>
      <c r="AD3" s="3"/>
      <c r="AE3" s="3"/>
      <c r="AG3" s="3"/>
      <c r="AH3" s="3"/>
      <c r="AI3" s="3"/>
      <c r="AK3" s="3"/>
      <c r="AL3" s="3"/>
      <c r="AM3" s="3"/>
    </row>
    <row r="4" spans="1:39" x14ac:dyDescent="0.25">
      <c r="A4" s="6"/>
      <c r="B4" s="6" t="s">
        <v>182</v>
      </c>
      <c r="C4" s="6"/>
      <c r="D4" s="6"/>
      <c r="E4" s="6"/>
      <c r="F4" s="4"/>
      <c r="H4" s="6"/>
      <c r="I4" s="6"/>
      <c r="J4" s="4"/>
      <c r="L4" s="6"/>
      <c r="M4" s="6"/>
      <c r="N4" s="4"/>
      <c r="P4" s="6"/>
      <c r="Q4" s="6"/>
      <c r="R4" s="4"/>
      <c r="W4" s="6" t="s">
        <v>183</v>
      </c>
      <c r="X4" s="6"/>
      <c r="Y4" s="6"/>
      <c r="Z4" s="4"/>
      <c r="AA4" s="4"/>
      <c r="AC4" s="6"/>
      <c r="AD4" s="4"/>
      <c r="AE4" s="4"/>
      <c r="AG4" s="6"/>
      <c r="AH4" s="4"/>
      <c r="AI4" s="4"/>
      <c r="AK4" s="6"/>
      <c r="AL4" s="4"/>
      <c r="AM4" s="4"/>
    </row>
    <row r="5" spans="1:39" s="514" customFormat="1" x14ac:dyDescent="0.25">
      <c r="A5" s="1464"/>
      <c r="B5" s="1501" t="s">
        <v>4</v>
      </c>
      <c r="C5" s="1443"/>
      <c r="D5" s="1501">
        <v>2019</v>
      </c>
      <c r="E5" s="1501"/>
      <c r="F5" s="1501"/>
      <c r="H5" s="1501">
        <v>2019</v>
      </c>
      <c r="I5" s="1501"/>
      <c r="J5" s="1501"/>
      <c r="L5" s="1501">
        <v>2018</v>
      </c>
      <c r="M5" s="1501"/>
      <c r="N5" s="1501"/>
      <c r="P5" s="1501">
        <v>2018</v>
      </c>
      <c r="Q5" s="1501"/>
      <c r="R5" s="1501"/>
      <c r="T5" s="1500" t="s">
        <v>659</v>
      </c>
      <c r="U5" s="1500" t="s">
        <v>459</v>
      </c>
      <c r="W5" s="1501" t="s">
        <v>4</v>
      </c>
      <c r="X5" s="1443"/>
      <c r="Y5" s="1501">
        <v>2019</v>
      </c>
      <c r="Z5" s="1501"/>
      <c r="AA5" s="1501"/>
      <c r="AC5" s="1501">
        <v>2019</v>
      </c>
      <c r="AD5" s="1501"/>
      <c r="AE5" s="1501"/>
      <c r="AG5" s="1501">
        <v>2018</v>
      </c>
      <c r="AH5" s="1501"/>
      <c r="AI5" s="1501"/>
      <c r="AK5" s="1501">
        <v>2018</v>
      </c>
      <c r="AL5" s="1501"/>
      <c r="AM5" s="1501"/>
    </row>
    <row r="6" spans="1:39" s="514" customFormat="1" x14ac:dyDescent="0.25">
      <c r="A6" s="1464"/>
      <c r="B6" s="1501"/>
      <c r="C6" s="1443"/>
      <c r="D6" s="1501" t="s">
        <v>184</v>
      </c>
      <c r="E6" s="1501"/>
      <c r="F6" s="1501"/>
      <c r="G6" s="1464"/>
      <c r="H6" s="1501" t="s">
        <v>185</v>
      </c>
      <c r="I6" s="1501"/>
      <c r="J6" s="1501"/>
      <c r="K6" s="1456"/>
      <c r="L6" s="1501" t="s">
        <v>184</v>
      </c>
      <c r="M6" s="1501"/>
      <c r="N6" s="1501"/>
      <c r="O6" s="1464"/>
      <c r="P6" s="1501" t="s">
        <v>185</v>
      </c>
      <c r="Q6" s="1501"/>
      <c r="R6" s="1501"/>
      <c r="T6" s="1500"/>
      <c r="U6" s="1500"/>
      <c r="W6" s="1501"/>
      <c r="X6" s="1443"/>
      <c r="Y6" s="1501" t="s">
        <v>184</v>
      </c>
      <c r="Z6" s="1501"/>
      <c r="AA6" s="1501"/>
      <c r="AB6" s="1464"/>
      <c r="AC6" s="1501" t="s">
        <v>185</v>
      </c>
      <c r="AD6" s="1501"/>
      <c r="AE6" s="1501"/>
      <c r="AF6" s="1456"/>
      <c r="AG6" s="1501" t="s">
        <v>184</v>
      </c>
      <c r="AH6" s="1501"/>
      <c r="AI6" s="1501"/>
      <c r="AJ6" s="1464"/>
      <c r="AK6" s="1501" t="s">
        <v>185</v>
      </c>
      <c r="AL6" s="1501"/>
      <c r="AM6" s="1501"/>
    </row>
    <row r="7" spans="1:39" s="514" customFormat="1" x14ac:dyDescent="0.25">
      <c r="A7" s="1464"/>
      <c r="B7" s="1501"/>
      <c r="C7" s="1443"/>
      <c r="D7" s="1501" t="s">
        <v>148</v>
      </c>
      <c r="E7" s="1500" t="s">
        <v>186</v>
      </c>
      <c r="F7" s="1500" t="s">
        <v>187</v>
      </c>
      <c r="G7" s="1465"/>
      <c r="H7" s="1501" t="s">
        <v>148</v>
      </c>
      <c r="I7" s="1500" t="s">
        <v>186</v>
      </c>
      <c r="J7" s="1500" t="s">
        <v>187</v>
      </c>
      <c r="L7" s="1501" t="s">
        <v>148</v>
      </c>
      <c r="M7" s="1500" t="s">
        <v>186</v>
      </c>
      <c r="N7" s="1500" t="s">
        <v>187</v>
      </c>
      <c r="O7" s="1465"/>
      <c r="P7" s="1501" t="s">
        <v>148</v>
      </c>
      <c r="Q7" s="1500" t="s">
        <v>186</v>
      </c>
      <c r="R7" s="1500" t="s">
        <v>187</v>
      </c>
      <c r="T7" s="1500"/>
      <c r="U7" s="1500"/>
      <c r="W7" s="1501"/>
      <c r="X7" s="1443"/>
      <c r="Y7" s="1501" t="s">
        <v>148</v>
      </c>
      <c r="Z7" s="1500" t="s">
        <v>186</v>
      </c>
      <c r="AA7" s="1500" t="s">
        <v>187</v>
      </c>
      <c r="AB7" s="1465"/>
      <c r="AC7" s="1501" t="s">
        <v>148</v>
      </c>
      <c r="AD7" s="1500" t="s">
        <v>186</v>
      </c>
      <c r="AE7" s="1500" t="s">
        <v>187</v>
      </c>
      <c r="AG7" s="1501" t="s">
        <v>148</v>
      </c>
      <c r="AH7" s="1500" t="s">
        <v>186</v>
      </c>
      <c r="AI7" s="1500" t="s">
        <v>187</v>
      </c>
      <c r="AJ7" s="1465"/>
      <c r="AK7" s="1501" t="s">
        <v>148</v>
      </c>
      <c r="AL7" s="1500" t="s">
        <v>186</v>
      </c>
      <c r="AM7" s="1500" t="s">
        <v>187</v>
      </c>
    </row>
    <row r="8" spans="1:39" s="514" customFormat="1" x14ac:dyDescent="0.25">
      <c r="A8" s="1464"/>
      <c r="B8" s="1501"/>
      <c r="C8" s="1443"/>
      <c r="D8" s="1501"/>
      <c r="E8" s="1500"/>
      <c r="F8" s="1500"/>
      <c r="G8" s="1465"/>
      <c r="H8" s="1501"/>
      <c r="I8" s="1500"/>
      <c r="J8" s="1500"/>
      <c r="L8" s="1501"/>
      <c r="M8" s="1500"/>
      <c r="N8" s="1500"/>
      <c r="O8" s="1465"/>
      <c r="P8" s="1501"/>
      <c r="Q8" s="1500"/>
      <c r="R8" s="1500"/>
      <c r="T8" s="1500"/>
      <c r="U8" s="1500"/>
      <c r="W8" s="1501"/>
      <c r="X8" s="1443"/>
      <c r="Y8" s="1501"/>
      <c r="Z8" s="1500"/>
      <c r="AA8" s="1500"/>
      <c r="AB8" s="1465"/>
      <c r="AC8" s="1501"/>
      <c r="AD8" s="1500"/>
      <c r="AE8" s="1500"/>
      <c r="AG8" s="1501"/>
      <c r="AH8" s="1500"/>
      <c r="AI8" s="1500"/>
      <c r="AJ8" s="1465"/>
      <c r="AK8" s="1501"/>
      <c r="AL8" s="1500"/>
      <c r="AM8" s="1500"/>
    </row>
    <row r="9" spans="1:39" x14ac:dyDescent="0.25">
      <c r="A9" s="7"/>
      <c r="B9" s="7"/>
      <c r="C9" s="7"/>
      <c r="D9" s="7"/>
      <c r="E9" s="7"/>
      <c r="F9" s="7"/>
      <c r="H9" s="7"/>
      <c r="I9" s="7"/>
      <c r="N9" s="7"/>
      <c r="P9" s="7"/>
      <c r="Q9" s="7"/>
      <c r="R9" s="7"/>
      <c r="T9" s="10"/>
      <c r="U9" s="7"/>
      <c r="W9" s="7"/>
      <c r="X9" s="7"/>
      <c r="Y9" s="7"/>
      <c r="Z9" s="7"/>
      <c r="AA9" s="7"/>
      <c r="AC9" s="7"/>
      <c r="AD9" s="7"/>
      <c r="AE9" s="7"/>
      <c r="AG9" s="7"/>
      <c r="AH9" s="7"/>
      <c r="AI9" s="7"/>
      <c r="AK9" s="7"/>
      <c r="AL9" s="7"/>
      <c r="AM9" s="7"/>
    </row>
    <row r="10" spans="1:39" x14ac:dyDescent="0.25">
      <c r="B10" s="305" t="s">
        <v>6</v>
      </c>
      <c r="C10" s="89"/>
      <c r="T10" s="13"/>
      <c r="W10" s="11" t="s">
        <v>6</v>
      </c>
      <c r="X10" s="89"/>
    </row>
    <row r="11" spans="1:39" x14ac:dyDescent="0.25">
      <c r="A11" s="15"/>
      <c r="B11" s="624" t="s">
        <v>508</v>
      </c>
      <c r="C11" s="579"/>
      <c r="D11" s="760">
        <f>E11+F11</f>
        <v>4260.8900000000003</v>
      </c>
      <c r="E11" s="761">
        <v>4260.8900000000003</v>
      </c>
      <c r="F11" s="609">
        <v>0</v>
      </c>
      <c r="G11" s="446"/>
      <c r="H11" s="760">
        <f>I11+J11</f>
        <v>13717.56</v>
      </c>
      <c r="I11" s="761">
        <v>2470.6</v>
      </c>
      <c r="J11" s="609">
        <v>11246.96</v>
      </c>
      <c r="K11" s="444"/>
      <c r="L11" s="760">
        <f>M11+N11</f>
        <v>3993.34</v>
      </c>
      <c r="M11" s="761">
        <v>3993.34</v>
      </c>
      <c r="N11" s="609">
        <v>0</v>
      </c>
      <c r="O11" s="446"/>
      <c r="P11" s="760">
        <f>Q11+R11</f>
        <v>2334</v>
      </c>
      <c r="Q11" s="761">
        <v>2334</v>
      </c>
      <c r="R11" s="609">
        <v>0</v>
      </c>
      <c r="S11" s="440"/>
      <c r="T11" s="498">
        <f>VLOOKUP(B11,'FX rates'!$B$9:$K$124,9,FALSE)</f>
        <v>3.9525833333333331</v>
      </c>
      <c r="U11" s="498">
        <f>VLOOKUP(B11,'FX rates'!$B$9:$K$124,10,FALSE)</f>
        <v>3.6767499999999997</v>
      </c>
      <c r="W11" s="624" t="s">
        <v>508</v>
      </c>
      <c r="X11" s="579"/>
      <c r="Y11" s="760">
        <f>IF(D11="NA", "NA", D11/T11)</f>
        <v>1078.0013071619828</v>
      </c>
      <c r="Z11" s="761">
        <f>IF(E11="NA", "NA", E11/T11)</f>
        <v>1078.0013071619828</v>
      </c>
      <c r="AA11" s="609">
        <f>IF(F11="NA", "NA", F11/T11)</f>
        <v>0</v>
      </c>
      <c r="AB11" s="446"/>
      <c r="AC11" s="760">
        <f>IF(H11="NA", "NA", H11/T11)</f>
        <v>3470.5302439332927</v>
      </c>
      <c r="AD11" s="761">
        <f>IF(I11="NA", "NA", I11/T11)</f>
        <v>625.05956020324265</v>
      </c>
      <c r="AE11" s="609">
        <f>IF(J11="NA", "NA", J11/T11)</f>
        <v>2845.47068373005</v>
      </c>
      <c r="AF11" s="444"/>
      <c r="AG11" s="760">
        <f>IF(L11="NA", "NA", L11/U11)</f>
        <v>1086.1059359488679</v>
      </c>
      <c r="AH11" s="761">
        <f>IF(M11="NA", "NA", M11/U11)</f>
        <v>1086.1059359488679</v>
      </c>
      <c r="AI11" s="609">
        <f>IF(N11="NA", "NA", N11/U11)</f>
        <v>0</v>
      </c>
      <c r="AJ11" s="446"/>
      <c r="AK11" s="760">
        <f>IF(P11="NA", "NA", P11/U11)</f>
        <v>634.79975521860342</v>
      </c>
      <c r="AL11" s="761">
        <f>IF(Q11="NA", "NA", Q11/U11)</f>
        <v>634.79975521860342</v>
      </c>
      <c r="AM11" s="609">
        <f>IF(R11="NA", "NA", R11/U11)</f>
        <v>0</v>
      </c>
    </row>
    <row r="12" spans="1:39" x14ac:dyDescent="0.25">
      <c r="A12" s="15"/>
      <c r="B12" s="757" t="s">
        <v>104</v>
      </c>
      <c r="C12" s="579"/>
      <c r="D12" s="1142">
        <f t="shared" ref="D12:D76" si="0">E12+F12</f>
        <v>0</v>
      </c>
      <c r="E12" s="1143">
        <v>0</v>
      </c>
      <c r="F12" s="726">
        <v>0</v>
      </c>
      <c r="G12" s="446"/>
      <c r="H12" s="1142">
        <f t="shared" ref="H12:H76" si="1">I12+J12</f>
        <v>46.67</v>
      </c>
      <c r="I12" s="1143">
        <v>46.67</v>
      </c>
      <c r="J12" s="726">
        <v>0</v>
      </c>
      <c r="K12" s="444"/>
      <c r="L12" s="1142">
        <f>M12+N12</f>
        <v>0</v>
      </c>
      <c r="M12" s="1143">
        <v>0</v>
      </c>
      <c r="N12" s="726">
        <v>0</v>
      </c>
      <c r="O12" s="446"/>
      <c r="P12" s="1142">
        <f>Q12+R12</f>
        <v>0</v>
      </c>
      <c r="Q12" s="1143">
        <v>0</v>
      </c>
      <c r="R12" s="726">
        <v>0</v>
      </c>
      <c r="S12" s="440"/>
      <c r="T12" s="1076">
        <f>VLOOKUP(B12,'FX rates'!$B$9:$K$124,9,FALSE)</f>
        <v>2.0094999999999996</v>
      </c>
      <c r="U12" s="1076">
        <f>VLOOKUP(B12,'FX rates'!$B$9:$K$124,10,FALSE)</f>
        <v>2</v>
      </c>
      <c r="W12" s="757" t="s">
        <v>104</v>
      </c>
      <c r="X12" s="579"/>
      <c r="Y12" s="1142">
        <f t="shared" ref="Y12:Y23" si="2">IF(D12="NA", "NA", D12/T12)</f>
        <v>0</v>
      </c>
      <c r="Z12" s="1143">
        <f t="shared" ref="Z12:Z23" si="3">IF(E12="NA", "NA", E12/T12)</f>
        <v>0</v>
      </c>
      <c r="AA12" s="726">
        <f t="shared" ref="AA12:AA23" si="4">IF(F12="NA", "NA", F12/T12)</f>
        <v>0</v>
      </c>
      <c r="AB12" s="446"/>
      <c r="AC12" s="1142">
        <f t="shared" ref="AC12:AC23" si="5">IF(H12="NA", "NA", H12/T12)</f>
        <v>23.224682756904709</v>
      </c>
      <c r="AD12" s="1143">
        <f t="shared" ref="AD12:AD23" si="6">IF(I12="NA", "NA", I12/T12)</f>
        <v>23.224682756904709</v>
      </c>
      <c r="AE12" s="726">
        <f t="shared" ref="AE12:AE23" si="7">IF(J12="NA", "NA", J12/T12)</f>
        <v>0</v>
      </c>
      <c r="AF12" s="444"/>
      <c r="AG12" s="1142">
        <f t="shared" ref="AG12:AG23" si="8">IF(L12="NA", "NA", L12/U12)</f>
        <v>0</v>
      </c>
      <c r="AH12" s="1143">
        <f t="shared" ref="AH12:AH23" si="9">IF(M12="NA", "NA", M12/U12)</f>
        <v>0</v>
      </c>
      <c r="AI12" s="726">
        <f t="shared" ref="AI12:AI23" si="10">IF(N12="NA", "NA", N12/U12)</f>
        <v>0</v>
      </c>
      <c r="AJ12" s="446"/>
      <c r="AK12" s="1142">
        <f t="shared" ref="AK12:AK13" si="11">IF(P12="NA", "NA", P12/U12)</f>
        <v>0</v>
      </c>
      <c r="AL12" s="1143">
        <f t="shared" ref="AL12:AL13" si="12">IF(Q12="NA", "NA", Q12/U12)</f>
        <v>0</v>
      </c>
      <c r="AM12" s="726">
        <f t="shared" ref="AM12:AM13" si="13">IF(R12="NA", "NA", R12/U12)</f>
        <v>0</v>
      </c>
    </row>
    <row r="13" spans="1:39" x14ac:dyDescent="0.25">
      <c r="A13" s="15"/>
      <c r="B13" s="628" t="s">
        <v>11</v>
      </c>
      <c r="C13" s="579"/>
      <c r="D13" s="762">
        <f t="shared" si="0"/>
        <v>764227</v>
      </c>
      <c r="E13" s="763">
        <v>736276</v>
      </c>
      <c r="F13" s="562">
        <v>27951</v>
      </c>
      <c r="G13" s="446"/>
      <c r="H13" s="762">
        <f t="shared" si="1"/>
        <v>2105960</v>
      </c>
      <c r="I13" s="763">
        <v>0</v>
      </c>
      <c r="J13" s="562">
        <v>2105960</v>
      </c>
      <c r="K13" s="444"/>
      <c r="L13" s="762">
        <v>64706</v>
      </c>
      <c r="M13" s="763">
        <v>64706</v>
      </c>
      <c r="N13" s="562" t="s">
        <v>101</v>
      </c>
      <c r="O13" s="446"/>
      <c r="P13" s="762">
        <f>Q13+R13</f>
        <v>3011550</v>
      </c>
      <c r="Q13" s="763">
        <v>3011550</v>
      </c>
      <c r="R13" s="562">
        <v>0</v>
      </c>
      <c r="S13" s="440"/>
      <c r="T13" s="1076">
        <f>VLOOKUP(B13,'FX rates'!$B$9:$K$124,9,FALSE)</f>
        <v>708.47008333333326</v>
      </c>
      <c r="U13" s="1076">
        <f>VLOOKUP(B13,'FX rates'!$B$9:$K$124,10,FALSE)</f>
        <v>643.86166666666668</v>
      </c>
      <c r="W13" s="628" t="s">
        <v>11</v>
      </c>
      <c r="X13" s="579"/>
      <c r="Y13" s="762">
        <f t="shared" si="2"/>
        <v>1078.7004532419096</v>
      </c>
      <c r="Z13" s="763">
        <f t="shared" si="3"/>
        <v>1039.2478346239275</v>
      </c>
      <c r="AA13" s="562">
        <f t="shared" si="4"/>
        <v>39.452618617982111</v>
      </c>
      <c r="AB13" s="446"/>
      <c r="AC13" s="762">
        <f t="shared" si="5"/>
        <v>2972.5461237424638</v>
      </c>
      <c r="AD13" s="763">
        <f t="shared" si="6"/>
        <v>0</v>
      </c>
      <c r="AE13" s="562">
        <f t="shared" si="7"/>
        <v>2972.5461237424638</v>
      </c>
      <c r="AF13" s="444"/>
      <c r="AG13" s="762">
        <f t="shared" si="8"/>
        <v>100.49674231266033</v>
      </c>
      <c r="AH13" s="763">
        <f t="shared" si="9"/>
        <v>100.49674231266033</v>
      </c>
      <c r="AI13" s="562" t="str">
        <f t="shared" si="10"/>
        <v>NA</v>
      </c>
      <c r="AJ13" s="446"/>
      <c r="AK13" s="762">
        <f t="shared" si="11"/>
        <v>4677.3245805905508</v>
      </c>
      <c r="AL13" s="763">
        <f t="shared" si="12"/>
        <v>4677.3245805905508</v>
      </c>
      <c r="AM13" s="562">
        <f t="shared" si="13"/>
        <v>0</v>
      </c>
    </row>
    <row r="14" spans="1:39" x14ac:dyDescent="0.25">
      <c r="A14" s="15"/>
      <c r="B14" s="628" t="s">
        <v>13</v>
      </c>
      <c r="C14" s="579"/>
      <c r="D14" s="762">
        <f t="shared" si="0"/>
        <v>0</v>
      </c>
      <c r="E14" s="763">
        <v>0</v>
      </c>
      <c r="F14" s="562">
        <v>0</v>
      </c>
      <c r="G14" s="446"/>
      <c r="H14" s="762">
        <f t="shared" si="1"/>
        <v>0</v>
      </c>
      <c r="I14" s="763">
        <v>0</v>
      </c>
      <c r="J14" s="562">
        <v>0</v>
      </c>
      <c r="K14" s="444"/>
      <c r="L14" s="762">
        <f>M14+N14</f>
        <v>0</v>
      </c>
      <c r="M14" s="763">
        <v>0</v>
      </c>
      <c r="N14" s="562">
        <v>0</v>
      </c>
      <c r="O14" s="446"/>
      <c r="P14" s="762">
        <f>Q14+R14</f>
        <v>2468990.84</v>
      </c>
      <c r="Q14" s="763">
        <v>0</v>
      </c>
      <c r="R14" s="562">
        <v>2468990.84</v>
      </c>
      <c r="S14" s="440"/>
      <c r="T14" s="1076">
        <f>VLOOKUP(B14,'FX rates'!$B$9:$K$124,9,FALSE)</f>
        <v>3295.4500000000007</v>
      </c>
      <c r="U14" s="1076">
        <f>VLOOKUP(B14,'FX rates'!$B$9:$K$124,10,FALSE)</f>
        <v>2970.6016666666674</v>
      </c>
      <c r="W14" s="628" t="s">
        <v>13</v>
      </c>
      <c r="X14" s="579"/>
      <c r="Y14" s="762">
        <f t="shared" si="2"/>
        <v>0</v>
      </c>
      <c r="Z14" s="763">
        <f t="shared" si="3"/>
        <v>0</v>
      </c>
      <c r="AA14" s="562">
        <f t="shared" si="4"/>
        <v>0</v>
      </c>
      <c r="AB14" s="446"/>
      <c r="AC14" s="762">
        <f t="shared" si="5"/>
        <v>0</v>
      </c>
      <c r="AD14" s="763">
        <f t="shared" si="6"/>
        <v>0</v>
      </c>
      <c r="AE14" s="562">
        <f t="shared" si="7"/>
        <v>0</v>
      </c>
      <c r="AF14" s="444"/>
      <c r="AG14" s="762">
        <f t="shared" si="8"/>
        <v>0</v>
      </c>
      <c r="AH14" s="763">
        <f t="shared" si="9"/>
        <v>0</v>
      </c>
      <c r="AI14" s="562">
        <f t="shared" si="10"/>
        <v>0</v>
      </c>
      <c r="AJ14" s="446"/>
      <c r="AK14" s="762">
        <f>IF(P14="NA", "NA", P14/U14)</f>
        <v>831.14167331982662</v>
      </c>
      <c r="AL14" s="763">
        <f>IF(Q14="NA", "NA", Q14/U14)</f>
        <v>0</v>
      </c>
      <c r="AM14" s="562">
        <f>IF(R14="NA", "NA", R14/U14)</f>
        <v>831.14167331982662</v>
      </c>
    </row>
    <row r="15" spans="1:39" x14ac:dyDescent="0.25">
      <c r="A15" s="15"/>
      <c r="B15" s="628" t="s">
        <v>15</v>
      </c>
      <c r="C15" s="579"/>
      <c r="D15" s="762">
        <f t="shared" si="0"/>
        <v>0</v>
      </c>
      <c r="E15" s="763">
        <v>0</v>
      </c>
      <c r="F15" s="562">
        <v>0</v>
      </c>
      <c r="G15" s="446"/>
      <c r="H15" s="762">
        <f t="shared" si="1"/>
        <v>1602.23</v>
      </c>
      <c r="I15" s="763">
        <v>1602.23</v>
      </c>
      <c r="J15" s="562">
        <v>0</v>
      </c>
      <c r="K15" s="444"/>
      <c r="L15" s="762">
        <f t="shared" ref="L15:L16" si="14">M15+N15</f>
        <v>0</v>
      </c>
      <c r="M15" s="763">
        <v>0</v>
      </c>
      <c r="N15" s="562">
        <v>0</v>
      </c>
      <c r="O15" s="446"/>
      <c r="P15" s="762">
        <f t="shared" ref="P15:P20" si="15">Q15+R15</f>
        <v>1113.94</v>
      </c>
      <c r="Q15" s="763">
        <v>1113.94</v>
      </c>
      <c r="R15" s="562">
        <v>0</v>
      </c>
      <c r="S15" s="440"/>
      <c r="T15" s="1076">
        <f>VLOOKUP(B15,'FX rates'!$B$9:$K$124,9,FALSE)</f>
        <v>3.3380833333333335</v>
      </c>
      <c r="U15" s="1076">
        <f>VLOOKUP(B15,'FX rates'!$B$9:$K$124,10,FALSE)</f>
        <v>3.2792499999999998</v>
      </c>
      <c r="W15" s="628" t="s">
        <v>15</v>
      </c>
      <c r="X15" s="579"/>
      <c r="Y15" s="762">
        <f t="shared" si="2"/>
        <v>0</v>
      </c>
      <c r="Z15" s="763">
        <f t="shared" si="3"/>
        <v>0</v>
      </c>
      <c r="AA15" s="562">
        <f t="shared" si="4"/>
        <v>0</v>
      </c>
      <c r="AB15" s="446"/>
      <c r="AC15" s="762">
        <f t="shared" si="5"/>
        <v>479.98502134458397</v>
      </c>
      <c r="AD15" s="763">
        <f t="shared" si="6"/>
        <v>479.98502134458397</v>
      </c>
      <c r="AE15" s="562">
        <f t="shared" si="7"/>
        <v>0</v>
      </c>
      <c r="AF15" s="444"/>
      <c r="AG15" s="762">
        <f t="shared" si="8"/>
        <v>0</v>
      </c>
      <c r="AH15" s="763">
        <f t="shared" si="9"/>
        <v>0</v>
      </c>
      <c r="AI15" s="562">
        <f t="shared" si="10"/>
        <v>0</v>
      </c>
      <c r="AJ15" s="446"/>
      <c r="AK15" s="762">
        <f t="shared" ref="AK15" si="16">IF(P15="NA", "NA", P15/U15)</f>
        <v>339.69352748341851</v>
      </c>
      <c r="AL15" s="763">
        <f t="shared" ref="AL15" si="17">IF(Q15="NA", "NA", Q15/U15)</f>
        <v>339.69352748341851</v>
      </c>
      <c r="AM15" s="562">
        <f t="shared" ref="AM15" si="18">IF(R15="NA", "NA", R15/U15)</f>
        <v>0</v>
      </c>
    </row>
    <row r="16" spans="1:39" x14ac:dyDescent="0.25">
      <c r="A16" s="15"/>
      <c r="B16" s="628" t="s">
        <v>105</v>
      </c>
      <c r="C16" s="579"/>
      <c r="D16" s="762">
        <f t="shared" si="0"/>
        <v>2.5</v>
      </c>
      <c r="E16" s="763">
        <v>2.5</v>
      </c>
      <c r="F16" s="562">
        <v>0</v>
      </c>
      <c r="G16" s="446"/>
      <c r="H16" s="762">
        <f t="shared" si="1"/>
        <v>39.299999999999997</v>
      </c>
      <c r="I16" s="763">
        <v>39.299999999999997</v>
      </c>
      <c r="J16" s="562">
        <v>0</v>
      </c>
      <c r="K16" s="444"/>
      <c r="L16" s="762">
        <f t="shared" si="14"/>
        <v>0</v>
      </c>
      <c r="M16" s="763">
        <v>0</v>
      </c>
      <c r="N16" s="562">
        <v>0</v>
      </c>
      <c r="O16" s="446"/>
      <c r="P16" s="762">
        <f t="shared" si="15"/>
        <v>0</v>
      </c>
      <c r="Q16" s="763">
        <v>0</v>
      </c>
      <c r="R16" s="562">
        <v>0</v>
      </c>
      <c r="S16" s="440"/>
      <c r="T16" s="1076">
        <f>VLOOKUP(B16,'FX rates'!$B$9:$K$124,9,FALSE)</f>
        <v>1</v>
      </c>
      <c r="U16" s="1076">
        <f>VLOOKUP(B16,'FX rates'!$B$9:$K$124,10,FALSE)</f>
        <v>1</v>
      </c>
      <c r="W16" s="628" t="s">
        <v>105</v>
      </c>
      <c r="X16" s="579"/>
      <c r="Y16" s="762">
        <f t="shared" si="2"/>
        <v>2.5</v>
      </c>
      <c r="Z16" s="763">
        <f t="shared" si="3"/>
        <v>2.5</v>
      </c>
      <c r="AA16" s="562">
        <f t="shared" si="4"/>
        <v>0</v>
      </c>
      <c r="AB16" s="446"/>
      <c r="AC16" s="762">
        <f t="shared" si="5"/>
        <v>39.299999999999997</v>
      </c>
      <c r="AD16" s="763">
        <f t="shared" si="6"/>
        <v>39.299999999999997</v>
      </c>
      <c r="AE16" s="562">
        <f t="shared" si="7"/>
        <v>0</v>
      </c>
      <c r="AF16" s="444"/>
      <c r="AG16" s="762">
        <f t="shared" si="8"/>
        <v>0</v>
      </c>
      <c r="AH16" s="763">
        <f t="shared" si="9"/>
        <v>0</v>
      </c>
      <c r="AI16" s="562">
        <f t="shared" si="10"/>
        <v>0</v>
      </c>
      <c r="AJ16" s="446"/>
      <c r="AK16" s="762">
        <f>IF(P16="NA", "NA", P16/U16)</f>
        <v>0</v>
      </c>
      <c r="AL16" s="763">
        <f>IF(Q16="NA", "NA", Q16/U16)</f>
        <v>0</v>
      </c>
      <c r="AM16" s="562">
        <f>IF(R16="NA", "NA", R16/U16)</f>
        <v>0</v>
      </c>
    </row>
    <row r="17" spans="1:39" x14ac:dyDescent="0.25">
      <c r="A17" s="15"/>
      <c r="B17" s="628" t="s">
        <v>509</v>
      </c>
      <c r="C17" s="579"/>
      <c r="D17" s="762">
        <f t="shared" si="0"/>
        <v>0</v>
      </c>
      <c r="E17" s="763">
        <v>0</v>
      </c>
      <c r="F17" s="562">
        <v>0</v>
      </c>
      <c r="G17" s="446"/>
      <c r="H17" s="762">
        <f t="shared" si="1"/>
        <v>71947525.620000005</v>
      </c>
      <c r="I17" s="763">
        <v>0</v>
      </c>
      <c r="J17" s="562">
        <v>71947525.620000005</v>
      </c>
      <c r="K17" s="444"/>
      <c r="L17" s="762" t="s">
        <v>101</v>
      </c>
      <c r="M17" s="763" t="s">
        <v>101</v>
      </c>
      <c r="N17" s="562" t="s">
        <v>101</v>
      </c>
      <c r="O17" s="446"/>
      <c r="P17" s="762">
        <v>1513101.65</v>
      </c>
      <c r="Q17" s="763" t="s">
        <v>101</v>
      </c>
      <c r="R17" s="562" t="s">
        <v>101</v>
      </c>
      <c r="S17" s="440"/>
      <c r="T17" s="1076">
        <f>VLOOKUP(B17,'FX rates'!$B$9:$K$124,9,FALSE)</f>
        <v>708.47008333333326</v>
      </c>
      <c r="U17" s="1076">
        <f>VLOOKUP(B17,'FX rates'!$B$9:$K$124,10,FALSE)</f>
        <v>643.86166666666668</v>
      </c>
      <c r="W17" s="628" t="s">
        <v>509</v>
      </c>
      <c r="X17" s="579"/>
      <c r="Y17" s="762">
        <f t="shared" si="2"/>
        <v>0</v>
      </c>
      <c r="Z17" s="763">
        <f t="shared" si="3"/>
        <v>0</v>
      </c>
      <c r="AA17" s="562">
        <f t="shared" si="4"/>
        <v>0</v>
      </c>
      <c r="AB17" s="446"/>
      <c r="AC17" s="762">
        <f t="shared" si="5"/>
        <v>101553.37157144134</v>
      </c>
      <c r="AD17" s="763">
        <f t="shared" si="6"/>
        <v>0</v>
      </c>
      <c r="AE17" s="562">
        <f t="shared" si="7"/>
        <v>101553.37157144134</v>
      </c>
      <c r="AF17" s="444"/>
      <c r="AG17" s="762" t="str">
        <f t="shared" si="8"/>
        <v>NA</v>
      </c>
      <c r="AH17" s="763" t="str">
        <f t="shared" si="9"/>
        <v>NA</v>
      </c>
      <c r="AI17" s="562" t="str">
        <f t="shared" si="10"/>
        <v>NA</v>
      </c>
      <c r="AJ17" s="446"/>
      <c r="AK17" s="762">
        <f t="shared" ref="AK17" si="19">IF(P17="NA", "NA", P17/U17)</f>
        <v>2350.0415203058628</v>
      </c>
      <c r="AL17" s="763" t="str">
        <f t="shared" ref="AL17" si="20">IF(Q17="NA", "NA", Q17/U17)</f>
        <v>NA</v>
      </c>
      <c r="AM17" s="562" t="str">
        <f t="shared" ref="AM17" si="21">IF(R17="NA", "NA", R17/U17)</f>
        <v>NA</v>
      </c>
    </row>
    <row r="18" spans="1:39" x14ac:dyDescent="0.25">
      <c r="A18" s="15"/>
      <c r="B18" s="628" t="s">
        <v>17</v>
      </c>
      <c r="C18" s="579"/>
      <c r="D18" s="762">
        <f t="shared" si="0"/>
        <v>0</v>
      </c>
      <c r="E18" s="763">
        <v>0</v>
      </c>
      <c r="F18" s="562">
        <v>0</v>
      </c>
      <c r="G18" s="446"/>
      <c r="H18" s="762">
        <f t="shared" si="1"/>
        <v>44620.36</v>
      </c>
      <c r="I18" s="763">
        <v>0</v>
      </c>
      <c r="J18" s="562">
        <v>44620.36</v>
      </c>
      <c r="K18" s="444"/>
      <c r="L18" s="762">
        <v>5577.93</v>
      </c>
      <c r="M18" s="763">
        <v>5577.93</v>
      </c>
      <c r="N18" s="562">
        <v>0</v>
      </c>
      <c r="O18" s="446"/>
      <c r="P18" s="762">
        <f t="shared" si="15"/>
        <v>34552.21</v>
      </c>
      <c r="Q18" s="763">
        <v>0</v>
      </c>
      <c r="R18" s="562">
        <v>34552.21</v>
      </c>
      <c r="S18" s="440"/>
      <c r="T18" s="1076">
        <f>VLOOKUP(B18,'FX rates'!$B$9:$K$124,9,FALSE)</f>
        <v>19.367916666666662</v>
      </c>
      <c r="U18" s="1076">
        <f>VLOOKUP(B18,'FX rates'!$B$9:$K$124,10,FALSE)</f>
        <v>19.223083333333335</v>
      </c>
      <c r="W18" s="628" t="s">
        <v>17</v>
      </c>
      <c r="X18" s="579"/>
      <c r="Y18" s="762">
        <f t="shared" si="2"/>
        <v>0</v>
      </c>
      <c r="Z18" s="763">
        <f t="shared" si="3"/>
        <v>0</v>
      </c>
      <c r="AA18" s="562">
        <f t="shared" si="4"/>
        <v>0</v>
      </c>
      <c r="AB18" s="446"/>
      <c r="AC18" s="762">
        <f t="shared" si="5"/>
        <v>2303.8285824925247</v>
      </c>
      <c r="AD18" s="763">
        <f t="shared" si="6"/>
        <v>0</v>
      </c>
      <c r="AE18" s="562">
        <f t="shared" si="7"/>
        <v>2303.8285824925247</v>
      </c>
      <c r="AF18" s="444"/>
      <c r="AG18" s="762">
        <f t="shared" si="8"/>
        <v>290.16833060946692</v>
      </c>
      <c r="AH18" s="763">
        <f t="shared" si="9"/>
        <v>290.16833060946692</v>
      </c>
      <c r="AI18" s="562">
        <f t="shared" si="10"/>
        <v>0</v>
      </c>
      <c r="AJ18" s="446"/>
      <c r="AK18" s="762">
        <f t="shared" ref="AK18:AK23" si="22">IF(P18="NA", "NA", P18/U18)</f>
        <v>1797.4332941732378</v>
      </c>
      <c r="AL18" s="763">
        <f t="shared" ref="AL18:AL23" si="23">IF(Q18="NA", "NA", Q18/U18)</f>
        <v>0</v>
      </c>
      <c r="AM18" s="562">
        <f t="shared" ref="AM18:AM23" si="24">IF(R18="NA", "NA", R18/U18)</f>
        <v>1797.4332941732378</v>
      </c>
    </row>
    <row r="19" spans="1:39" x14ac:dyDescent="0.25">
      <c r="A19" s="15"/>
      <c r="B19" s="628" t="s">
        <v>510</v>
      </c>
      <c r="C19" s="579"/>
      <c r="D19" s="762">
        <f>E19+F19</f>
        <v>0</v>
      </c>
      <c r="E19" s="763">
        <v>0</v>
      </c>
      <c r="F19" s="562">
        <v>0</v>
      </c>
      <c r="G19" s="446"/>
      <c r="H19" s="762">
        <f>I19+J19</f>
        <v>81</v>
      </c>
      <c r="I19" s="763">
        <v>81</v>
      </c>
      <c r="J19" s="562">
        <v>0</v>
      </c>
      <c r="K19" s="444"/>
      <c r="L19" s="1142">
        <f>M19+N19</f>
        <v>0</v>
      </c>
      <c r="M19" s="1143">
        <v>0</v>
      </c>
      <c r="N19" s="726">
        <v>0</v>
      </c>
      <c r="O19" s="446"/>
      <c r="P19" s="762">
        <f t="shared" si="15"/>
        <v>950.54</v>
      </c>
      <c r="Q19" s="763">
        <v>950.54</v>
      </c>
      <c r="R19" s="562">
        <v>0</v>
      </c>
      <c r="S19" s="440"/>
      <c r="T19" s="1076">
        <f>VLOOKUP(B19,'FX rates'!$B$9:$K$124,9,FALSE)</f>
        <v>49.347166666666659</v>
      </c>
      <c r="U19" s="1076">
        <f>VLOOKUP(B19,'FX rates'!$B$9:$K$124,10,FALSE)</f>
        <v>29.329666666666668</v>
      </c>
      <c r="W19" s="628" t="s">
        <v>510</v>
      </c>
      <c r="X19" s="579"/>
      <c r="Y19" s="762">
        <f t="shared" si="2"/>
        <v>0</v>
      </c>
      <c r="Z19" s="763">
        <f t="shared" si="3"/>
        <v>0</v>
      </c>
      <c r="AA19" s="562">
        <f t="shared" si="4"/>
        <v>0</v>
      </c>
      <c r="AB19" s="446"/>
      <c r="AC19" s="762">
        <f t="shared" si="5"/>
        <v>1.6414316255914729</v>
      </c>
      <c r="AD19" s="763">
        <f t="shared" si="6"/>
        <v>1.6414316255914729</v>
      </c>
      <c r="AE19" s="562">
        <f t="shared" si="7"/>
        <v>0</v>
      </c>
      <c r="AF19" s="444"/>
      <c r="AG19" s="762">
        <f t="shared" si="8"/>
        <v>0</v>
      </c>
      <c r="AH19" s="763">
        <f t="shared" si="9"/>
        <v>0</v>
      </c>
      <c r="AI19" s="562">
        <f t="shared" si="10"/>
        <v>0</v>
      </c>
      <c r="AJ19" s="446"/>
      <c r="AK19" s="762">
        <f t="shared" si="22"/>
        <v>32.408823830251507</v>
      </c>
      <c r="AL19" s="763">
        <f t="shared" si="23"/>
        <v>32.408823830251507</v>
      </c>
      <c r="AM19" s="562">
        <f t="shared" si="24"/>
        <v>0</v>
      </c>
    </row>
    <row r="20" spans="1:39" x14ac:dyDescent="0.25">
      <c r="A20" s="15"/>
      <c r="B20" s="628" t="s">
        <v>111</v>
      </c>
      <c r="C20" s="579"/>
      <c r="D20" s="762">
        <f>E20+F20</f>
        <v>19691.43</v>
      </c>
      <c r="E20" s="763">
        <v>18440.43</v>
      </c>
      <c r="F20" s="562">
        <v>1251</v>
      </c>
      <c r="G20" s="446"/>
      <c r="H20" s="762">
        <f>I20+J20</f>
        <v>0</v>
      </c>
      <c r="I20" s="763">
        <v>0</v>
      </c>
      <c r="J20" s="562">
        <v>0</v>
      </c>
      <c r="K20" s="444"/>
      <c r="L20" s="1142">
        <f t="shared" ref="L20" si="25">M20+N20</f>
        <v>10050.379999999999</v>
      </c>
      <c r="M20" s="1143">
        <v>10050.379999999999</v>
      </c>
      <c r="N20" s="726">
        <v>0</v>
      </c>
      <c r="O20" s="446"/>
      <c r="P20" s="762">
        <f t="shared" si="15"/>
        <v>0</v>
      </c>
      <c r="Q20" s="763">
        <v>0</v>
      </c>
      <c r="R20" s="562">
        <v>0</v>
      </c>
      <c r="S20" s="440"/>
      <c r="T20" s="1076">
        <f>VLOOKUP(B20,'FX rates'!$B$9:$K$124,9,FALSE)</f>
        <v>132.68174999999999</v>
      </c>
      <c r="U20" s="1076">
        <f>VLOOKUP(B20,'FX rates'!$B$9:$K$124,10,FALSE)</f>
        <v>127.61316666666666</v>
      </c>
      <c r="W20" s="628" t="s">
        <v>111</v>
      </c>
      <c r="X20" s="579"/>
      <c r="Y20" s="762">
        <f t="shared" si="2"/>
        <v>148.41099096145476</v>
      </c>
      <c r="Z20" s="763">
        <f t="shared" si="3"/>
        <v>138.98241468777735</v>
      </c>
      <c r="AA20" s="562">
        <f t="shared" si="4"/>
        <v>9.428576273677427</v>
      </c>
      <c r="AB20" s="446"/>
      <c r="AC20" s="762">
        <f t="shared" si="5"/>
        <v>0</v>
      </c>
      <c r="AD20" s="763">
        <f t="shared" si="6"/>
        <v>0</v>
      </c>
      <c r="AE20" s="562">
        <f t="shared" si="7"/>
        <v>0</v>
      </c>
      <c r="AF20" s="444"/>
      <c r="AG20" s="762">
        <f t="shared" si="8"/>
        <v>78.756606880951409</v>
      </c>
      <c r="AH20" s="763">
        <f t="shared" si="9"/>
        <v>78.756606880951409</v>
      </c>
      <c r="AI20" s="562">
        <f t="shared" si="10"/>
        <v>0</v>
      </c>
      <c r="AJ20" s="446"/>
      <c r="AK20" s="762">
        <f t="shared" si="22"/>
        <v>0</v>
      </c>
      <c r="AL20" s="763">
        <f t="shared" si="23"/>
        <v>0</v>
      </c>
      <c r="AM20" s="562">
        <f t="shared" si="24"/>
        <v>0</v>
      </c>
    </row>
    <row r="21" spans="1:39" x14ac:dyDescent="0.25">
      <c r="A21" s="15"/>
      <c r="B21" s="628" t="s">
        <v>20</v>
      </c>
      <c r="C21" s="579"/>
      <c r="D21" s="762">
        <f t="shared" si="0"/>
        <v>0</v>
      </c>
      <c r="E21" s="763">
        <v>0</v>
      </c>
      <c r="F21" s="562">
        <v>0</v>
      </c>
      <c r="G21" s="446"/>
      <c r="H21" s="762">
        <f t="shared" si="1"/>
        <v>0</v>
      </c>
      <c r="I21" s="763">
        <v>0</v>
      </c>
      <c r="J21" s="562">
        <v>0</v>
      </c>
      <c r="K21" s="444"/>
      <c r="L21" s="1142">
        <v>22300.799999999999</v>
      </c>
      <c r="M21" s="763" t="s">
        <v>101</v>
      </c>
      <c r="N21" s="562" t="s">
        <v>101</v>
      </c>
      <c r="O21" s="446"/>
      <c r="P21" s="762" t="s">
        <v>101</v>
      </c>
      <c r="Q21" s="763" t="s">
        <v>101</v>
      </c>
      <c r="R21" s="562" t="s">
        <v>101</v>
      </c>
      <c r="S21" s="440"/>
      <c r="T21" s="1076">
        <f>VLOOKUP(B21,'FX rates'!$B$9:$K$124,9,FALSE)</f>
        <v>1</v>
      </c>
      <c r="U21" s="1076">
        <f>VLOOKUP(B21,'FX rates'!$B$9:$K$124,10,FALSE)</f>
        <v>1</v>
      </c>
      <c r="W21" s="628" t="s">
        <v>20</v>
      </c>
      <c r="X21" s="579"/>
      <c r="Y21" s="762">
        <f t="shared" si="2"/>
        <v>0</v>
      </c>
      <c r="Z21" s="763">
        <f t="shared" si="3"/>
        <v>0</v>
      </c>
      <c r="AA21" s="562">
        <f t="shared" si="4"/>
        <v>0</v>
      </c>
      <c r="AB21" s="446"/>
      <c r="AC21" s="762">
        <f t="shared" si="5"/>
        <v>0</v>
      </c>
      <c r="AD21" s="763">
        <f t="shared" si="6"/>
        <v>0</v>
      </c>
      <c r="AE21" s="562">
        <f t="shared" si="7"/>
        <v>0</v>
      </c>
      <c r="AF21" s="444"/>
      <c r="AG21" s="762">
        <f t="shared" si="8"/>
        <v>22300.799999999999</v>
      </c>
      <c r="AH21" s="763" t="str">
        <f t="shared" si="9"/>
        <v>NA</v>
      </c>
      <c r="AI21" s="562" t="str">
        <f t="shared" si="10"/>
        <v>NA</v>
      </c>
      <c r="AJ21" s="446"/>
      <c r="AK21" s="762" t="str">
        <f t="shared" si="22"/>
        <v>NA</v>
      </c>
      <c r="AL21" s="763" t="str">
        <f t="shared" si="23"/>
        <v>NA</v>
      </c>
      <c r="AM21" s="562" t="str">
        <f t="shared" si="24"/>
        <v>NA</v>
      </c>
    </row>
    <row r="22" spans="1:39" x14ac:dyDescent="0.25">
      <c r="A22" s="15"/>
      <c r="B22" s="628" t="s">
        <v>112</v>
      </c>
      <c r="C22" s="579"/>
      <c r="D22" s="762">
        <f t="shared" si="0"/>
        <v>20508.439999999999</v>
      </c>
      <c r="E22" s="763">
        <v>3665.44</v>
      </c>
      <c r="F22" s="562">
        <v>16843</v>
      </c>
      <c r="G22" s="446"/>
      <c r="H22" s="762">
        <f t="shared" si="1"/>
        <v>54202.44</v>
      </c>
      <c r="I22" s="763">
        <v>20761.439999999999</v>
      </c>
      <c r="J22" s="562">
        <v>33441</v>
      </c>
      <c r="K22" s="444"/>
      <c r="L22" s="762">
        <v>26253</v>
      </c>
      <c r="M22" s="763" t="s">
        <v>101</v>
      </c>
      <c r="N22" s="562" t="s">
        <v>101</v>
      </c>
      <c r="O22" s="446"/>
      <c r="P22" s="762">
        <v>80535.19</v>
      </c>
      <c r="Q22" s="763" t="s">
        <v>101</v>
      </c>
      <c r="R22" s="562" t="s">
        <v>101</v>
      </c>
      <c r="S22" s="440"/>
      <c r="T22" s="1076">
        <f>VLOOKUP(B22,'FX rates'!$B$9:$K$124,9,FALSE)</f>
        <v>1</v>
      </c>
      <c r="U22" s="1076">
        <f>VLOOKUP(B22,'FX rates'!$B$9:$K$124,10,FALSE)</f>
        <v>1</v>
      </c>
      <c r="W22" s="628" t="s">
        <v>112</v>
      </c>
      <c r="X22" s="579"/>
      <c r="Y22" s="762">
        <f t="shared" si="2"/>
        <v>20508.439999999999</v>
      </c>
      <c r="Z22" s="763">
        <f t="shared" si="3"/>
        <v>3665.44</v>
      </c>
      <c r="AA22" s="562">
        <f t="shared" si="4"/>
        <v>16843</v>
      </c>
      <c r="AB22" s="446"/>
      <c r="AC22" s="762">
        <f t="shared" si="5"/>
        <v>54202.44</v>
      </c>
      <c r="AD22" s="763">
        <f t="shared" si="6"/>
        <v>20761.439999999999</v>
      </c>
      <c r="AE22" s="562">
        <f t="shared" si="7"/>
        <v>33441</v>
      </c>
      <c r="AF22" s="444"/>
      <c r="AG22" s="762">
        <f t="shared" si="8"/>
        <v>26253</v>
      </c>
      <c r="AH22" s="763" t="str">
        <f t="shared" si="9"/>
        <v>NA</v>
      </c>
      <c r="AI22" s="562" t="str">
        <f t="shared" si="10"/>
        <v>NA</v>
      </c>
      <c r="AJ22" s="446"/>
      <c r="AK22" s="762">
        <f t="shared" si="22"/>
        <v>80535.19</v>
      </c>
      <c r="AL22" s="763" t="str">
        <f t="shared" si="23"/>
        <v>NA</v>
      </c>
      <c r="AM22" s="562" t="str">
        <f t="shared" si="24"/>
        <v>NA</v>
      </c>
    </row>
    <row r="23" spans="1:39" x14ac:dyDescent="0.25">
      <c r="A23" s="15"/>
      <c r="B23" s="636" t="s">
        <v>21</v>
      </c>
      <c r="C23" s="579"/>
      <c r="D23" s="704">
        <f t="shared" si="0"/>
        <v>1626.5</v>
      </c>
      <c r="E23" s="705">
        <v>1626.5</v>
      </c>
      <c r="F23" s="706">
        <v>0</v>
      </c>
      <c r="G23" s="446"/>
      <c r="H23" s="704">
        <f t="shared" si="1"/>
        <v>36914.1</v>
      </c>
      <c r="I23" s="705">
        <v>15967.8</v>
      </c>
      <c r="J23" s="706">
        <v>20946.3</v>
      </c>
      <c r="K23" s="444"/>
      <c r="L23" s="704">
        <v>2883.5</v>
      </c>
      <c r="M23" s="705">
        <v>2883.5</v>
      </c>
      <c r="N23" s="706">
        <v>0</v>
      </c>
      <c r="O23" s="446"/>
      <c r="P23" s="704">
        <f>Q23+R23</f>
        <v>38245.300000000003</v>
      </c>
      <c r="Q23" s="705">
        <v>13758.4</v>
      </c>
      <c r="R23" s="706">
        <v>24486.9</v>
      </c>
      <c r="S23" s="440"/>
      <c r="T23" s="501">
        <f>VLOOKUP(B23,'FX rates'!$B$9:$K$124,9,FALSE)</f>
        <v>1.3251666666666664</v>
      </c>
      <c r="U23" s="501">
        <f>VLOOKUP(B23,'FX rates'!$B$9:$K$124,10,FALSE)</f>
        <v>1.2997499999999997</v>
      </c>
      <c r="W23" s="636" t="s">
        <v>21</v>
      </c>
      <c r="X23" s="579"/>
      <c r="Y23" s="704">
        <f t="shared" si="2"/>
        <v>1227.3927807822918</v>
      </c>
      <c r="Z23" s="705">
        <f t="shared" si="3"/>
        <v>1227.3927807822918</v>
      </c>
      <c r="AA23" s="706">
        <f t="shared" si="4"/>
        <v>0</v>
      </c>
      <c r="AB23" s="446"/>
      <c r="AC23" s="704">
        <f t="shared" si="5"/>
        <v>27856.194189410144</v>
      </c>
      <c r="AD23" s="705">
        <f t="shared" si="6"/>
        <v>12049.654131555781</v>
      </c>
      <c r="AE23" s="706">
        <f t="shared" si="7"/>
        <v>15806.540057854361</v>
      </c>
      <c r="AF23" s="444"/>
      <c r="AG23" s="704">
        <f t="shared" si="8"/>
        <v>2218.5035583766112</v>
      </c>
      <c r="AH23" s="705">
        <f t="shared" si="9"/>
        <v>2218.5035583766112</v>
      </c>
      <c r="AI23" s="706">
        <f t="shared" si="10"/>
        <v>0</v>
      </c>
      <c r="AJ23" s="446"/>
      <c r="AK23" s="704">
        <f t="shared" si="22"/>
        <v>29425.12021542605</v>
      </c>
      <c r="AL23" s="705">
        <f t="shared" si="23"/>
        <v>10585.42027312945</v>
      </c>
      <c r="AM23" s="706">
        <f t="shared" si="24"/>
        <v>18839.6999422966</v>
      </c>
    </row>
    <row r="24" spans="1:39" x14ac:dyDescent="0.25">
      <c r="A24" s="15"/>
      <c r="B24" s="21"/>
      <c r="C24" s="21"/>
      <c r="D24" s="77"/>
      <c r="E24" s="77"/>
      <c r="F24" s="77"/>
      <c r="G24" s="16"/>
      <c r="H24" s="77"/>
      <c r="I24" s="77"/>
      <c r="J24" s="77"/>
      <c r="K24" s="15"/>
      <c r="L24" s="77"/>
      <c r="M24" s="77"/>
      <c r="N24" s="77"/>
      <c r="O24" s="16"/>
      <c r="P24" s="77"/>
      <c r="Q24" s="77"/>
      <c r="S24" s="440"/>
      <c r="T24" s="440"/>
      <c r="U24" s="440"/>
      <c r="W24" s="43"/>
      <c r="X24" s="21"/>
    </row>
    <row r="25" spans="1:39" x14ac:dyDescent="0.25">
      <c r="B25" s="21"/>
      <c r="C25" s="21"/>
      <c r="D25" s="77"/>
      <c r="E25" s="16"/>
      <c r="F25" s="16"/>
      <c r="G25" s="16"/>
      <c r="H25" s="77"/>
      <c r="I25" s="16"/>
      <c r="J25" s="16"/>
      <c r="K25" s="15"/>
      <c r="L25" s="77"/>
      <c r="M25" s="16"/>
      <c r="N25" s="16"/>
      <c r="O25" s="16"/>
      <c r="P25" s="77"/>
      <c r="Q25" s="16"/>
      <c r="S25" s="440"/>
      <c r="W25" s="16"/>
      <c r="X25" s="16"/>
    </row>
    <row r="26" spans="1:39" x14ac:dyDescent="0.25">
      <c r="B26" s="305" t="s">
        <v>23</v>
      </c>
      <c r="C26" s="89"/>
      <c r="T26" s="13"/>
      <c r="W26" s="11" t="s">
        <v>23</v>
      </c>
      <c r="X26" s="89"/>
    </row>
    <row r="27" spans="1:39" x14ac:dyDescent="0.25">
      <c r="B27" s="624" t="s">
        <v>539</v>
      </c>
      <c r="C27" s="579"/>
      <c r="D27" s="760">
        <f t="shared" si="0"/>
        <v>0</v>
      </c>
      <c r="E27" s="761">
        <v>0</v>
      </c>
      <c r="F27" s="609">
        <v>0</v>
      </c>
      <c r="G27" s="446"/>
      <c r="H27" s="760">
        <f t="shared" si="1"/>
        <v>0</v>
      </c>
      <c r="I27" s="761">
        <v>0</v>
      </c>
      <c r="J27" s="609">
        <v>0</v>
      </c>
      <c r="K27" s="444"/>
      <c r="L27" s="760">
        <f>M27+N27</f>
        <v>0</v>
      </c>
      <c r="M27" s="761">
        <v>0</v>
      </c>
      <c r="N27" s="609">
        <v>0</v>
      </c>
      <c r="O27" s="446"/>
      <c r="P27" s="760">
        <f>Q27+R27</f>
        <v>4910.08</v>
      </c>
      <c r="Q27" s="761">
        <v>4910.08</v>
      </c>
      <c r="R27" s="609">
        <v>0</v>
      </c>
      <c r="S27" s="440"/>
      <c r="T27" s="498">
        <f>VLOOKUP(B27,'FX rates'!$B$9:$K$124,9,FALSE)</f>
        <v>485.82783333333327</v>
      </c>
      <c r="U27" s="498">
        <f>VLOOKUP(B27,'FX rates'!$B$9:$K$124,10,FALSE)</f>
        <v>489.59416666666658</v>
      </c>
      <c r="W27" s="624" t="s">
        <v>539</v>
      </c>
      <c r="X27" s="579"/>
      <c r="Y27" s="760">
        <f t="shared" ref="Y27:Y48" si="26">IF(D27="NA", "NA", D27/T27)</f>
        <v>0</v>
      </c>
      <c r="Z27" s="761">
        <f t="shared" ref="Z27" si="27">IF(E27="NA", "NA", E27/T27)</f>
        <v>0</v>
      </c>
      <c r="AA27" s="609">
        <f t="shared" ref="AA27" si="28">IF(F27="NA", "NA", F27/T27)</f>
        <v>0</v>
      </c>
      <c r="AB27" s="446"/>
      <c r="AC27" s="760">
        <f t="shared" ref="AC27:AC28" si="29">IF(H27="NA", "NA", H27/T27)</f>
        <v>0</v>
      </c>
      <c r="AD27" s="761">
        <f t="shared" ref="AD27" si="30">IF(I27="NA", "NA", I27/T27)</f>
        <v>0</v>
      </c>
      <c r="AE27" s="609">
        <f t="shared" ref="AE27" si="31">IF(J27="NA", "NA", J27/T27)</f>
        <v>0</v>
      </c>
      <c r="AF27" s="444"/>
      <c r="AG27" s="760">
        <f>IF(L27="NA", "NA", L27/U27)</f>
        <v>0</v>
      </c>
      <c r="AH27" s="761">
        <f>IF(M27="NA", "NA", M27/U27)</f>
        <v>0</v>
      </c>
      <c r="AI27" s="609">
        <f>IF(N27="NA", "NA", N27/U27)</f>
        <v>0</v>
      </c>
      <c r="AJ27" s="446"/>
      <c r="AK27" s="760">
        <f>IF(P27="NA", "NA", P27/U27)</f>
        <v>10.028877658877336</v>
      </c>
      <c r="AL27" s="761">
        <f>IF(Q27="NA", "NA", Q27/U27)</f>
        <v>10.028877658877336</v>
      </c>
      <c r="AM27" s="609">
        <f>IF(R27="NA", "NA", R27/U27)</f>
        <v>0</v>
      </c>
    </row>
    <row r="28" spans="1:39" x14ac:dyDescent="0.25">
      <c r="A28" s="15"/>
      <c r="B28" s="757" t="s">
        <v>543</v>
      </c>
      <c r="C28" s="579"/>
      <c r="D28" s="1142">
        <f t="shared" si="0"/>
        <v>6710.6</v>
      </c>
      <c r="E28" s="1143">
        <v>6710.6</v>
      </c>
      <c r="F28" s="726">
        <v>0</v>
      </c>
      <c r="G28" s="446"/>
      <c r="H28" s="1142">
        <f t="shared" si="1"/>
        <v>45918.11</v>
      </c>
      <c r="I28" s="1143">
        <v>45918.11</v>
      </c>
      <c r="J28" s="726">
        <v>0</v>
      </c>
      <c r="K28" s="444"/>
      <c r="L28" s="1142">
        <v>8507.01</v>
      </c>
      <c r="M28" s="1143">
        <v>8507.01</v>
      </c>
      <c r="N28" s="726">
        <v>0</v>
      </c>
      <c r="O28" s="446"/>
      <c r="P28" s="1142">
        <f>Q28+R28</f>
        <v>42364.3</v>
      </c>
      <c r="Q28" s="1143">
        <v>42364.3</v>
      </c>
      <c r="R28" s="726">
        <v>0</v>
      </c>
      <c r="S28" s="440"/>
      <c r="T28" s="1076">
        <f>VLOOKUP(B28,'FX rates'!$B$9:$K$124,9,FALSE)</f>
        <v>1.4383333333333335</v>
      </c>
      <c r="U28" s="1076">
        <f>VLOOKUP(B28,'FX rates'!$B$9:$K$124,10,FALSE)</f>
        <v>1.3440000000000001</v>
      </c>
      <c r="W28" s="757" t="s">
        <v>543</v>
      </c>
      <c r="X28" s="579"/>
      <c r="Y28" s="1142">
        <f t="shared" si="26"/>
        <v>4665.5388180764776</v>
      </c>
      <c r="Z28" s="1143">
        <f t="shared" ref="Z28:Z48" si="32">IF(E28="NA", "NA", E28/T28)</f>
        <v>4665.5388180764776</v>
      </c>
      <c r="AA28" s="726">
        <f t="shared" ref="AA28:AA48" si="33">IF(F28="NA", "NA", F28/T28)</f>
        <v>0</v>
      </c>
      <c r="AB28" s="446"/>
      <c r="AC28" s="1142">
        <f t="shared" si="29"/>
        <v>31924.526071842407</v>
      </c>
      <c r="AD28" s="1143">
        <f t="shared" ref="AD28" si="34">IF(I28="NA", "NA", I28/T28)</f>
        <v>31924.526071842407</v>
      </c>
      <c r="AE28" s="726">
        <f t="shared" ref="AE28" si="35">IF(J28="NA", "NA", J28/T28)</f>
        <v>0</v>
      </c>
      <c r="AF28" s="444"/>
      <c r="AG28" s="1142">
        <f t="shared" ref="AG28:AG43" si="36">IF(L28="NA", "NA", L28/U28)</f>
        <v>6329.6205357142853</v>
      </c>
      <c r="AH28" s="1143">
        <f t="shared" ref="AH28:AH43" si="37">IF(M28="NA", "NA", M28/U28)</f>
        <v>6329.6205357142853</v>
      </c>
      <c r="AI28" s="726">
        <f t="shared" ref="AI28:AI43" si="38">IF(N28="NA", "NA", N28/U28)</f>
        <v>0</v>
      </c>
      <c r="AJ28" s="446"/>
      <c r="AK28" s="1142">
        <f t="shared" ref="AK28" si="39">IF(P28="NA", "NA", P28/U28)</f>
        <v>31521.05654761905</v>
      </c>
      <c r="AL28" s="1143">
        <f t="shared" ref="AL28" si="40">IF(Q28="NA", "NA", Q28/U28)</f>
        <v>31521.05654761905</v>
      </c>
      <c r="AM28" s="726">
        <f t="shared" ref="AM28" si="41">IF(R28="NA", "NA", R28/U28)</f>
        <v>0</v>
      </c>
    </row>
    <row r="29" spans="1:39" x14ac:dyDescent="0.25">
      <c r="A29" s="15"/>
      <c r="B29" s="628" t="s">
        <v>545</v>
      </c>
      <c r="C29" s="579"/>
      <c r="D29" s="762">
        <f t="shared" si="0"/>
        <v>53821</v>
      </c>
      <c r="E29" s="763">
        <v>53821</v>
      </c>
      <c r="F29" s="562">
        <v>0</v>
      </c>
      <c r="G29" s="446"/>
      <c r="H29" s="762">
        <f t="shared" si="1"/>
        <v>0</v>
      </c>
      <c r="I29" s="763">
        <v>0</v>
      </c>
      <c r="J29" s="562">
        <v>0</v>
      </c>
      <c r="K29" s="444"/>
      <c r="L29" s="762">
        <v>341546.8</v>
      </c>
      <c r="M29" s="763">
        <v>341546.8</v>
      </c>
      <c r="N29" s="562">
        <v>0</v>
      </c>
      <c r="O29" s="446"/>
      <c r="P29" s="762">
        <f>Q29+R29</f>
        <v>0</v>
      </c>
      <c r="Q29" s="763">
        <v>0</v>
      </c>
      <c r="R29" s="562">
        <v>0</v>
      </c>
      <c r="S29" s="440"/>
      <c r="T29" s="1076">
        <f>VLOOKUP(B29,'FX rates'!$B$9:$K$124,9,FALSE)</f>
        <v>70.459333333333333</v>
      </c>
      <c r="U29" s="1076">
        <f>VLOOKUP(B29,'FX rates'!$B$9:$K$124,10,FALSE)</f>
        <v>68.345999999999989</v>
      </c>
      <c r="W29" s="628" t="s">
        <v>545</v>
      </c>
      <c r="X29" s="579"/>
      <c r="Y29" s="762">
        <f t="shared" si="26"/>
        <v>763.85905818013225</v>
      </c>
      <c r="Z29" s="763">
        <f t="shared" si="32"/>
        <v>763.85905818013225</v>
      </c>
      <c r="AA29" s="562">
        <f t="shared" si="33"/>
        <v>0</v>
      </c>
      <c r="AB29" s="446"/>
      <c r="AC29" s="762">
        <f t="shared" ref="AC29:AC48" si="42">IF(H29="NA", "NA", H29/T29)</f>
        <v>0</v>
      </c>
      <c r="AD29" s="763">
        <f t="shared" ref="AD29:AD48" si="43">IF(I29="NA", "NA", I29/T29)</f>
        <v>0</v>
      </c>
      <c r="AE29" s="562">
        <f t="shared" ref="AE29:AE48" si="44">IF(J29="NA", "NA", J29/T29)</f>
        <v>0</v>
      </c>
      <c r="AF29" s="444"/>
      <c r="AG29" s="762">
        <f t="shared" si="36"/>
        <v>4997.3195212594746</v>
      </c>
      <c r="AH29" s="763">
        <f t="shared" si="37"/>
        <v>4997.3195212594746</v>
      </c>
      <c r="AI29" s="562">
        <f t="shared" si="38"/>
        <v>0</v>
      </c>
      <c r="AJ29" s="446"/>
      <c r="AK29" s="762">
        <f t="shared" ref="AK29:AK32" si="45">IF(P29="NA", "NA", P29/U29)</f>
        <v>0</v>
      </c>
      <c r="AL29" s="763">
        <f t="shared" ref="AL29:AL32" si="46">IF(Q29="NA", "NA", Q29/U29)</f>
        <v>0</v>
      </c>
      <c r="AM29" s="562">
        <f t="shared" ref="AM29:AM32" si="47">IF(R29="NA", "NA", R29/U29)</f>
        <v>0</v>
      </c>
    </row>
    <row r="30" spans="1:39" x14ac:dyDescent="0.25">
      <c r="A30" s="15"/>
      <c r="B30" s="628" t="s">
        <v>26</v>
      </c>
      <c r="C30" s="579"/>
      <c r="D30" s="762">
        <f t="shared" si="0"/>
        <v>105.52</v>
      </c>
      <c r="E30" s="763">
        <v>87.52</v>
      </c>
      <c r="F30" s="562">
        <v>18</v>
      </c>
      <c r="G30" s="446"/>
      <c r="H30" s="762">
        <f t="shared" si="1"/>
        <v>4453.43</v>
      </c>
      <c r="I30" s="763">
        <v>16.010000000000002</v>
      </c>
      <c r="J30" s="562">
        <v>4437.42</v>
      </c>
      <c r="K30" s="444"/>
      <c r="L30" s="762">
        <f>M30+N30</f>
        <v>663.06999999999994</v>
      </c>
      <c r="M30" s="763">
        <v>567.4</v>
      </c>
      <c r="N30" s="562">
        <v>95.67</v>
      </c>
      <c r="O30" s="446"/>
      <c r="P30" s="762">
        <f>Q30+R30</f>
        <v>8513.07</v>
      </c>
      <c r="Q30" s="763">
        <v>8261.92</v>
      </c>
      <c r="R30" s="562">
        <v>251.15</v>
      </c>
      <c r="S30" s="440"/>
      <c r="T30" s="1076">
        <f>VLOOKUP(B30,'FX rates'!$B$9:$K$124,9,FALSE)</f>
        <v>4.1394166666666665</v>
      </c>
      <c r="U30" s="1076">
        <f>VLOOKUP(B30,'FX rates'!$B$9:$K$124,10,FALSE)</f>
        <v>4.0347499999999998</v>
      </c>
      <c r="W30" s="628" t="s">
        <v>26</v>
      </c>
      <c r="X30" s="579"/>
      <c r="Y30" s="762">
        <f t="shared" si="26"/>
        <v>25.491514504861797</v>
      </c>
      <c r="Z30" s="763">
        <f t="shared" si="32"/>
        <v>21.143075715177257</v>
      </c>
      <c r="AA30" s="562">
        <f t="shared" si="33"/>
        <v>4.3484387896845371</v>
      </c>
      <c r="AB30" s="446"/>
      <c r="AC30" s="762">
        <f t="shared" si="42"/>
        <v>1075.8593199524894</v>
      </c>
      <c r="AD30" s="763">
        <f t="shared" si="43"/>
        <v>3.8676947234916357</v>
      </c>
      <c r="AE30" s="562">
        <f t="shared" si="44"/>
        <v>1071.9916252289977</v>
      </c>
      <c r="AF30" s="444"/>
      <c r="AG30" s="762">
        <f t="shared" si="36"/>
        <v>164.339798004833</v>
      </c>
      <c r="AH30" s="763">
        <f t="shared" si="37"/>
        <v>140.62829171571968</v>
      </c>
      <c r="AI30" s="562">
        <f t="shared" si="38"/>
        <v>23.711506289113331</v>
      </c>
      <c r="AJ30" s="446"/>
      <c r="AK30" s="762">
        <f t="shared" si="45"/>
        <v>2109.9374186752589</v>
      </c>
      <c r="AL30" s="763">
        <f t="shared" si="46"/>
        <v>2047.6906871553381</v>
      </c>
      <c r="AM30" s="562">
        <f t="shared" si="47"/>
        <v>62.246731519920694</v>
      </c>
    </row>
    <row r="31" spans="1:39" hidden="1" x14ac:dyDescent="0.25">
      <c r="A31" s="15"/>
      <c r="B31" s="628" t="s">
        <v>114</v>
      </c>
      <c r="C31" s="579"/>
      <c r="D31" s="762" t="s">
        <v>101</v>
      </c>
      <c r="E31" s="763" t="s">
        <v>101</v>
      </c>
      <c r="F31" s="562" t="s">
        <v>101</v>
      </c>
      <c r="G31" s="446"/>
      <c r="H31" s="762">
        <f t="shared" si="1"/>
        <v>0</v>
      </c>
      <c r="I31" s="763">
        <v>0</v>
      </c>
      <c r="J31" s="562">
        <v>0</v>
      </c>
      <c r="K31" s="444"/>
      <c r="L31" s="762">
        <f>M31+N31</f>
        <v>11454.99</v>
      </c>
      <c r="M31" s="763">
        <v>2678.74</v>
      </c>
      <c r="N31" s="562">
        <v>8776.25</v>
      </c>
      <c r="O31" s="446"/>
      <c r="P31" s="762">
        <v>613708.30000000005</v>
      </c>
      <c r="Q31" s="763">
        <v>43994.2</v>
      </c>
      <c r="R31" s="562">
        <v>569714.1</v>
      </c>
      <c r="S31" s="440"/>
      <c r="T31" s="1076">
        <f>VLOOKUP(B31,'FX rates'!$B$9:$K$124,9,FALSE)</f>
        <v>83.854583333333338</v>
      </c>
      <c r="U31" s="1076">
        <f>VLOOKUP(B31,'FX rates'!$B$9:$K$124,10,FALSE)</f>
        <v>83.030749999999998</v>
      </c>
      <c r="W31" s="628" t="s">
        <v>114</v>
      </c>
      <c r="X31" s="579"/>
      <c r="Y31" s="762" t="str">
        <f t="shared" si="26"/>
        <v>NA</v>
      </c>
      <c r="Z31" s="763" t="str">
        <f t="shared" si="32"/>
        <v>NA</v>
      </c>
      <c r="AA31" s="562" t="str">
        <f t="shared" si="33"/>
        <v>NA</v>
      </c>
      <c r="AB31" s="446"/>
      <c r="AC31" s="762">
        <f t="shared" si="42"/>
        <v>0</v>
      </c>
      <c r="AD31" s="763">
        <f t="shared" si="43"/>
        <v>0</v>
      </c>
      <c r="AE31" s="562">
        <f t="shared" si="44"/>
        <v>0</v>
      </c>
      <c r="AF31" s="444"/>
      <c r="AG31" s="762">
        <f t="shared" si="36"/>
        <v>137.96081572188618</v>
      </c>
      <c r="AH31" s="763">
        <f t="shared" si="37"/>
        <v>32.262023406990785</v>
      </c>
      <c r="AI31" s="562">
        <f t="shared" si="38"/>
        <v>105.69879231489539</v>
      </c>
      <c r="AJ31" s="446"/>
      <c r="AK31" s="762">
        <f t="shared" si="45"/>
        <v>7391.3375466318212</v>
      </c>
      <c r="AL31" s="763">
        <f t="shared" si="46"/>
        <v>529.85430096681046</v>
      </c>
      <c r="AM31" s="562">
        <f t="shared" si="47"/>
        <v>6861.4832456650092</v>
      </c>
    </row>
    <row r="32" spans="1:39" x14ac:dyDescent="0.25">
      <c r="A32" s="15"/>
      <c r="B32" s="628" t="s">
        <v>28</v>
      </c>
      <c r="C32" s="579"/>
      <c r="D32" s="762">
        <f t="shared" si="0"/>
        <v>9936.2199999999993</v>
      </c>
      <c r="E32" s="763">
        <v>0</v>
      </c>
      <c r="F32" s="562">
        <v>9936.2199999999993</v>
      </c>
      <c r="G32" s="446"/>
      <c r="H32" s="762">
        <f t="shared" si="1"/>
        <v>18785.91</v>
      </c>
      <c r="I32" s="763">
        <v>251.76</v>
      </c>
      <c r="J32" s="562">
        <v>18534.150000000001</v>
      </c>
      <c r="K32" s="444"/>
      <c r="L32" s="762">
        <v>1953.28</v>
      </c>
      <c r="M32" s="763" t="s">
        <v>101</v>
      </c>
      <c r="N32" s="562" t="s">
        <v>101</v>
      </c>
      <c r="O32" s="446"/>
      <c r="P32" s="762">
        <f>Q32+R32</f>
        <v>18246.95</v>
      </c>
      <c r="Q32" s="763">
        <v>18246.95</v>
      </c>
      <c r="R32" s="562">
        <v>0</v>
      </c>
      <c r="S32" s="440"/>
      <c r="T32" s="1076">
        <f>VLOOKUP(B32,'FX rates'!$B$9:$K$124,9,FALSE)</f>
        <v>178.26883333333333</v>
      </c>
      <c r="U32" s="1076">
        <f>VLOOKUP(B32,'FX rates'!$B$9:$K$124,10,FALSE)</f>
        <v>163.25916666666663</v>
      </c>
      <c r="W32" s="628" t="s">
        <v>28</v>
      </c>
      <c r="X32" s="579"/>
      <c r="Y32" s="762">
        <f t="shared" si="26"/>
        <v>55.737280680021648</v>
      </c>
      <c r="Z32" s="763">
        <f t="shared" si="32"/>
        <v>0</v>
      </c>
      <c r="AA32" s="562">
        <f t="shared" si="33"/>
        <v>55.737280680021648</v>
      </c>
      <c r="AB32" s="446"/>
      <c r="AC32" s="762">
        <f t="shared" si="42"/>
        <v>105.37966535560058</v>
      </c>
      <c r="AD32" s="763">
        <f t="shared" si="43"/>
        <v>1.4122491031803091</v>
      </c>
      <c r="AE32" s="562">
        <f t="shared" si="44"/>
        <v>103.96741625242028</v>
      </c>
      <c r="AF32" s="444"/>
      <c r="AG32" s="762">
        <f t="shared" si="36"/>
        <v>11.96428990715172</v>
      </c>
      <c r="AH32" s="763" t="str">
        <f t="shared" si="37"/>
        <v>NA</v>
      </c>
      <c r="AI32" s="562" t="str">
        <f t="shared" si="38"/>
        <v>NA</v>
      </c>
      <c r="AJ32" s="446"/>
      <c r="AK32" s="762">
        <f t="shared" si="45"/>
        <v>111.76677164630881</v>
      </c>
      <c r="AL32" s="763">
        <f t="shared" si="46"/>
        <v>111.76677164630881</v>
      </c>
      <c r="AM32" s="562">
        <f t="shared" si="47"/>
        <v>0</v>
      </c>
    </row>
    <row r="33" spans="1:39" x14ac:dyDescent="0.25">
      <c r="A33" s="15"/>
      <c r="B33" s="628" t="s">
        <v>117</v>
      </c>
      <c r="C33" s="579"/>
      <c r="D33" s="762">
        <f t="shared" si="0"/>
        <v>3388.26</v>
      </c>
      <c r="E33" s="763">
        <v>3388.26</v>
      </c>
      <c r="F33" s="562">
        <v>0</v>
      </c>
      <c r="G33" s="446"/>
      <c r="H33" s="762">
        <f t="shared" si="1"/>
        <v>0</v>
      </c>
      <c r="I33" s="763">
        <v>0</v>
      </c>
      <c r="J33" s="562">
        <v>0</v>
      </c>
      <c r="K33" s="444"/>
      <c r="L33" s="762">
        <v>2678.75</v>
      </c>
      <c r="M33" s="763">
        <v>2678.75</v>
      </c>
      <c r="N33" s="562">
        <v>0</v>
      </c>
      <c r="O33" s="446"/>
      <c r="P33" s="762">
        <f>Q33+R33</f>
        <v>0</v>
      </c>
      <c r="Q33" s="763">
        <v>0</v>
      </c>
      <c r="R33" s="562">
        <v>0</v>
      </c>
      <c r="S33" s="440"/>
      <c r="T33" s="1076">
        <f>VLOOKUP(B33,'FX rates'!$B$9:$K$124,9,FALSE)</f>
        <v>83.854583333333338</v>
      </c>
      <c r="U33" s="1076">
        <f>VLOOKUP(B33,'FX rates'!$B$9:$K$124,10,FALSE)</f>
        <v>83.030749999999998</v>
      </c>
      <c r="W33" s="628" t="s">
        <v>117</v>
      </c>
      <c r="X33" s="579"/>
      <c r="Y33" s="762">
        <f t="shared" si="26"/>
        <v>40.406378104953518</v>
      </c>
      <c r="Z33" s="763">
        <f t="shared" si="32"/>
        <v>40.406378104953518</v>
      </c>
      <c r="AA33" s="562">
        <f t="shared" si="33"/>
        <v>0</v>
      </c>
      <c r="AB33" s="446"/>
      <c r="AC33" s="762">
        <f t="shared" si="42"/>
        <v>0</v>
      </c>
      <c r="AD33" s="763">
        <f t="shared" si="43"/>
        <v>0</v>
      </c>
      <c r="AE33" s="562">
        <f t="shared" si="44"/>
        <v>0</v>
      </c>
      <c r="AF33" s="444"/>
      <c r="AG33" s="762">
        <f t="shared" si="36"/>
        <v>32.262143844298649</v>
      </c>
      <c r="AH33" s="763">
        <f t="shared" si="37"/>
        <v>32.262143844298649</v>
      </c>
      <c r="AI33" s="562">
        <f t="shared" si="38"/>
        <v>0</v>
      </c>
      <c r="AJ33" s="446"/>
      <c r="AK33" s="762">
        <f t="shared" ref="AK33:AK36" si="48">IF(P33="NA", "NA", P33/U33)</f>
        <v>0</v>
      </c>
      <c r="AL33" s="763">
        <f t="shared" ref="AL33:AL36" si="49">IF(Q33="NA", "NA", Q33/U33)</f>
        <v>0</v>
      </c>
      <c r="AM33" s="562">
        <f t="shared" ref="AM33:AM36" si="50">IF(R33="NA", "NA", R33/U33)</f>
        <v>0</v>
      </c>
    </row>
    <row r="34" spans="1:39" x14ac:dyDescent="0.25">
      <c r="A34" s="15"/>
      <c r="B34" s="628" t="s">
        <v>444</v>
      </c>
      <c r="C34" s="579"/>
      <c r="D34" s="762">
        <f t="shared" si="0"/>
        <v>78357.72</v>
      </c>
      <c r="E34" s="763">
        <v>78357.72</v>
      </c>
      <c r="F34" s="562">
        <v>0</v>
      </c>
      <c r="G34" s="446"/>
      <c r="H34" s="762">
        <f t="shared" si="1"/>
        <v>11785704.82</v>
      </c>
      <c r="I34" s="763">
        <v>11785704.82</v>
      </c>
      <c r="J34" s="562">
        <v>0</v>
      </c>
      <c r="K34" s="444"/>
      <c r="L34" s="762">
        <v>7256651.1500000004</v>
      </c>
      <c r="M34" s="763">
        <v>7256651.1500000004</v>
      </c>
      <c r="N34" s="562">
        <v>0</v>
      </c>
      <c r="O34" s="446"/>
      <c r="P34" s="762">
        <f>Q34+R34</f>
        <v>10355981.109999999</v>
      </c>
      <c r="Q34" s="763">
        <v>10355981.109999999</v>
      </c>
      <c r="R34" s="562">
        <v>0</v>
      </c>
      <c r="S34" s="440"/>
      <c r="T34" s="1076">
        <f>VLOOKUP(B34,'FX rates'!$B$9:$K$124,9,FALSE)</f>
        <v>23197.75</v>
      </c>
      <c r="U34" s="1076">
        <f>VLOOKUP(B34,'FX rates'!$B$9:$K$124,10,FALSE)</f>
        <v>22980.441666666666</v>
      </c>
      <c r="W34" s="628" t="s">
        <v>444</v>
      </c>
      <c r="X34" s="579"/>
      <c r="Y34" s="762">
        <f t="shared" si="26"/>
        <v>3.3778155209018115</v>
      </c>
      <c r="Z34" s="763">
        <f t="shared" si="32"/>
        <v>3.3778155209018115</v>
      </c>
      <c r="AA34" s="562">
        <f t="shared" si="33"/>
        <v>0</v>
      </c>
      <c r="AB34" s="446"/>
      <c r="AC34" s="762">
        <f t="shared" si="42"/>
        <v>508.05379056158466</v>
      </c>
      <c r="AD34" s="763">
        <f t="shared" si="43"/>
        <v>508.05379056158466</v>
      </c>
      <c r="AE34" s="562">
        <f t="shared" si="44"/>
        <v>0</v>
      </c>
      <c r="AF34" s="444"/>
      <c r="AG34" s="762">
        <f t="shared" si="36"/>
        <v>315.77509498113074</v>
      </c>
      <c r="AH34" s="763">
        <f t="shared" si="37"/>
        <v>315.77509498113074</v>
      </c>
      <c r="AI34" s="562">
        <f t="shared" si="38"/>
        <v>0</v>
      </c>
      <c r="AJ34" s="446"/>
      <c r="AK34" s="762">
        <f t="shared" si="48"/>
        <v>450.64325830697334</v>
      </c>
      <c r="AL34" s="763">
        <f t="shared" si="49"/>
        <v>450.64325830697334</v>
      </c>
      <c r="AM34" s="562">
        <f t="shared" si="50"/>
        <v>0</v>
      </c>
    </row>
    <row r="35" spans="1:39" x14ac:dyDescent="0.25">
      <c r="A35" s="15"/>
      <c r="B35" s="628" t="s">
        <v>30</v>
      </c>
      <c r="C35" s="579"/>
      <c r="D35" s="762">
        <f t="shared" si="0"/>
        <v>60398581.259999998</v>
      </c>
      <c r="E35" s="763">
        <v>60398581.259999998</v>
      </c>
      <c r="F35" s="562">
        <v>0</v>
      </c>
      <c r="G35" s="446"/>
      <c r="H35" s="762">
        <f t="shared" si="1"/>
        <v>40128068.43</v>
      </c>
      <c r="I35" s="763">
        <v>40128068.43</v>
      </c>
      <c r="J35" s="562">
        <v>0</v>
      </c>
      <c r="K35" s="444"/>
      <c r="L35" s="762">
        <f>M35+N35</f>
        <v>69155200</v>
      </c>
      <c r="M35" s="763">
        <v>69155200</v>
      </c>
      <c r="N35" s="562">
        <v>0</v>
      </c>
      <c r="O35" s="446"/>
      <c r="P35" s="762">
        <f t="shared" ref="P35:P41" si="51">Q35+R35</f>
        <v>96657700</v>
      </c>
      <c r="Q35" s="763">
        <v>96657700</v>
      </c>
      <c r="R35" s="562">
        <v>0</v>
      </c>
      <c r="S35" s="440"/>
      <c r="T35" s="1076">
        <f>VLOOKUP(B35,'FX rates'!$B$9:$K$124,9,FALSE)</f>
        <v>23197.75</v>
      </c>
      <c r="U35" s="1076">
        <f>VLOOKUP(B35,'FX rates'!$B$9:$K$124,10,FALSE)</f>
        <v>22980.441666666666</v>
      </c>
      <c r="W35" s="628" t="s">
        <v>30</v>
      </c>
      <c r="X35" s="579"/>
      <c r="Y35" s="762">
        <f t="shared" si="26"/>
        <v>2603.6396314297722</v>
      </c>
      <c r="Z35" s="763">
        <f t="shared" si="32"/>
        <v>2603.6396314297722</v>
      </c>
      <c r="AA35" s="562">
        <f t="shared" si="33"/>
        <v>0</v>
      </c>
      <c r="AB35" s="446"/>
      <c r="AC35" s="762">
        <f t="shared" si="42"/>
        <v>1729.8258852690456</v>
      </c>
      <c r="AD35" s="763">
        <f t="shared" si="43"/>
        <v>1729.8258852690456</v>
      </c>
      <c r="AE35" s="562">
        <f t="shared" si="44"/>
        <v>0</v>
      </c>
      <c r="AF35" s="444"/>
      <c r="AG35" s="762">
        <f t="shared" si="36"/>
        <v>3009.3068272186529</v>
      </c>
      <c r="AH35" s="763">
        <f t="shared" si="37"/>
        <v>3009.3068272186529</v>
      </c>
      <c r="AI35" s="562">
        <f t="shared" si="38"/>
        <v>0</v>
      </c>
      <c r="AJ35" s="446"/>
      <c r="AK35" s="762">
        <f t="shared" si="48"/>
        <v>4206.0853921795097</v>
      </c>
      <c r="AL35" s="763">
        <f t="shared" si="49"/>
        <v>4206.0853921795097</v>
      </c>
      <c r="AM35" s="562">
        <f t="shared" si="50"/>
        <v>0</v>
      </c>
    </row>
    <row r="36" spans="1:39" x14ac:dyDescent="0.25">
      <c r="A36" s="15"/>
      <c r="B36" s="628" t="s">
        <v>32</v>
      </c>
      <c r="C36" s="579"/>
      <c r="D36" s="762">
        <f t="shared" si="0"/>
        <v>314241.08999999997</v>
      </c>
      <c r="E36" s="763">
        <v>303343.23</v>
      </c>
      <c r="F36" s="562">
        <v>10897.86</v>
      </c>
      <c r="G36" s="446"/>
      <c r="H36" s="762">
        <f t="shared" si="1"/>
        <v>140006.16</v>
      </c>
      <c r="I36" s="763">
        <v>140006.16</v>
      </c>
      <c r="J36" s="562">
        <v>0</v>
      </c>
      <c r="K36" s="444"/>
      <c r="L36" s="762">
        <f t="shared" ref="L36:L39" si="52">M36+N36</f>
        <v>288006.13298599998</v>
      </c>
      <c r="M36" s="763">
        <v>272415.56002400001</v>
      </c>
      <c r="N36" s="562">
        <v>15590.572962</v>
      </c>
      <c r="O36" s="446"/>
      <c r="P36" s="762">
        <f t="shared" si="51"/>
        <v>256128.69106499999</v>
      </c>
      <c r="Q36" s="763">
        <v>256128.69106499999</v>
      </c>
      <c r="R36" s="562">
        <v>0</v>
      </c>
      <c r="S36" s="440"/>
      <c r="T36" s="1076">
        <f>VLOOKUP(B36,'FX rates'!$B$9:$K$124,9,FALSE)</f>
        <v>7.8348333333333349</v>
      </c>
      <c r="U36" s="1076">
        <f>VLOOKUP(B36,'FX rates'!$B$9:$K$124,10,FALSE)</f>
        <v>7.8378333333333332</v>
      </c>
      <c r="W36" s="628" t="s">
        <v>32</v>
      </c>
      <c r="X36" s="579"/>
      <c r="Y36" s="762">
        <f t="shared" si="26"/>
        <v>40108.203535493194</v>
      </c>
      <c r="Z36" s="763">
        <f t="shared" si="32"/>
        <v>38717.253717373256</v>
      </c>
      <c r="AA36" s="562">
        <f t="shared" si="33"/>
        <v>1390.9498181199342</v>
      </c>
      <c r="AB36" s="446"/>
      <c r="AC36" s="762">
        <f t="shared" si="42"/>
        <v>17869.704950115931</v>
      </c>
      <c r="AD36" s="763">
        <f t="shared" si="43"/>
        <v>17869.704950115931</v>
      </c>
      <c r="AE36" s="562">
        <f t="shared" si="44"/>
        <v>0</v>
      </c>
      <c r="AF36" s="444"/>
      <c r="AG36" s="762">
        <f t="shared" si="36"/>
        <v>36745.63118880643</v>
      </c>
      <c r="AH36" s="763">
        <f t="shared" si="37"/>
        <v>34756.487978055164</v>
      </c>
      <c r="AI36" s="562">
        <f t="shared" si="38"/>
        <v>1989.1432107512705</v>
      </c>
      <c r="AJ36" s="446"/>
      <c r="AK36" s="762">
        <f t="shared" si="48"/>
        <v>32678.506951113191</v>
      </c>
      <c r="AL36" s="763">
        <f t="shared" si="49"/>
        <v>32678.506951113191</v>
      </c>
      <c r="AM36" s="562">
        <f t="shared" si="50"/>
        <v>0</v>
      </c>
    </row>
    <row r="37" spans="1:39" x14ac:dyDescent="0.25">
      <c r="A37" s="15"/>
      <c r="B37" s="628" t="s">
        <v>34</v>
      </c>
      <c r="C37" s="579"/>
      <c r="D37" s="762">
        <f t="shared" si="0"/>
        <v>43616504.420000002</v>
      </c>
      <c r="E37" s="763">
        <v>14828452.42</v>
      </c>
      <c r="F37" s="562">
        <v>28788052</v>
      </c>
      <c r="G37" s="446"/>
      <c r="H37" s="762">
        <f t="shared" si="1"/>
        <v>26036729</v>
      </c>
      <c r="I37" s="763">
        <v>26036729</v>
      </c>
      <c r="J37" s="562">
        <v>0</v>
      </c>
      <c r="K37" s="444"/>
      <c r="L37" s="762">
        <f t="shared" si="52"/>
        <v>94142200</v>
      </c>
      <c r="M37" s="763">
        <v>15665300</v>
      </c>
      <c r="N37" s="562">
        <v>78476900</v>
      </c>
      <c r="O37" s="446"/>
      <c r="P37" s="762">
        <f t="shared" si="51"/>
        <v>37747900</v>
      </c>
      <c r="Q37" s="763">
        <v>37747900</v>
      </c>
      <c r="R37" s="562">
        <v>0</v>
      </c>
      <c r="S37" s="440"/>
      <c r="T37" s="1076">
        <f>VLOOKUP(B37,'FX rates'!$B$9:$K$124,9,FALSE)</f>
        <v>14111.408333333333</v>
      </c>
      <c r="U37" s="1076">
        <f>VLOOKUP(B37,'FX rates'!$B$9:$K$124,10,FALSE)</f>
        <v>14245.141666666668</v>
      </c>
      <c r="W37" s="628" t="s">
        <v>34</v>
      </c>
      <c r="X37" s="579"/>
      <c r="Y37" s="762">
        <f t="shared" si="26"/>
        <v>3090.8682811602198</v>
      </c>
      <c r="Z37" s="763">
        <f t="shared" si="32"/>
        <v>1050.8130775985624</v>
      </c>
      <c r="AA37" s="562">
        <f t="shared" si="33"/>
        <v>2040.0552035616574</v>
      </c>
      <c r="AB37" s="446"/>
      <c r="AC37" s="762">
        <f t="shared" si="42"/>
        <v>1845.0836645763563</v>
      </c>
      <c r="AD37" s="763">
        <f t="shared" si="43"/>
        <v>1845.0836645763563</v>
      </c>
      <c r="AE37" s="562">
        <f t="shared" si="44"/>
        <v>0</v>
      </c>
      <c r="AF37" s="444"/>
      <c r="AG37" s="762">
        <f t="shared" si="36"/>
        <v>6608.7233249698575</v>
      </c>
      <c r="AH37" s="763">
        <f t="shared" si="37"/>
        <v>1099.694223235173</v>
      </c>
      <c r="AI37" s="562">
        <f t="shared" si="38"/>
        <v>5509.0291017346844</v>
      </c>
      <c r="AJ37" s="446"/>
      <c r="AK37" s="762">
        <f t="shared" ref="AK37:AK39" si="53">IF(P37="NA", "NA", P37/U37)</f>
        <v>2649.8788768334466</v>
      </c>
      <c r="AL37" s="763">
        <f t="shared" ref="AL37:AL39" si="54">IF(Q37="NA", "NA", Q37/U37)</f>
        <v>2649.8788768334466</v>
      </c>
      <c r="AM37" s="562">
        <f t="shared" ref="AM37:AM39" si="55">IF(R37="NA", "NA", R37/U37)</f>
        <v>0</v>
      </c>
    </row>
    <row r="38" spans="1:39" x14ac:dyDescent="0.25">
      <c r="A38" s="15"/>
      <c r="B38" s="628" t="s">
        <v>36</v>
      </c>
      <c r="C38" s="579"/>
      <c r="D38" s="762">
        <f t="shared" si="0"/>
        <v>195725.05</v>
      </c>
      <c r="E38" s="763">
        <v>54987.61</v>
      </c>
      <c r="F38" s="562">
        <v>140737.44</v>
      </c>
      <c r="G38" s="446"/>
      <c r="H38" s="762">
        <f t="shared" si="1"/>
        <v>2319841.77</v>
      </c>
      <c r="I38" s="763">
        <v>1228365.23</v>
      </c>
      <c r="J38" s="562">
        <v>1091476.54</v>
      </c>
      <c r="K38" s="444"/>
      <c r="L38" s="762">
        <f t="shared" si="52"/>
        <v>3129501.63</v>
      </c>
      <c r="M38" s="763">
        <v>156012.71</v>
      </c>
      <c r="N38" s="562">
        <v>2973488.92</v>
      </c>
      <c r="O38" s="446"/>
      <c r="P38" s="762">
        <f t="shared" si="51"/>
        <v>1845988.83</v>
      </c>
      <c r="Q38" s="763">
        <v>747805.8</v>
      </c>
      <c r="R38" s="562">
        <v>1098183.03</v>
      </c>
      <c r="S38" s="440"/>
      <c r="T38" s="1076">
        <f>VLOOKUP(B38,'FX rates'!$B$9:$K$124,9,FALSE)</f>
        <v>108.9045</v>
      </c>
      <c r="U38" s="1076">
        <f>VLOOKUP(B38,'FX rates'!$B$9:$K$124,10,FALSE)</f>
        <v>110.27499999999998</v>
      </c>
      <c r="W38" s="628" t="s">
        <v>36</v>
      </c>
      <c r="X38" s="579"/>
      <c r="Y38" s="762">
        <f t="shared" si="26"/>
        <v>1797.2172867053243</v>
      </c>
      <c r="Z38" s="763">
        <f t="shared" si="32"/>
        <v>504.91586665381141</v>
      </c>
      <c r="AA38" s="562">
        <f t="shared" si="33"/>
        <v>1292.3014200515131</v>
      </c>
      <c r="AB38" s="446"/>
      <c r="AC38" s="762">
        <f t="shared" si="42"/>
        <v>21301.615360246822</v>
      </c>
      <c r="AD38" s="763">
        <f t="shared" si="43"/>
        <v>11279.2880918603</v>
      </c>
      <c r="AE38" s="562">
        <f t="shared" si="44"/>
        <v>10022.327268386523</v>
      </c>
      <c r="AF38" s="444"/>
      <c r="AG38" s="762">
        <f t="shared" si="36"/>
        <v>28379.067150306058</v>
      </c>
      <c r="AH38" s="763">
        <f t="shared" si="37"/>
        <v>1414.7604624801634</v>
      </c>
      <c r="AI38" s="562">
        <f t="shared" si="38"/>
        <v>26964.306687825894</v>
      </c>
      <c r="AJ38" s="446"/>
      <c r="AK38" s="762">
        <f t="shared" si="53"/>
        <v>16739.866968941289</v>
      </c>
      <c r="AL38" s="763">
        <f t="shared" si="54"/>
        <v>6781.2813420992989</v>
      </c>
      <c r="AM38" s="562">
        <f t="shared" si="55"/>
        <v>9958.5856268419884</v>
      </c>
    </row>
    <row r="39" spans="1:39" x14ac:dyDescent="0.25">
      <c r="A39" s="15"/>
      <c r="B39" s="628" t="s">
        <v>38</v>
      </c>
      <c r="C39" s="579"/>
      <c r="D39" s="762">
        <f t="shared" si="0"/>
        <v>3584182</v>
      </c>
      <c r="E39" s="763">
        <v>2736597</v>
      </c>
      <c r="F39" s="562">
        <v>847585</v>
      </c>
      <c r="G39" s="446"/>
      <c r="H39" s="762">
        <f t="shared" si="1"/>
        <v>0</v>
      </c>
      <c r="I39" s="763">
        <v>0</v>
      </c>
      <c r="J39" s="562">
        <v>0</v>
      </c>
      <c r="K39" s="444"/>
      <c r="L39" s="762">
        <f t="shared" si="52"/>
        <v>2767220</v>
      </c>
      <c r="M39" s="763">
        <v>2393093</v>
      </c>
      <c r="N39" s="562">
        <v>374127</v>
      </c>
      <c r="O39" s="446"/>
      <c r="P39" s="762">
        <f t="shared" si="51"/>
        <v>0</v>
      </c>
      <c r="Q39" s="763">
        <v>0</v>
      </c>
      <c r="R39" s="562">
        <v>0</v>
      </c>
      <c r="S39" s="440"/>
      <c r="T39" s="1076">
        <f>VLOOKUP(B39,'FX rates'!$B$9:$K$124,9,FALSE)</f>
        <v>1166.2100000000003</v>
      </c>
      <c r="U39" s="1076">
        <f>VLOOKUP(B39,'FX rates'!$B$9:$K$124,10,FALSE)</f>
        <v>1098.4283333333333</v>
      </c>
      <c r="W39" s="628" t="s">
        <v>38</v>
      </c>
      <c r="X39" s="579"/>
      <c r="Y39" s="762">
        <f t="shared" si="26"/>
        <v>3073.3590005230612</v>
      </c>
      <c r="Z39" s="763">
        <f t="shared" si="32"/>
        <v>2346.5730871798382</v>
      </c>
      <c r="AA39" s="562">
        <f t="shared" si="33"/>
        <v>726.78591334322277</v>
      </c>
      <c r="AB39" s="446"/>
      <c r="AC39" s="762">
        <f t="shared" si="42"/>
        <v>0</v>
      </c>
      <c r="AD39" s="763">
        <f t="shared" si="43"/>
        <v>0</v>
      </c>
      <c r="AE39" s="562">
        <f t="shared" si="44"/>
        <v>0</v>
      </c>
      <c r="AF39" s="444"/>
      <c r="AG39" s="762">
        <f t="shared" si="36"/>
        <v>2519.2540250691518</v>
      </c>
      <c r="AH39" s="763">
        <f t="shared" si="37"/>
        <v>2178.6519223678683</v>
      </c>
      <c r="AI39" s="562">
        <f t="shared" si="38"/>
        <v>340.6021027012838</v>
      </c>
      <c r="AJ39" s="446"/>
      <c r="AK39" s="762">
        <f t="shared" si="53"/>
        <v>0</v>
      </c>
      <c r="AL39" s="763">
        <f t="shared" si="54"/>
        <v>0</v>
      </c>
      <c r="AM39" s="562">
        <f t="shared" si="55"/>
        <v>0</v>
      </c>
    </row>
    <row r="40" spans="1:39" x14ac:dyDescent="0.25">
      <c r="A40" s="15"/>
      <c r="B40" s="628" t="s">
        <v>433</v>
      </c>
      <c r="C40" s="579"/>
      <c r="D40" s="762">
        <f t="shared" si="0"/>
        <v>172959.24</v>
      </c>
      <c r="E40" s="763">
        <v>172959.24</v>
      </c>
      <c r="F40" s="562">
        <v>0</v>
      </c>
      <c r="G40" s="446"/>
      <c r="H40" s="762">
        <f t="shared" si="1"/>
        <v>2539979.46</v>
      </c>
      <c r="I40" s="763">
        <v>2539979.46</v>
      </c>
      <c r="J40" s="562">
        <v>0</v>
      </c>
      <c r="K40" s="444"/>
      <c r="L40" s="762">
        <v>324391.71000000002</v>
      </c>
      <c r="M40" s="763">
        <v>324392</v>
      </c>
      <c r="N40" s="562">
        <v>0</v>
      </c>
      <c r="O40" s="446"/>
      <c r="P40" s="762">
        <f t="shared" si="51"/>
        <v>1969350</v>
      </c>
      <c r="Q40" s="763">
        <v>1969350</v>
      </c>
      <c r="R40" s="562">
        <v>0</v>
      </c>
      <c r="S40" s="440"/>
      <c r="T40" s="1076">
        <f>VLOOKUP(B40,'FX rates'!$B$9:$K$124,9,FALSE)</f>
        <v>70.459333333333333</v>
      </c>
      <c r="U40" s="1076">
        <f>VLOOKUP(B40,'FX rates'!$B$9:$K$124,10,FALSE)</f>
        <v>68.345999999999989</v>
      </c>
      <c r="W40" s="628" t="s">
        <v>433</v>
      </c>
      <c r="X40" s="579"/>
      <c r="Y40" s="762">
        <f t="shared" si="26"/>
        <v>2454.7385252959152</v>
      </c>
      <c r="Z40" s="763">
        <f t="shared" si="32"/>
        <v>2454.7385252959152</v>
      </c>
      <c r="AA40" s="562">
        <f t="shared" si="33"/>
        <v>0</v>
      </c>
      <c r="AB40" s="446"/>
      <c r="AC40" s="762">
        <f t="shared" si="42"/>
        <v>36048.871594962577</v>
      </c>
      <c r="AD40" s="763">
        <f t="shared" si="43"/>
        <v>36048.871594962577</v>
      </c>
      <c r="AE40" s="562">
        <f t="shared" si="44"/>
        <v>0</v>
      </c>
      <c r="AF40" s="444"/>
      <c r="AG40" s="762">
        <f t="shared" si="36"/>
        <v>4746.3159511895365</v>
      </c>
      <c r="AH40" s="763">
        <f t="shared" si="37"/>
        <v>4746.3201943054464</v>
      </c>
      <c r="AI40" s="562">
        <f t="shared" si="38"/>
        <v>0</v>
      </c>
      <c r="AJ40" s="446"/>
      <c r="AK40" s="762">
        <f t="shared" ref="AK40:AK48" si="56">IF(P40="NA", "NA", P40/U40)</f>
        <v>28814.41488894742</v>
      </c>
      <c r="AL40" s="763">
        <f t="shared" ref="AL40:AL48" si="57">IF(Q40="NA", "NA", Q40/U40)</f>
        <v>28814.41488894742</v>
      </c>
      <c r="AM40" s="562">
        <f t="shared" ref="AM40:AM48" si="58">IF(R40="NA", "NA", R40/U40)</f>
        <v>0</v>
      </c>
    </row>
    <row r="41" spans="1:39" x14ac:dyDescent="0.25">
      <c r="A41" s="15"/>
      <c r="B41" s="628" t="s">
        <v>40</v>
      </c>
      <c r="C41" s="579"/>
      <c r="D41" s="762">
        <f t="shared" si="0"/>
        <v>669.43000000000006</v>
      </c>
      <c r="E41" s="763">
        <v>244</v>
      </c>
      <c r="F41" s="562">
        <v>425.43</v>
      </c>
      <c r="G41" s="446"/>
      <c r="H41" s="762">
        <f t="shared" si="1"/>
        <v>5447.32</v>
      </c>
      <c r="I41" s="763">
        <v>5447.32</v>
      </c>
      <c r="J41" s="562">
        <v>0</v>
      </c>
      <c r="K41" s="444"/>
      <c r="L41" s="762">
        <f>M41+N41</f>
        <v>13.65</v>
      </c>
      <c r="M41" s="763">
        <v>13.65</v>
      </c>
      <c r="N41" s="562">
        <v>0</v>
      </c>
      <c r="O41" s="446"/>
      <c r="P41" s="762">
        <f t="shared" si="51"/>
        <v>2110.4</v>
      </c>
      <c r="Q41" s="763">
        <v>2110.4</v>
      </c>
      <c r="R41" s="562">
        <v>0</v>
      </c>
      <c r="S41" s="440"/>
      <c r="T41" s="1076">
        <f>VLOOKUP(B41,'FX rates'!$B$9:$K$124,9,FALSE)</f>
        <v>1.5163333333333331</v>
      </c>
      <c r="U41" s="1076">
        <f>VLOOKUP(B41,'FX rates'!$B$9:$K$124,10,FALSE)</f>
        <v>1.4500833333333329</v>
      </c>
      <c r="W41" s="628" t="s">
        <v>40</v>
      </c>
      <c r="X41" s="579"/>
      <c r="Y41" s="762">
        <f t="shared" si="26"/>
        <v>441.4794460320951</v>
      </c>
      <c r="Z41" s="763">
        <f t="shared" si="32"/>
        <v>160.91448670037374</v>
      </c>
      <c r="AA41" s="562">
        <f t="shared" si="33"/>
        <v>280.5649593317213</v>
      </c>
      <c r="AB41" s="446"/>
      <c r="AC41" s="762">
        <f t="shared" si="42"/>
        <v>3592.4291052978679</v>
      </c>
      <c r="AD41" s="763">
        <f t="shared" si="43"/>
        <v>3592.4291052978679</v>
      </c>
      <c r="AE41" s="562">
        <f t="shared" si="44"/>
        <v>0</v>
      </c>
      <c r="AF41" s="444"/>
      <c r="AG41" s="762">
        <f t="shared" si="36"/>
        <v>9.4132521119475925</v>
      </c>
      <c r="AH41" s="763">
        <f t="shared" si="37"/>
        <v>9.4132521119475925</v>
      </c>
      <c r="AI41" s="562">
        <f t="shared" si="38"/>
        <v>0</v>
      </c>
      <c r="AJ41" s="446"/>
      <c r="AK41" s="762">
        <f t="shared" si="56"/>
        <v>1455.3646342164247</v>
      </c>
      <c r="AL41" s="763">
        <f t="shared" si="57"/>
        <v>1455.3646342164247</v>
      </c>
      <c r="AM41" s="562">
        <f t="shared" si="58"/>
        <v>0</v>
      </c>
    </row>
    <row r="42" spans="1:39" x14ac:dyDescent="0.25">
      <c r="A42" s="15"/>
      <c r="B42" s="628" t="s">
        <v>477</v>
      </c>
      <c r="C42" s="579"/>
      <c r="D42" s="762">
        <f t="shared" si="0"/>
        <v>14175.62</v>
      </c>
      <c r="E42" s="763">
        <v>14175.62</v>
      </c>
      <c r="F42" s="562">
        <v>0</v>
      </c>
      <c r="G42" s="446"/>
      <c r="H42" s="762">
        <f t="shared" si="1"/>
        <v>80953.63</v>
      </c>
      <c r="I42" s="763">
        <v>31062.34</v>
      </c>
      <c r="J42" s="562">
        <v>49891.29</v>
      </c>
      <c r="K42" s="444"/>
      <c r="L42" s="762">
        <v>8150.07</v>
      </c>
      <c r="M42" s="763">
        <v>8150.07</v>
      </c>
      <c r="N42" s="562">
        <v>0</v>
      </c>
      <c r="O42" s="446"/>
      <c r="P42" s="762">
        <v>179686.44</v>
      </c>
      <c r="Q42" s="763" t="s">
        <v>101</v>
      </c>
      <c r="R42" s="562" t="s">
        <v>101</v>
      </c>
      <c r="S42" s="440"/>
      <c r="T42" s="1076">
        <f>VLOOKUP(B42,'FX rates'!$B$9:$K$124,9,FALSE)</f>
        <v>51.622583333333331</v>
      </c>
      <c r="U42" s="1076">
        <f>VLOOKUP(B42,'FX rates'!$B$9:$K$124,10,FALSE)</f>
        <v>52.656416666666665</v>
      </c>
      <c r="W42" s="628" t="s">
        <v>477</v>
      </c>
      <c r="X42" s="579"/>
      <c r="Y42" s="762">
        <f t="shared" si="26"/>
        <v>274.60113548495411</v>
      </c>
      <c r="Z42" s="763">
        <f t="shared" si="32"/>
        <v>274.60113548495411</v>
      </c>
      <c r="AA42" s="562">
        <f t="shared" si="33"/>
        <v>0</v>
      </c>
      <c r="AB42" s="446"/>
      <c r="AC42" s="762">
        <f t="shared" si="42"/>
        <v>1568.1824653615747</v>
      </c>
      <c r="AD42" s="763">
        <f t="shared" si="43"/>
        <v>601.71998366348066</v>
      </c>
      <c r="AE42" s="562">
        <f t="shared" si="44"/>
        <v>966.46248169809405</v>
      </c>
      <c r="AF42" s="444"/>
      <c r="AG42" s="762">
        <f t="shared" si="36"/>
        <v>154.7782875464687</v>
      </c>
      <c r="AH42" s="763">
        <f t="shared" si="37"/>
        <v>154.7782875464687</v>
      </c>
      <c r="AI42" s="562">
        <f t="shared" si="38"/>
        <v>0</v>
      </c>
      <c r="AJ42" s="446"/>
      <c r="AK42" s="762">
        <f t="shared" si="56"/>
        <v>3412.4319764764346</v>
      </c>
      <c r="AL42" s="763" t="str">
        <f t="shared" si="57"/>
        <v>NA</v>
      </c>
      <c r="AM42" s="562" t="str">
        <f t="shared" si="58"/>
        <v>NA</v>
      </c>
    </row>
    <row r="43" spans="1:39" x14ac:dyDescent="0.25">
      <c r="A43" s="15"/>
      <c r="B43" s="628" t="s">
        <v>43</v>
      </c>
      <c r="C43" s="579"/>
      <c r="D43" s="762">
        <f t="shared" si="0"/>
        <v>151257.48000000001</v>
      </c>
      <c r="E43" s="763">
        <v>151257.48000000001</v>
      </c>
      <c r="F43" s="562">
        <v>0</v>
      </c>
      <c r="G43" s="446"/>
      <c r="H43" s="762">
        <f t="shared" si="1"/>
        <v>330139.75</v>
      </c>
      <c r="I43" s="763">
        <v>146308.75</v>
      </c>
      <c r="J43" s="562">
        <v>183831</v>
      </c>
      <c r="K43" s="444"/>
      <c r="L43" s="762">
        <v>86493.2</v>
      </c>
      <c r="M43" s="763" t="s">
        <v>101</v>
      </c>
      <c r="N43" s="562" t="s">
        <v>101</v>
      </c>
      <c r="O43" s="446"/>
      <c r="P43" s="762">
        <v>524903.1</v>
      </c>
      <c r="Q43" s="763" t="s">
        <v>101</v>
      </c>
      <c r="R43" s="562" t="s">
        <v>101</v>
      </c>
      <c r="S43" s="440"/>
      <c r="T43" s="1076">
        <f>VLOOKUP(B43,'FX rates'!$B$9:$K$124,9,FALSE)</f>
        <v>6.8816666666666642</v>
      </c>
      <c r="U43" s="1076">
        <f>VLOOKUP(B43,'FX rates'!$B$9:$K$124,10,FALSE)</f>
        <v>6.6317500000000003</v>
      </c>
      <c r="W43" s="628" t="s">
        <v>43</v>
      </c>
      <c r="X43" s="579"/>
      <c r="Y43" s="762">
        <f t="shared" si="26"/>
        <v>21979.774279486566</v>
      </c>
      <c r="Z43" s="763">
        <f t="shared" si="32"/>
        <v>21979.774279486566</v>
      </c>
      <c r="AA43" s="562">
        <f t="shared" si="33"/>
        <v>0</v>
      </c>
      <c r="AB43" s="446"/>
      <c r="AC43" s="762">
        <f t="shared" si="42"/>
        <v>47973.807217243899</v>
      </c>
      <c r="AD43" s="763">
        <f t="shared" si="43"/>
        <v>21260.656333252613</v>
      </c>
      <c r="AE43" s="562">
        <f t="shared" si="44"/>
        <v>26713.150883991289</v>
      </c>
      <c r="AF43" s="444"/>
      <c r="AG43" s="762">
        <f t="shared" si="36"/>
        <v>13042.288988577675</v>
      </c>
      <c r="AH43" s="763" t="str">
        <f t="shared" si="37"/>
        <v>NA</v>
      </c>
      <c r="AI43" s="562" t="str">
        <f t="shared" si="38"/>
        <v>NA</v>
      </c>
      <c r="AJ43" s="446"/>
      <c r="AK43" s="762">
        <f t="shared" si="56"/>
        <v>79150.013194104118</v>
      </c>
      <c r="AL43" s="763" t="str">
        <f t="shared" si="57"/>
        <v>NA</v>
      </c>
      <c r="AM43" s="562" t="str">
        <f t="shared" si="58"/>
        <v>NA</v>
      </c>
    </row>
    <row r="44" spans="1:39" x14ac:dyDescent="0.25">
      <c r="A44" s="15"/>
      <c r="B44" s="628" t="s">
        <v>45</v>
      </c>
      <c r="C44" s="579"/>
      <c r="D44" s="762">
        <f t="shared" si="0"/>
        <v>63824.61</v>
      </c>
      <c r="E44" s="763">
        <v>63824.61</v>
      </c>
      <c r="F44" s="562">
        <v>0</v>
      </c>
      <c r="G44" s="446"/>
      <c r="H44" s="762">
        <f t="shared" si="1"/>
        <v>396857.5</v>
      </c>
      <c r="I44" s="763">
        <v>396857.5</v>
      </c>
      <c r="J44" s="562">
        <v>0</v>
      </c>
      <c r="K44" s="444"/>
      <c r="L44" s="762">
        <v>51321.919999999998</v>
      </c>
      <c r="M44" s="763">
        <v>51321.9</v>
      </c>
      <c r="N44" s="562">
        <v>0</v>
      </c>
      <c r="O44" s="446"/>
      <c r="P44" s="762">
        <f>Q44+R44</f>
        <v>336320</v>
      </c>
      <c r="Q44" s="763">
        <v>336320</v>
      </c>
      <c r="R44" s="562">
        <v>0</v>
      </c>
      <c r="S44" s="440"/>
      <c r="T44" s="1076">
        <f>VLOOKUP(B44,'FX rates'!$B$9:$K$124,9,FALSE)</f>
        <v>6.8816666666666642</v>
      </c>
      <c r="U44" s="1076">
        <f>VLOOKUP(B44,'FX rates'!$B$9:$K$124,10,FALSE)</f>
        <v>6.6317500000000003</v>
      </c>
      <c r="W44" s="628" t="s">
        <v>45</v>
      </c>
      <c r="X44" s="579"/>
      <c r="Y44" s="762">
        <f t="shared" si="26"/>
        <v>9274.5860983288967</v>
      </c>
      <c r="Z44" s="763">
        <f t="shared" si="32"/>
        <v>9274.5860983288967</v>
      </c>
      <c r="AA44" s="562">
        <f t="shared" si="33"/>
        <v>0</v>
      </c>
      <c r="AB44" s="446"/>
      <c r="AC44" s="762">
        <f t="shared" si="42"/>
        <v>57668.806006296945</v>
      </c>
      <c r="AD44" s="763">
        <f t="shared" si="43"/>
        <v>57668.806006296945</v>
      </c>
      <c r="AE44" s="562">
        <f t="shared" si="44"/>
        <v>0</v>
      </c>
      <c r="AF44" s="444"/>
      <c r="AG44" s="762">
        <f t="shared" ref="AG44:AG48" si="59">IF(L44="NA", "NA", L44/U44)</f>
        <v>7738.8200701172382</v>
      </c>
      <c r="AH44" s="763">
        <f t="shared" ref="AH44:AH48" si="60">IF(M44="NA", "NA", M44/U44)</f>
        <v>7738.8170543220112</v>
      </c>
      <c r="AI44" s="562">
        <f t="shared" ref="AI44:AI48" si="61">IF(N44="NA", "NA", N44/U44)</f>
        <v>0</v>
      </c>
      <c r="AJ44" s="446"/>
      <c r="AK44" s="762">
        <f t="shared" si="56"/>
        <v>50713.612545708143</v>
      </c>
      <c r="AL44" s="763">
        <f t="shared" si="57"/>
        <v>50713.612545708143</v>
      </c>
      <c r="AM44" s="562">
        <f t="shared" si="58"/>
        <v>0</v>
      </c>
    </row>
    <row r="45" spans="1:39" x14ac:dyDescent="0.25">
      <c r="A45" s="15"/>
      <c r="B45" s="628" t="s">
        <v>46</v>
      </c>
      <c r="C45" s="579"/>
      <c r="D45" s="762">
        <f t="shared" si="0"/>
        <v>2250.7600000000002</v>
      </c>
      <c r="E45" s="763">
        <v>2250.7600000000002</v>
      </c>
      <c r="F45" s="562">
        <v>0</v>
      </c>
      <c r="G45" s="446"/>
      <c r="H45" s="762">
        <f t="shared" si="1"/>
        <v>872.91</v>
      </c>
      <c r="I45" s="763">
        <v>872.91</v>
      </c>
      <c r="J45" s="562">
        <v>0</v>
      </c>
      <c r="K45" s="444"/>
      <c r="L45" s="762">
        <v>747.29</v>
      </c>
      <c r="M45" s="763">
        <v>747.29</v>
      </c>
      <c r="N45" s="562">
        <v>0</v>
      </c>
      <c r="O45" s="446"/>
      <c r="P45" s="762">
        <f>Q45+R45</f>
        <v>2701.57</v>
      </c>
      <c r="Q45" s="763">
        <v>2701.57</v>
      </c>
      <c r="R45" s="562">
        <v>0</v>
      </c>
      <c r="S45" s="440"/>
      <c r="T45" s="1076">
        <f>VLOOKUP(B45,'FX rates'!$B$9:$K$124,9,FALSE)</f>
        <v>1.3640000000000001</v>
      </c>
      <c r="U45" s="1076">
        <f>VLOOKUP(B45,'FX rates'!$B$9:$K$124,10,FALSE)</f>
        <v>1.3489166666666668</v>
      </c>
      <c r="W45" s="628" t="s">
        <v>46</v>
      </c>
      <c r="X45" s="579"/>
      <c r="Y45" s="762">
        <f t="shared" si="26"/>
        <v>1650.117302052786</v>
      </c>
      <c r="Z45" s="763">
        <f t="shared" si="32"/>
        <v>1650.117302052786</v>
      </c>
      <c r="AA45" s="562">
        <f t="shared" si="33"/>
        <v>0</v>
      </c>
      <c r="AB45" s="446"/>
      <c r="AC45" s="762">
        <f t="shared" si="42"/>
        <v>639.96334310850432</v>
      </c>
      <c r="AD45" s="763">
        <f t="shared" si="43"/>
        <v>639.96334310850432</v>
      </c>
      <c r="AE45" s="562">
        <f t="shared" si="44"/>
        <v>0</v>
      </c>
      <c r="AF45" s="444"/>
      <c r="AG45" s="762">
        <f t="shared" si="59"/>
        <v>553.99271019954278</v>
      </c>
      <c r="AH45" s="763">
        <f t="shared" si="60"/>
        <v>553.99271019954278</v>
      </c>
      <c r="AI45" s="562">
        <f t="shared" si="61"/>
        <v>0</v>
      </c>
      <c r="AJ45" s="446"/>
      <c r="AK45" s="762">
        <f t="shared" si="56"/>
        <v>2002.7701241737195</v>
      </c>
      <c r="AL45" s="763">
        <f t="shared" si="57"/>
        <v>2002.7701241737195</v>
      </c>
      <c r="AM45" s="562">
        <f t="shared" si="58"/>
        <v>0</v>
      </c>
    </row>
    <row r="46" spans="1:39" x14ac:dyDescent="0.25">
      <c r="A46" s="15"/>
      <c r="B46" s="721" t="s">
        <v>49</v>
      </c>
      <c r="C46" s="579"/>
      <c r="D46" s="762">
        <f t="shared" si="0"/>
        <v>4703.95</v>
      </c>
      <c r="E46" s="763">
        <v>4703.95</v>
      </c>
      <c r="F46" s="562">
        <v>0</v>
      </c>
      <c r="G46" s="446"/>
      <c r="H46" s="762">
        <f t="shared" si="1"/>
        <v>17573</v>
      </c>
      <c r="I46" s="763">
        <v>17573</v>
      </c>
      <c r="J46" s="562">
        <v>0</v>
      </c>
      <c r="K46" s="444"/>
      <c r="L46" s="762">
        <f>M46+N46</f>
        <v>6385.75</v>
      </c>
      <c r="M46" s="763">
        <v>6385.75</v>
      </c>
      <c r="N46" s="562">
        <v>0</v>
      </c>
      <c r="O46" s="446"/>
      <c r="P46" s="762">
        <f>Q46+R46</f>
        <v>24722.59</v>
      </c>
      <c r="Q46" s="763">
        <v>11289.59</v>
      </c>
      <c r="R46" s="562">
        <v>13433</v>
      </c>
      <c r="S46" s="440"/>
      <c r="T46" s="1076">
        <f>VLOOKUP(B46,'FX rates'!$B$9:$K$124,9,FALSE)</f>
        <v>30.87691666666667</v>
      </c>
      <c r="U46" s="1076">
        <f>VLOOKUP(B46,'FX rates'!$B$9:$K$124,10,FALSE)</f>
        <v>30.133250000000007</v>
      </c>
      <c r="W46" s="628" t="s">
        <v>49</v>
      </c>
      <c r="X46" s="579"/>
      <c r="Y46" s="762">
        <f t="shared" si="26"/>
        <v>152.34519854368014</v>
      </c>
      <c r="Z46" s="763">
        <f t="shared" si="32"/>
        <v>152.34519854368014</v>
      </c>
      <c r="AA46" s="562">
        <f t="shared" si="33"/>
        <v>0</v>
      </c>
      <c r="AB46" s="446"/>
      <c r="AC46" s="762">
        <f t="shared" si="42"/>
        <v>569.130661254497</v>
      </c>
      <c r="AD46" s="763">
        <f t="shared" si="43"/>
        <v>569.130661254497</v>
      </c>
      <c r="AE46" s="562">
        <f t="shared" si="44"/>
        <v>0</v>
      </c>
      <c r="AF46" s="444"/>
      <c r="AG46" s="762">
        <f t="shared" si="59"/>
        <v>211.91706835472439</v>
      </c>
      <c r="AH46" s="763">
        <f t="shared" si="60"/>
        <v>211.91706835472439</v>
      </c>
      <c r="AI46" s="562">
        <f t="shared" si="61"/>
        <v>0</v>
      </c>
      <c r="AJ46" s="446"/>
      <c r="AK46" s="762">
        <f t="shared" si="56"/>
        <v>820.44220255033872</v>
      </c>
      <c r="AL46" s="763">
        <f t="shared" si="57"/>
        <v>374.65557150323968</v>
      </c>
      <c r="AM46" s="562">
        <f t="shared" si="58"/>
        <v>445.78663104709904</v>
      </c>
    </row>
    <row r="47" spans="1:39" x14ac:dyDescent="0.25">
      <c r="A47" s="15"/>
      <c r="B47" s="628" t="s">
        <v>51</v>
      </c>
      <c r="C47" s="579"/>
      <c r="D47" s="762">
        <f t="shared" si="0"/>
        <v>21654.28</v>
      </c>
      <c r="E47" s="763">
        <v>21654.28</v>
      </c>
      <c r="F47" s="562">
        <v>0</v>
      </c>
      <c r="G47" s="446"/>
      <c r="H47" s="762">
        <f t="shared" si="1"/>
        <v>111726.46</v>
      </c>
      <c r="I47" s="763">
        <v>111726.46</v>
      </c>
      <c r="J47" s="562">
        <v>0</v>
      </c>
      <c r="K47" s="444"/>
      <c r="L47" s="762">
        <f>M47+N47</f>
        <v>16650.099999999999</v>
      </c>
      <c r="M47" s="763">
        <v>16650.099999999999</v>
      </c>
      <c r="N47" s="562">
        <v>0</v>
      </c>
      <c r="O47" s="446"/>
      <c r="P47" s="762">
        <v>173998.36</v>
      </c>
      <c r="Q47" s="763">
        <v>173998</v>
      </c>
      <c r="R47" s="562">
        <v>0</v>
      </c>
      <c r="S47" s="440"/>
      <c r="T47" s="1076">
        <f>VLOOKUP(B47,'FX rates'!$B$9:$K$124,9,FALSE)</f>
        <v>30.87691666666667</v>
      </c>
      <c r="U47" s="1076">
        <f>VLOOKUP(B47,'FX rates'!$B$9:$K$124,10,FALSE)</f>
        <v>30.133250000000007</v>
      </c>
      <c r="W47" s="628" t="s">
        <v>51</v>
      </c>
      <c r="X47" s="579"/>
      <c r="Y47" s="762">
        <f t="shared" si="26"/>
        <v>701.3096622881709</v>
      </c>
      <c r="Z47" s="763">
        <f t="shared" si="32"/>
        <v>701.3096622881709</v>
      </c>
      <c r="AA47" s="562">
        <f t="shared" si="33"/>
        <v>0</v>
      </c>
      <c r="AB47" s="446"/>
      <c r="AC47" s="762">
        <f t="shared" si="42"/>
        <v>3618.4461423447397</v>
      </c>
      <c r="AD47" s="763">
        <f t="shared" si="43"/>
        <v>3618.4461423447397</v>
      </c>
      <c r="AE47" s="562">
        <f t="shared" si="44"/>
        <v>0</v>
      </c>
      <c r="AF47" s="444"/>
      <c r="AG47" s="762">
        <f t="shared" si="59"/>
        <v>552.5490944388672</v>
      </c>
      <c r="AH47" s="763">
        <f t="shared" si="60"/>
        <v>552.5490944388672</v>
      </c>
      <c r="AI47" s="562">
        <f t="shared" si="61"/>
        <v>0</v>
      </c>
      <c r="AJ47" s="446"/>
      <c r="AK47" s="762">
        <f t="shared" si="56"/>
        <v>5774.2978271510692</v>
      </c>
      <c r="AL47" s="763">
        <f t="shared" si="57"/>
        <v>5774.2858802153751</v>
      </c>
      <c r="AM47" s="562">
        <f t="shared" si="58"/>
        <v>0</v>
      </c>
    </row>
    <row r="48" spans="1:39" x14ac:dyDescent="0.25">
      <c r="B48" s="764" t="s">
        <v>351</v>
      </c>
      <c r="C48" s="579"/>
      <c r="D48" s="704">
        <f t="shared" si="0"/>
        <v>73344.240000000005</v>
      </c>
      <c r="E48" s="705">
        <v>73344.240000000005</v>
      </c>
      <c r="F48" s="706">
        <v>0</v>
      </c>
      <c r="G48" s="446"/>
      <c r="H48" s="704">
        <f t="shared" si="1"/>
        <v>242528.33000000002</v>
      </c>
      <c r="I48" s="705">
        <v>148087.47</v>
      </c>
      <c r="J48" s="706">
        <v>94440.86</v>
      </c>
      <c r="K48" s="444"/>
      <c r="L48" s="704">
        <v>26448.3</v>
      </c>
      <c r="M48" s="705">
        <v>26448.3</v>
      </c>
      <c r="N48" s="706">
        <v>0</v>
      </c>
      <c r="O48" s="446"/>
      <c r="P48" s="704">
        <v>119176.1630800998</v>
      </c>
      <c r="Q48" s="705">
        <v>90520.382115885252</v>
      </c>
      <c r="R48" s="706">
        <v>28655.780964214537</v>
      </c>
      <c r="S48" s="440"/>
      <c r="T48" s="501">
        <f>VLOOKUP(B48,'FX rates'!$B$9:$K$124,9,FALSE)</f>
        <v>30.879249999999999</v>
      </c>
      <c r="U48" s="501">
        <f>VLOOKUP(B48,'FX rates'!$B$9:$K$124,10,FALSE)</f>
        <v>32.224833333333336</v>
      </c>
      <c r="W48" s="636" t="s">
        <v>351</v>
      </c>
      <c r="X48" s="579"/>
      <c r="Y48" s="704">
        <f t="shared" si="26"/>
        <v>2375.1949934017184</v>
      </c>
      <c r="Z48" s="705">
        <f t="shared" si="32"/>
        <v>2375.1949934017184</v>
      </c>
      <c r="AA48" s="706">
        <f t="shared" si="33"/>
        <v>0</v>
      </c>
      <c r="AB48" s="446"/>
      <c r="AC48" s="704">
        <f t="shared" si="42"/>
        <v>7854.0874535489047</v>
      </c>
      <c r="AD48" s="705">
        <f t="shared" si="43"/>
        <v>4795.6951674668262</v>
      </c>
      <c r="AE48" s="706">
        <f t="shared" si="44"/>
        <v>3058.392286082078</v>
      </c>
      <c r="AF48" s="444"/>
      <c r="AG48" s="704">
        <f t="shared" si="59"/>
        <v>820.74280187639954</v>
      </c>
      <c r="AH48" s="705">
        <f t="shared" si="60"/>
        <v>820.74280187639954</v>
      </c>
      <c r="AI48" s="706">
        <f t="shared" si="61"/>
        <v>0</v>
      </c>
      <c r="AJ48" s="446"/>
      <c r="AK48" s="704">
        <f t="shared" si="56"/>
        <v>3698.2708908791806</v>
      </c>
      <c r="AL48" s="705">
        <f t="shared" si="57"/>
        <v>2809.0256101418236</v>
      </c>
      <c r="AM48" s="706">
        <f t="shared" si="58"/>
        <v>889.24528073735678</v>
      </c>
    </row>
    <row r="49" spans="1:39" x14ac:dyDescent="0.25">
      <c r="B49" s="37"/>
      <c r="C49" s="37"/>
      <c r="D49" s="77"/>
      <c r="E49" s="77"/>
      <c r="F49" s="77"/>
      <c r="G49" s="16"/>
      <c r="H49" s="77"/>
      <c r="I49" s="77"/>
      <c r="J49" s="77"/>
      <c r="K49" s="15"/>
      <c r="L49" s="77"/>
      <c r="M49" s="77"/>
      <c r="N49" s="77"/>
      <c r="O49" s="16"/>
      <c r="P49" s="77"/>
      <c r="Q49" s="77"/>
      <c r="S49" s="440"/>
      <c r="W49" s="26"/>
      <c r="X49" s="37"/>
      <c r="Y49" s="77"/>
      <c r="Z49" s="77"/>
      <c r="AA49" s="77"/>
      <c r="AB49" s="16"/>
      <c r="AC49" s="77"/>
      <c r="AD49" s="77"/>
      <c r="AE49" s="77"/>
    </row>
    <row r="50" spans="1:39" x14ac:dyDescent="0.25">
      <c r="B50" s="21"/>
      <c r="C50" s="446"/>
      <c r="D50" s="447"/>
      <c r="E50" s="446"/>
      <c r="F50" s="446"/>
      <c r="G50" s="446"/>
      <c r="H50" s="447"/>
      <c r="I50" s="446"/>
      <c r="J50" s="446"/>
      <c r="K50" s="444"/>
      <c r="L50" s="447"/>
      <c r="M50" s="446"/>
      <c r="N50" s="446"/>
      <c r="O50" s="446"/>
      <c r="P50" s="447"/>
      <c r="Q50" s="446"/>
      <c r="R50" s="440"/>
      <c r="W50" s="21"/>
      <c r="X50" s="21"/>
      <c r="Y50" s="77"/>
      <c r="Z50" s="77"/>
      <c r="AA50" s="77"/>
      <c r="AB50" s="16"/>
      <c r="AC50" s="77"/>
      <c r="AD50" s="77"/>
      <c r="AE50" s="77"/>
    </row>
    <row r="51" spans="1:39" x14ac:dyDescent="0.25">
      <c r="A51" s="15"/>
      <c r="B51" s="305" t="s">
        <v>52</v>
      </c>
      <c r="C51" s="579"/>
      <c r="D51" s="447"/>
      <c r="E51" s="446"/>
      <c r="F51" s="446"/>
      <c r="G51" s="446"/>
      <c r="H51" s="447"/>
      <c r="I51" s="446"/>
      <c r="J51" s="446"/>
      <c r="K51" s="444"/>
      <c r="L51" s="447"/>
      <c r="M51" s="446"/>
      <c r="N51" s="446"/>
      <c r="O51" s="446"/>
      <c r="P51" s="447"/>
      <c r="Q51" s="446"/>
      <c r="R51" s="440"/>
      <c r="W51" s="488" t="s">
        <v>52</v>
      </c>
      <c r="X51" s="89"/>
      <c r="Y51" s="77"/>
      <c r="Z51" s="77"/>
      <c r="AA51" s="77"/>
      <c r="AB51" s="16"/>
      <c r="AC51" s="77"/>
      <c r="AD51" s="77"/>
      <c r="AE51" s="77"/>
    </row>
    <row r="52" spans="1:39" x14ac:dyDescent="0.25">
      <c r="A52" s="15"/>
      <c r="B52" s="770" t="s">
        <v>55</v>
      </c>
      <c r="C52" s="579"/>
      <c r="D52" s="760">
        <f t="shared" si="0"/>
        <v>0</v>
      </c>
      <c r="E52" s="761">
        <v>0</v>
      </c>
      <c r="F52" s="609">
        <v>0</v>
      </c>
      <c r="G52" s="446"/>
      <c r="H52" s="760">
        <f t="shared" si="1"/>
        <v>15.55</v>
      </c>
      <c r="I52" s="761">
        <v>15.55</v>
      </c>
      <c r="J52" s="609">
        <v>0</v>
      </c>
      <c r="K52" s="444"/>
      <c r="L52" s="760">
        <f>M52+N52</f>
        <v>0</v>
      </c>
      <c r="M52" s="761">
        <v>0</v>
      </c>
      <c r="N52" s="609">
        <v>0</v>
      </c>
      <c r="O52" s="446"/>
      <c r="P52" s="760">
        <f>Q52+R52</f>
        <v>51.9</v>
      </c>
      <c r="Q52" s="761">
        <v>51.9</v>
      </c>
      <c r="R52" s="609">
        <v>0</v>
      </c>
      <c r="S52" s="440"/>
      <c r="T52" s="498">
        <f>VLOOKUP(B52,'FX rates'!$B$9:$K$124,9,FALSE)</f>
        <v>0.70899999999999974</v>
      </c>
      <c r="U52" s="498">
        <f>VLOOKUP(B52,'FX rates'!$B$9:$K$124,10,FALSE)</f>
        <v>0.70858333333333323</v>
      </c>
      <c r="W52" s="770" t="s">
        <v>55</v>
      </c>
      <c r="X52" s="579"/>
      <c r="Y52" s="760">
        <f t="shared" ref="Y52:Y90" si="62">IF(D52="NA", "NA", D52/T52)</f>
        <v>0</v>
      </c>
      <c r="Z52" s="761">
        <f t="shared" ref="Z52:Z90" si="63">IF(E52="NA", "NA", E52/T52)</f>
        <v>0</v>
      </c>
      <c r="AA52" s="609">
        <f t="shared" ref="AA52:AA90" si="64">IF(F52="NA", "NA", F52/T52)</f>
        <v>0</v>
      </c>
      <c r="AB52" s="446"/>
      <c r="AC52" s="760">
        <f t="shared" ref="AC52" si="65">IF(H52="NA", "NA", H52/T52)</f>
        <v>21.932299012693946</v>
      </c>
      <c r="AD52" s="761">
        <f t="shared" ref="AD52" si="66">IF(I52="NA", "NA", I52/T52)</f>
        <v>21.932299012693946</v>
      </c>
      <c r="AE52" s="609">
        <f t="shared" ref="AE52" si="67">IF(J52="NA", "NA", J52/T52)</f>
        <v>0</v>
      </c>
      <c r="AF52" s="444"/>
      <c r="AG52" s="760">
        <f>IF(L52="NA", "NA", L52/U52)</f>
        <v>0</v>
      </c>
      <c r="AH52" s="761">
        <f>IF(M52="NA", "NA", M52/U52)</f>
        <v>0</v>
      </c>
      <c r="AI52" s="609">
        <f>IF(N52="NA", "NA", N52/U52)</f>
        <v>0</v>
      </c>
      <c r="AJ52" s="446"/>
      <c r="AK52" s="760">
        <f>IF(P52="NA", "NA", P52/U52)</f>
        <v>73.244737151593569</v>
      </c>
      <c r="AL52" s="761">
        <f>IF(Q52="NA", "NA", Q52/U52)</f>
        <v>73.244737151593569</v>
      </c>
      <c r="AM52" s="609">
        <f>IF(R52="NA", "NA", R52/U52)</f>
        <v>0</v>
      </c>
    </row>
    <row r="53" spans="1:39" x14ac:dyDescent="0.25">
      <c r="A53" s="15"/>
      <c r="B53" s="564" t="s">
        <v>120</v>
      </c>
      <c r="C53" s="579"/>
      <c r="D53" s="762">
        <f t="shared" si="0"/>
        <v>0</v>
      </c>
      <c r="E53" s="763">
        <v>0</v>
      </c>
      <c r="F53" s="562">
        <v>0</v>
      </c>
      <c r="G53" s="446"/>
      <c r="H53" s="762">
        <f t="shared" si="1"/>
        <v>733.85</v>
      </c>
      <c r="I53" s="763">
        <v>733.85</v>
      </c>
      <c r="J53" s="562">
        <v>0</v>
      </c>
      <c r="K53" s="444"/>
      <c r="L53" s="762">
        <f t="shared" ref="L53:L69" si="68">M53+N53</f>
        <v>4.16</v>
      </c>
      <c r="M53" s="763">
        <v>4.16</v>
      </c>
      <c r="N53" s="562">
        <v>0</v>
      </c>
      <c r="O53" s="446"/>
      <c r="P53" s="762">
        <f>Q53+R53</f>
        <v>324.16000000000003</v>
      </c>
      <c r="Q53" s="763">
        <v>324.16000000000003</v>
      </c>
      <c r="R53" s="562">
        <v>0</v>
      </c>
      <c r="S53" s="440"/>
      <c r="T53" s="1076">
        <f>VLOOKUP(B53,'FX rates'!$B$9:$K$124,9,FALSE)</f>
        <v>0.8942500000000001</v>
      </c>
      <c r="U53" s="1076">
        <f>VLOOKUP(B53,'FX rates'!$B$9:$K$124,10,FALSE)</f>
        <v>0.84750000000000014</v>
      </c>
      <c r="W53" s="564" t="s">
        <v>120</v>
      </c>
      <c r="X53" s="579"/>
      <c r="Y53" s="762">
        <f t="shared" si="62"/>
        <v>0</v>
      </c>
      <c r="Z53" s="763">
        <f t="shared" si="63"/>
        <v>0</v>
      </c>
      <c r="AA53" s="562">
        <f t="shared" si="64"/>
        <v>0</v>
      </c>
      <c r="AB53" s="446"/>
      <c r="AC53" s="762">
        <f t="shared" ref="AC53:AC90" si="69">IF(H53="NA", "NA", H53/T53)</f>
        <v>820.63181436958337</v>
      </c>
      <c r="AD53" s="763">
        <f t="shared" ref="AD53:AD90" si="70">IF(I53="NA", "NA", I53/T53)</f>
        <v>820.63181436958337</v>
      </c>
      <c r="AE53" s="562">
        <f t="shared" ref="AE53:AE90" si="71">IF(J53="NA", "NA", J53/T53)</f>
        <v>0</v>
      </c>
      <c r="AF53" s="444"/>
      <c r="AG53" s="762">
        <f t="shared" ref="AG53:AG90" si="72">IF(L53="NA", "NA", L53/U53)</f>
        <v>4.9085545722713855</v>
      </c>
      <c r="AH53" s="763">
        <f t="shared" ref="AH53:AH90" si="73">IF(M53="NA", "NA", M53/U53)</f>
        <v>4.9085545722713855</v>
      </c>
      <c r="AI53" s="562">
        <f t="shared" ref="AI53:AI90" si="74">IF(N53="NA", "NA", N53/U53)</f>
        <v>0</v>
      </c>
      <c r="AJ53" s="446"/>
      <c r="AK53" s="762">
        <f t="shared" ref="AK53" si="75">IF(P53="NA", "NA", P53/U53)</f>
        <v>382.48967551622417</v>
      </c>
      <c r="AL53" s="763">
        <f t="shared" ref="AL53" si="76">IF(Q53="NA", "NA", Q53/U53)</f>
        <v>382.48967551622417</v>
      </c>
      <c r="AM53" s="562">
        <f t="shared" ref="AM53" si="77">IF(R53="NA", "NA", R53/U53)</f>
        <v>0</v>
      </c>
    </row>
    <row r="54" spans="1:39" x14ac:dyDescent="0.25">
      <c r="A54" s="15"/>
      <c r="B54" s="628" t="s">
        <v>58</v>
      </c>
      <c r="C54" s="579"/>
      <c r="D54" s="762">
        <f t="shared" si="0"/>
        <v>0</v>
      </c>
      <c r="E54" s="763">
        <v>0</v>
      </c>
      <c r="F54" s="562">
        <v>0</v>
      </c>
      <c r="G54" s="446"/>
      <c r="H54" s="762">
        <f t="shared" si="1"/>
        <v>0</v>
      </c>
      <c r="I54" s="763">
        <v>0</v>
      </c>
      <c r="J54" s="562">
        <v>0</v>
      </c>
      <c r="K54" s="444"/>
      <c r="L54" s="762">
        <v>59.4</v>
      </c>
      <c r="M54" s="763">
        <v>59.4</v>
      </c>
      <c r="N54" s="562">
        <v>0</v>
      </c>
      <c r="O54" s="446"/>
      <c r="P54" s="762">
        <f t="shared" ref="P54:P64" si="78">Q54+R54</f>
        <v>0</v>
      </c>
      <c r="Q54" s="763">
        <v>0</v>
      </c>
      <c r="R54" s="562">
        <v>0</v>
      </c>
      <c r="S54" s="440"/>
      <c r="T54" s="1076">
        <f>VLOOKUP(B54,'FX rates'!$B$9:$K$124,9,FALSE)</f>
        <v>0.37599999999999989</v>
      </c>
      <c r="U54" s="1076">
        <f>VLOOKUP(B54,'FX rates'!$B$9:$K$124,10,FALSE)</f>
        <v>0.37541666666666668</v>
      </c>
      <c r="W54" s="628" t="s">
        <v>58</v>
      </c>
      <c r="X54" s="579"/>
      <c r="Y54" s="762">
        <f t="shared" si="62"/>
        <v>0</v>
      </c>
      <c r="Z54" s="763">
        <f t="shared" si="63"/>
        <v>0</v>
      </c>
      <c r="AA54" s="562">
        <f t="shared" si="64"/>
        <v>0</v>
      </c>
      <c r="AB54" s="446"/>
      <c r="AC54" s="762">
        <f t="shared" si="69"/>
        <v>0</v>
      </c>
      <c r="AD54" s="763">
        <f t="shared" si="70"/>
        <v>0</v>
      </c>
      <c r="AE54" s="562">
        <f t="shared" si="71"/>
        <v>0</v>
      </c>
      <c r="AF54" s="444"/>
      <c r="AG54" s="762">
        <f t="shared" si="72"/>
        <v>158.22419533851274</v>
      </c>
      <c r="AH54" s="763">
        <f t="shared" si="73"/>
        <v>158.22419533851274</v>
      </c>
      <c r="AI54" s="562">
        <f t="shared" si="74"/>
        <v>0</v>
      </c>
      <c r="AJ54" s="446"/>
      <c r="AK54" s="762">
        <f t="shared" ref="AK54:AK59" si="79">IF(P54="NA", "NA", P54/U54)</f>
        <v>0</v>
      </c>
      <c r="AL54" s="763">
        <f t="shared" ref="AL54:AL59" si="80">IF(Q54="NA", "NA", Q54/U54)</f>
        <v>0</v>
      </c>
      <c r="AM54" s="562">
        <f t="shared" ref="AM54:AM59" si="81">IF(R54="NA", "NA", R54/U54)</f>
        <v>0</v>
      </c>
    </row>
    <row r="55" spans="1:39" x14ac:dyDescent="0.25">
      <c r="A55" s="15"/>
      <c r="B55" s="628" t="s">
        <v>121</v>
      </c>
      <c r="C55" s="579"/>
      <c r="D55" s="762">
        <f t="shared" si="0"/>
        <v>0</v>
      </c>
      <c r="E55" s="763">
        <v>0</v>
      </c>
      <c r="F55" s="562">
        <v>0</v>
      </c>
      <c r="G55" s="446"/>
      <c r="H55" s="762">
        <f t="shared" si="1"/>
        <v>0</v>
      </c>
      <c r="I55" s="763">
        <v>0</v>
      </c>
      <c r="J55" s="562">
        <v>0</v>
      </c>
      <c r="K55" s="444"/>
      <c r="L55" s="762">
        <f t="shared" si="68"/>
        <v>0</v>
      </c>
      <c r="M55" s="763">
        <v>0</v>
      </c>
      <c r="N55" s="562">
        <v>0</v>
      </c>
      <c r="O55" s="446"/>
      <c r="P55" s="762">
        <f t="shared" si="78"/>
        <v>126164</v>
      </c>
      <c r="Q55" s="763">
        <v>39724</v>
      </c>
      <c r="R55" s="562">
        <v>86440</v>
      </c>
      <c r="S55" s="440"/>
      <c r="T55" s="1076">
        <f>VLOOKUP(B55,'FX rates'!$B$9:$K$124,9,FALSE)</f>
        <v>1509.4916666666668</v>
      </c>
      <c r="U55" s="1076">
        <f>VLOOKUP(B55,'FX rates'!$B$9:$K$124,10,FALSE)</f>
        <v>1505.33</v>
      </c>
      <c r="W55" s="628" t="s">
        <v>121</v>
      </c>
      <c r="X55" s="579"/>
      <c r="Y55" s="762">
        <f t="shared" si="62"/>
        <v>0</v>
      </c>
      <c r="Z55" s="763">
        <f t="shared" si="63"/>
        <v>0</v>
      </c>
      <c r="AA55" s="562">
        <f t="shared" si="64"/>
        <v>0</v>
      </c>
      <c r="AB55" s="446"/>
      <c r="AC55" s="762">
        <f t="shared" si="69"/>
        <v>0</v>
      </c>
      <c r="AD55" s="763">
        <f t="shared" si="70"/>
        <v>0</v>
      </c>
      <c r="AE55" s="562">
        <f t="shared" si="71"/>
        <v>0</v>
      </c>
      <c r="AF55" s="444"/>
      <c r="AG55" s="762">
        <f t="shared" si="72"/>
        <v>0</v>
      </c>
      <c r="AH55" s="763">
        <f t="shared" si="73"/>
        <v>0</v>
      </c>
      <c r="AI55" s="562">
        <f t="shared" si="74"/>
        <v>0</v>
      </c>
      <c r="AJ55" s="446"/>
      <c r="AK55" s="762">
        <f t="shared" si="79"/>
        <v>83.811523054745479</v>
      </c>
      <c r="AL55" s="763">
        <f t="shared" si="80"/>
        <v>26.388898115363411</v>
      </c>
      <c r="AM55" s="562">
        <f t="shared" si="81"/>
        <v>57.422624939382068</v>
      </c>
    </row>
    <row r="56" spans="1:39" x14ac:dyDescent="0.25">
      <c r="A56" s="15"/>
      <c r="B56" s="628" t="s">
        <v>123</v>
      </c>
      <c r="C56" s="579"/>
      <c r="D56" s="762">
        <f t="shared" si="0"/>
        <v>278.2</v>
      </c>
      <c r="E56" s="763">
        <v>247.84</v>
      </c>
      <c r="F56" s="562">
        <v>30.36</v>
      </c>
      <c r="G56" s="446"/>
      <c r="H56" s="762">
        <f t="shared" si="1"/>
        <v>15353.86</v>
      </c>
      <c r="I56" s="763">
        <v>15353.86</v>
      </c>
      <c r="J56" s="562">
        <v>0</v>
      </c>
      <c r="K56" s="444"/>
      <c r="L56" s="762">
        <f t="shared" si="68"/>
        <v>854.95</v>
      </c>
      <c r="M56" s="763">
        <v>209.3</v>
      </c>
      <c r="N56" s="562">
        <v>645.65</v>
      </c>
      <c r="O56" s="446"/>
      <c r="P56" s="762">
        <f t="shared" si="78"/>
        <v>10778</v>
      </c>
      <c r="Q56" s="763">
        <v>10778</v>
      </c>
      <c r="R56" s="562">
        <v>0</v>
      </c>
      <c r="S56" s="440"/>
      <c r="T56" s="1076">
        <f>VLOOKUP(B56,'FX rates'!$B$9:$K$124,9,FALSE)</f>
        <v>0.8942500000000001</v>
      </c>
      <c r="U56" s="1076">
        <f>VLOOKUP(B56,'FX rates'!$B$9:$K$124,10,FALSE)</f>
        <v>0.84750000000000014</v>
      </c>
      <c r="W56" s="628" t="s">
        <v>123</v>
      </c>
      <c r="X56" s="579"/>
      <c r="Y56" s="762">
        <f t="shared" si="62"/>
        <v>311.09868604976231</v>
      </c>
      <c r="Z56" s="763">
        <f t="shared" si="63"/>
        <v>277.14844842046404</v>
      </c>
      <c r="AA56" s="562">
        <f t="shared" si="64"/>
        <v>33.950237629298293</v>
      </c>
      <c r="AB56" s="446"/>
      <c r="AC56" s="762">
        <f t="shared" si="69"/>
        <v>17169.538719597425</v>
      </c>
      <c r="AD56" s="763">
        <f t="shared" si="70"/>
        <v>17169.538719597425</v>
      </c>
      <c r="AE56" s="562">
        <f t="shared" si="71"/>
        <v>0</v>
      </c>
      <c r="AF56" s="444"/>
      <c r="AG56" s="762">
        <f t="shared" si="72"/>
        <v>1008.7905604719763</v>
      </c>
      <c r="AH56" s="763">
        <f t="shared" si="73"/>
        <v>246.96165191740411</v>
      </c>
      <c r="AI56" s="562">
        <f t="shared" si="74"/>
        <v>761.82890855457208</v>
      </c>
      <c r="AJ56" s="446"/>
      <c r="AK56" s="762">
        <f t="shared" si="79"/>
        <v>12717.404129793507</v>
      </c>
      <c r="AL56" s="763">
        <f t="shared" si="80"/>
        <v>12717.404129793507</v>
      </c>
      <c r="AM56" s="562">
        <f t="shared" si="81"/>
        <v>0</v>
      </c>
    </row>
    <row r="57" spans="1:39" x14ac:dyDescent="0.25">
      <c r="A57" s="15"/>
      <c r="B57" s="628" t="s">
        <v>60</v>
      </c>
      <c r="C57" s="579"/>
      <c r="D57" s="762">
        <f t="shared" si="0"/>
        <v>263.73</v>
      </c>
      <c r="E57" s="763">
        <v>203.87</v>
      </c>
      <c r="F57" s="562">
        <v>59.86</v>
      </c>
      <c r="G57" s="446"/>
      <c r="H57" s="762">
        <f t="shared" si="1"/>
        <v>6092.14</v>
      </c>
      <c r="I57" s="763">
        <v>6092.14</v>
      </c>
      <c r="J57" s="562">
        <v>0</v>
      </c>
      <c r="K57" s="444"/>
      <c r="L57" s="762">
        <f t="shared" si="68"/>
        <v>3942.7</v>
      </c>
      <c r="M57" s="763">
        <v>2864.72</v>
      </c>
      <c r="N57" s="562">
        <v>1077.98</v>
      </c>
      <c r="O57" s="446"/>
      <c r="P57" s="762">
        <f t="shared" si="78"/>
        <v>10689.7</v>
      </c>
      <c r="Q57" s="763">
        <v>10689.7</v>
      </c>
      <c r="R57" s="562">
        <v>0</v>
      </c>
      <c r="S57" s="440"/>
      <c r="T57" s="1076">
        <f>VLOOKUP(B57,'FX rates'!$B$9:$K$124,9,FALSE)</f>
        <v>5.6950000000000003</v>
      </c>
      <c r="U57" s="1076">
        <f>VLOOKUP(B57,'FX rates'!$B$9:$K$124,10,FALSE)</f>
        <v>4.8471666666666673</v>
      </c>
      <c r="W57" s="628" t="s">
        <v>60</v>
      </c>
      <c r="X57" s="579"/>
      <c r="Y57" s="762">
        <f t="shared" si="62"/>
        <v>46.309043020193151</v>
      </c>
      <c r="Z57" s="763">
        <f t="shared" si="63"/>
        <v>35.798068481123792</v>
      </c>
      <c r="AA57" s="562">
        <f t="shared" si="64"/>
        <v>10.510974539069359</v>
      </c>
      <c r="AB57" s="446"/>
      <c r="AC57" s="762">
        <f t="shared" si="69"/>
        <v>1069.7348551360842</v>
      </c>
      <c r="AD57" s="763">
        <f t="shared" si="70"/>
        <v>1069.7348551360842</v>
      </c>
      <c r="AE57" s="562">
        <f t="shared" si="71"/>
        <v>0</v>
      </c>
      <c r="AF57" s="444"/>
      <c r="AG57" s="762">
        <f t="shared" si="72"/>
        <v>813.40301894577578</v>
      </c>
      <c r="AH57" s="763">
        <f t="shared" si="73"/>
        <v>591.00918062098117</v>
      </c>
      <c r="AI57" s="562">
        <f t="shared" si="74"/>
        <v>222.39383832479453</v>
      </c>
      <c r="AJ57" s="446"/>
      <c r="AK57" s="762">
        <f t="shared" si="79"/>
        <v>2205.3502045868718</v>
      </c>
      <c r="AL57" s="763">
        <f t="shared" si="80"/>
        <v>2205.3502045868718</v>
      </c>
      <c r="AM57" s="562">
        <f t="shared" si="81"/>
        <v>0</v>
      </c>
    </row>
    <row r="58" spans="1:39" x14ac:dyDescent="0.25">
      <c r="A58" s="15"/>
      <c r="B58" s="628" t="s">
        <v>420</v>
      </c>
      <c r="C58" s="579"/>
      <c r="D58" s="762">
        <f t="shared" si="0"/>
        <v>0</v>
      </c>
      <c r="E58" s="763">
        <v>0</v>
      </c>
      <c r="F58" s="562">
        <v>0</v>
      </c>
      <c r="G58" s="446"/>
      <c r="H58" s="762">
        <f t="shared" si="1"/>
        <v>4.03</v>
      </c>
      <c r="I58" s="763">
        <v>4.03</v>
      </c>
      <c r="J58" s="562">
        <v>0</v>
      </c>
      <c r="K58" s="444"/>
      <c r="L58" s="762">
        <f t="shared" si="68"/>
        <v>0</v>
      </c>
      <c r="M58" s="763">
        <v>0</v>
      </c>
      <c r="N58" s="562">
        <v>0</v>
      </c>
      <c r="O58" s="446"/>
      <c r="P58" s="762">
        <f t="shared" si="78"/>
        <v>611.79</v>
      </c>
      <c r="Q58" s="763">
        <v>611.79</v>
      </c>
      <c r="R58" s="562">
        <v>0</v>
      </c>
      <c r="S58" s="440"/>
      <c r="T58" s="1076">
        <f>VLOOKUP(B58,'FX rates'!$B$9:$K$124,9,FALSE)</f>
        <v>10.699</v>
      </c>
      <c r="U58" s="1076">
        <f>VLOOKUP(B58,'FX rates'!$B$9:$K$124,10,FALSE)</f>
        <v>10.310815833333333</v>
      </c>
      <c r="W58" s="628" t="s">
        <v>420</v>
      </c>
      <c r="X58" s="579"/>
      <c r="Y58" s="762">
        <f t="shared" si="62"/>
        <v>0</v>
      </c>
      <c r="Z58" s="763">
        <f t="shared" si="63"/>
        <v>0</v>
      </c>
      <c r="AA58" s="562">
        <f t="shared" si="64"/>
        <v>0</v>
      </c>
      <c r="AB58" s="446"/>
      <c r="AC58" s="762">
        <f t="shared" si="69"/>
        <v>0.37667071688942894</v>
      </c>
      <c r="AD58" s="763">
        <f t="shared" si="70"/>
        <v>0.37667071688942894</v>
      </c>
      <c r="AE58" s="562">
        <f t="shared" si="71"/>
        <v>0</v>
      </c>
      <c r="AF58" s="444"/>
      <c r="AG58" s="762">
        <f t="shared" si="72"/>
        <v>0</v>
      </c>
      <c r="AH58" s="763">
        <f t="shared" si="73"/>
        <v>0</v>
      </c>
      <c r="AI58" s="562">
        <f t="shared" si="74"/>
        <v>0</v>
      </c>
      <c r="AJ58" s="446"/>
      <c r="AK58" s="762">
        <f t="shared" si="79"/>
        <v>59.334781057981267</v>
      </c>
      <c r="AL58" s="763">
        <f t="shared" si="80"/>
        <v>59.334781057981267</v>
      </c>
      <c r="AM58" s="562">
        <f t="shared" si="81"/>
        <v>0</v>
      </c>
    </row>
    <row r="59" spans="1:39" x14ac:dyDescent="0.25">
      <c r="A59" s="15"/>
      <c r="B59" s="628" t="s">
        <v>62</v>
      </c>
      <c r="C59" s="579"/>
      <c r="D59" s="762">
        <f t="shared" si="0"/>
        <v>0</v>
      </c>
      <c r="E59" s="763">
        <v>0</v>
      </c>
      <c r="F59" s="562">
        <v>0</v>
      </c>
      <c r="G59" s="446"/>
      <c r="H59" s="762">
        <f t="shared" si="1"/>
        <v>9306.42</v>
      </c>
      <c r="I59" s="763">
        <v>9112.81</v>
      </c>
      <c r="J59" s="562">
        <v>193.61</v>
      </c>
      <c r="K59" s="444"/>
      <c r="L59" s="762">
        <f t="shared" si="68"/>
        <v>800</v>
      </c>
      <c r="M59" s="763">
        <v>614.67999999999995</v>
      </c>
      <c r="N59" s="562">
        <v>185.32</v>
      </c>
      <c r="O59" s="446"/>
      <c r="P59" s="762">
        <f t="shared" si="78"/>
        <v>2500.67</v>
      </c>
      <c r="Q59" s="763">
        <v>2500.66</v>
      </c>
      <c r="R59" s="562">
        <v>0.01</v>
      </c>
      <c r="S59" s="440"/>
      <c r="T59" s="1076">
        <f>VLOOKUP(B59,'FX rates'!$B$9:$K$124,9,FALSE)</f>
        <v>9.6028333333333329</v>
      </c>
      <c r="U59" s="1076">
        <f>VLOOKUP(B59,'FX rates'!$B$9:$K$124,10,FALSE)</f>
        <v>9.3658333333333346</v>
      </c>
      <c r="W59" s="628" t="s">
        <v>62</v>
      </c>
      <c r="X59" s="579"/>
      <c r="Y59" s="762">
        <f t="shared" si="62"/>
        <v>0</v>
      </c>
      <c r="Z59" s="763">
        <f t="shared" si="63"/>
        <v>0</v>
      </c>
      <c r="AA59" s="562">
        <f t="shared" si="64"/>
        <v>0</v>
      </c>
      <c r="AB59" s="446"/>
      <c r="AC59" s="762">
        <f t="shared" si="69"/>
        <v>969.13272124546575</v>
      </c>
      <c r="AD59" s="763">
        <f t="shared" si="70"/>
        <v>948.97096343093187</v>
      </c>
      <c r="AE59" s="562">
        <f t="shared" si="71"/>
        <v>20.161757814533907</v>
      </c>
      <c r="AF59" s="444"/>
      <c r="AG59" s="762">
        <f t="shared" si="72"/>
        <v>85.416852033099019</v>
      </c>
      <c r="AH59" s="763">
        <f t="shared" si="73"/>
        <v>65.630038259631633</v>
      </c>
      <c r="AI59" s="562">
        <f t="shared" si="74"/>
        <v>19.786813773467387</v>
      </c>
      <c r="AJ59" s="446"/>
      <c r="AK59" s="762">
        <f t="shared" si="79"/>
        <v>266.99919921701218</v>
      </c>
      <c r="AL59" s="763">
        <f t="shared" si="80"/>
        <v>266.99813150636174</v>
      </c>
      <c r="AM59" s="562">
        <f t="shared" si="81"/>
        <v>1.0677106504137378E-3</v>
      </c>
    </row>
    <row r="60" spans="1:39" x14ac:dyDescent="0.25">
      <c r="A60" s="15"/>
      <c r="B60" s="628" t="s">
        <v>127</v>
      </c>
      <c r="C60" s="579"/>
      <c r="D60" s="762">
        <f t="shared" si="0"/>
        <v>0</v>
      </c>
      <c r="E60" s="763">
        <v>0</v>
      </c>
      <c r="F60" s="562">
        <v>0</v>
      </c>
      <c r="G60" s="446"/>
      <c r="H60" s="762">
        <f t="shared" si="1"/>
        <v>0</v>
      </c>
      <c r="I60" s="763">
        <v>0</v>
      </c>
      <c r="J60" s="562">
        <v>0</v>
      </c>
      <c r="K60" s="444"/>
      <c r="L60" s="762">
        <f t="shared" si="68"/>
        <v>186.2</v>
      </c>
      <c r="M60" s="763">
        <v>0</v>
      </c>
      <c r="N60" s="562">
        <v>186.2</v>
      </c>
      <c r="O60" s="446"/>
      <c r="P60" s="762">
        <f t="shared" si="78"/>
        <v>4.66</v>
      </c>
      <c r="Q60" s="763">
        <v>4.66</v>
      </c>
      <c r="R60" s="562">
        <v>0</v>
      </c>
      <c r="S60" s="440"/>
      <c r="T60" s="1076">
        <f>VLOOKUP(B60,'FX rates'!$B$9:$K$124,9,FALSE)</f>
        <v>4.243833333333332</v>
      </c>
      <c r="U60" s="1076">
        <f>VLOOKUP(B60,'FX rates'!$B$9:$K$124,10,FALSE)</f>
        <v>3.9443333333333328</v>
      </c>
      <c r="W60" s="628" t="s">
        <v>127</v>
      </c>
      <c r="X60" s="579"/>
      <c r="Y60" s="762">
        <f t="shared" si="62"/>
        <v>0</v>
      </c>
      <c r="Z60" s="763">
        <f t="shared" si="63"/>
        <v>0</v>
      </c>
      <c r="AA60" s="562">
        <f t="shared" si="64"/>
        <v>0</v>
      </c>
      <c r="AB60" s="446"/>
      <c r="AC60" s="762">
        <f t="shared" si="69"/>
        <v>0</v>
      </c>
      <c r="AD60" s="763">
        <f t="shared" si="70"/>
        <v>0</v>
      </c>
      <c r="AE60" s="562">
        <f t="shared" si="71"/>
        <v>0</v>
      </c>
      <c r="AF60" s="444"/>
      <c r="AG60" s="762">
        <f t="shared" si="72"/>
        <v>47.206963576438774</v>
      </c>
      <c r="AH60" s="763">
        <f t="shared" si="73"/>
        <v>0</v>
      </c>
      <c r="AI60" s="562">
        <f t="shared" si="74"/>
        <v>47.206963576438774</v>
      </c>
      <c r="AJ60" s="446"/>
      <c r="AK60" s="762">
        <f t="shared" ref="AK60:AK64" si="82">IF(P60="NA", "NA", P60/U60)</f>
        <v>1.1814417307529792</v>
      </c>
      <c r="AL60" s="763">
        <f t="shared" ref="AL60:AL64" si="83">IF(Q60="NA", "NA", Q60/U60)</f>
        <v>1.1814417307529792</v>
      </c>
      <c r="AM60" s="562">
        <f t="shared" ref="AM60:AM64" si="84">IF(R60="NA", "NA", R60/U60)</f>
        <v>0</v>
      </c>
    </row>
    <row r="61" spans="1:39" x14ac:dyDescent="0.25">
      <c r="A61" s="15"/>
      <c r="B61" s="628" t="s">
        <v>129</v>
      </c>
      <c r="C61" s="579"/>
      <c r="D61" s="762">
        <f t="shared" si="0"/>
        <v>0</v>
      </c>
      <c r="E61" s="763">
        <v>0</v>
      </c>
      <c r="F61" s="562">
        <v>0</v>
      </c>
      <c r="G61" s="446"/>
      <c r="H61" s="762">
        <f t="shared" si="1"/>
        <v>0</v>
      </c>
      <c r="I61" s="763">
        <v>0</v>
      </c>
      <c r="J61" s="562">
        <v>0</v>
      </c>
      <c r="K61" s="444"/>
      <c r="L61" s="762">
        <f t="shared" si="68"/>
        <v>0</v>
      </c>
      <c r="M61" s="763">
        <v>0</v>
      </c>
      <c r="N61" s="562">
        <v>0</v>
      </c>
      <c r="O61" s="446"/>
      <c r="P61" s="762">
        <f t="shared" si="78"/>
        <v>79130</v>
      </c>
      <c r="Q61" s="763">
        <v>79130</v>
      </c>
      <c r="R61" s="562">
        <v>0</v>
      </c>
      <c r="S61" s="440"/>
      <c r="T61" s="1076">
        <f>VLOOKUP(B61,'FX rates'!$B$9:$K$124,9,FALSE)</f>
        <v>291.17166666666668</v>
      </c>
      <c r="U61" s="1076">
        <f>VLOOKUP(B61,'FX rates'!$B$9:$K$124,10,FALSE)</f>
        <v>271.40358333333336</v>
      </c>
      <c r="W61" s="628" t="s">
        <v>129</v>
      </c>
      <c r="X61" s="579"/>
      <c r="Y61" s="762">
        <f t="shared" si="62"/>
        <v>0</v>
      </c>
      <c r="Z61" s="763">
        <f t="shared" si="63"/>
        <v>0</v>
      </c>
      <c r="AA61" s="562">
        <f t="shared" si="64"/>
        <v>0</v>
      </c>
      <c r="AB61" s="446"/>
      <c r="AC61" s="762">
        <f t="shared" si="69"/>
        <v>0</v>
      </c>
      <c r="AD61" s="763">
        <f t="shared" si="70"/>
        <v>0</v>
      </c>
      <c r="AE61" s="562">
        <f t="shared" si="71"/>
        <v>0</v>
      </c>
      <c r="AF61" s="444"/>
      <c r="AG61" s="762">
        <f t="shared" si="72"/>
        <v>0</v>
      </c>
      <c r="AH61" s="763">
        <f t="shared" si="73"/>
        <v>0</v>
      </c>
      <c r="AI61" s="562">
        <f t="shared" si="74"/>
        <v>0</v>
      </c>
      <c r="AJ61" s="446"/>
      <c r="AK61" s="762">
        <f t="shared" si="82"/>
        <v>291.55842022473911</v>
      </c>
      <c r="AL61" s="763">
        <f t="shared" si="83"/>
        <v>291.55842022473911</v>
      </c>
      <c r="AM61" s="562">
        <f t="shared" si="84"/>
        <v>0</v>
      </c>
    </row>
    <row r="62" spans="1:39" x14ac:dyDescent="0.25">
      <c r="A62" s="15"/>
      <c r="B62" s="628" t="s">
        <v>594</v>
      </c>
      <c r="C62" s="579"/>
      <c r="D62" s="762">
        <f t="shared" si="0"/>
        <v>0</v>
      </c>
      <c r="E62" s="763">
        <v>0</v>
      </c>
      <c r="F62" s="562">
        <v>0</v>
      </c>
      <c r="G62" s="446"/>
      <c r="H62" s="762">
        <f t="shared" si="1"/>
        <v>291.10000000000002</v>
      </c>
      <c r="I62" s="763">
        <v>291.10000000000002</v>
      </c>
      <c r="J62" s="562">
        <v>0</v>
      </c>
      <c r="K62" s="444"/>
      <c r="L62" s="762">
        <f t="shared" si="68"/>
        <v>81.400000000000006</v>
      </c>
      <c r="M62" s="763">
        <v>40.700000000000003</v>
      </c>
      <c r="N62" s="562">
        <v>40.700000000000003</v>
      </c>
      <c r="O62" s="446"/>
      <c r="P62" s="762">
        <f t="shared" si="78"/>
        <v>151.52000000000001</v>
      </c>
      <c r="Q62" s="763">
        <v>151.52000000000001</v>
      </c>
      <c r="R62" s="562">
        <v>0</v>
      </c>
      <c r="S62" s="440"/>
      <c r="T62" s="1076">
        <f>VLOOKUP(B62,'FX rates'!$B$9:$K$124,9,FALSE)</f>
        <v>1.7504166666666665</v>
      </c>
      <c r="U62" s="1076">
        <f>VLOOKUP(B62,'FX rates'!$B$9:$K$124,10,FALSE)</f>
        <v>1.6589425000000002</v>
      </c>
      <c r="W62" s="628" t="s">
        <v>594</v>
      </c>
      <c r="X62" s="579"/>
      <c r="Y62" s="762">
        <f t="shared" si="62"/>
        <v>0</v>
      </c>
      <c r="Z62" s="763">
        <f t="shared" si="63"/>
        <v>0</v>
      </c>
      <c r="AA62" s="562">
        <f t="shared" si="64"/>
        <v>0</v>
      </c>
      <c r="AB62" s="446"/>
      <c r="AC62" s="762">
        <f t="shared" si="69"/>
        <v>166.30326112830281</v>
      </c>
      <c r="AD62" s="763">
        <f t="shared" si="70"/>
        <v>166.30326112830281</v>
      </c>
      <c r="AE62" s="562">
        <f t="shared" si="71"/>
        <v>0</v>
      </c>
      <c r="AF62" s="444"/>
      <c r="AG62" s="762">
        <f t="shared" si="72"/>
        <v>49.067402878641062</v>
      </c>
      <c r="AH62" s="763">
        <f t="shared" si="73"/>
        <v>24.533701439320531</v>
      </c>
      <c r="AI62" s="562">
        <f t="shared" si="74"/>
        <v>24.533701439320531</v>
      </c>
      <c r="AJ62" s="446"/>
      <c r="AK62" s="762">
        <f t="shared" si="82"/>
        <v>91.335293417342669</v>
      </c>
      <c r="AL62" s="763">
        <f t="shared" si="83"/>
        <v>91.335293417342669</v>
      </c>
      <c r="AM62" s="562">
        <f t="shared" si="84"/>
        <v>0</v>
      </c>
    </row>
    <row r="63" spans="1:39" x14ac:dyDescent="0.25">
      <c r="A63" s="15"/>
      <c r="B63" s="628" t="s">
        <v>597</v>
      </c>
      <c r="C63" s="579"/>
      <c r="D63" s="762">
        <f t="shared" si="0"/>
        <v>229.14</v>
      </c>
      <c r="E63" s="763">
        <v>0</v>
      </c>
      <c r="F63" s="562">
        <v>229.14</v>
      </c>
      <c r="G63" s="446"/>
      <c r="H63" s="762">
        <f t="shared" si="1"/>
        <v>354.49</v>
      </c>
      <c r="I63" s="763">
        <v>354.49</v>
      </c>
      <c r="J63" s="562">
        <v>0</v>
      </c>
      <c r="K63" s="444"/>
      <c r="L63" s="762">
        <f t="shared" si="68"/>
        <v>2348.85</v>
      </c>
      <c r="M63" s="763">
        <v>748.18</v>
      </c>
      <c r="N63" s="562">
        <v>1600.67</v>
      </c>
      <c r="O63" s="446"/>
      <c r="P63" s="762">
        <f t="shared" si="78"/>
        <v>0</v>
      </c>
      <c r="Q63" s="763">
        <v>0</v>
      </c>
      <c r="R63" s="562">
        <v>0</v>
      </c>
      <c r="S63" s="440"/>
      <c r="T63" s="1076">
        <f>VLOOKUP(B63,'FX rates'!$B$9:$K$124,9,FALSE)</f>
        <v>22.989333333333335</v>
      </c>
      <c r="U63" s="1076">
        <f>VLOOKUP(B63,'FX rates'!$B$9:$K$124,10,FALSE)</f>
        <v>21.808149999999998</v>
      </c>
      <c r="W63" s="628" t="s">
        <v>597</v>
      </c>
      <c r="X63" s="579"/>
      <c r="Y63" s="762">
        <f t="shared" si="62"/>
        <v>9.9672311796775297</v>
      </c>
      <c r="Z63" s="763">
        <f t="shared" si="63"/>
        <v>0</v>
      </c>
      <c r="AA63" s="562">
        <f t="shared" si="64"/>
        <v>9.9672311796775297</v>
      </c>
      <c r="AB63" s="446"/>
      <c r="AC63" s="762">
        <f t="shared" si="69"/>
        <v>15.419759888644009</v>
      </c>
      <c r="AD63" s="763">
        <f t="shared" si="70"/>
        <v>15.419759888644009</v>
      </c>
      <c r="AE63" s="562">
        <f t="shared" si="71"/>
        <v>0</v>
      </c>
      <c r="AF63" s="444"/>
      <c r="AG63" s="762">
        <f t="shared" si="72"/>
        <v>107.70514692901507</v>
      </c>
      <c r="AH63" s="763">
        <f t="shared" si="73"/>
        <v>34.307357570449582</v>
      </c>
      <c r="AI63" s="562">
        <f t="shared" si="74"/>
        <v>73.397789358565504</v>
      </c>
      <c r="AJ63" s="446"/>
      <c r="AK63" s="762">
        <f t="shared" si="82"/>
        <v>0</v>
      </c>
      <c r="AL63" s="763">
        <f t="shared" si="83"/>
        <v>0</v>
      </c>
      <c r="AM63" s="562">
        <f t="shared" si="84"/>
        <v>0</v>
      </c>
    </row>
    <row r="64" spans="1:39" x14ac:dyDescent="0.25">
      <c r="A64" s="15"/>
      <c r="B64" s="628" t="s">
        <v>599</v>
      </c>
      <c r="C64" s="579"/>
      <c r="D64" s="762">
        <f t="shared" si="0"/>
        <v>414.38</v>
      </c>
      <c r="E64" s="763">
        <v>41.23</v>
      </c>
      <c r="F64" s="562">
        <v>373.15</v>
      </c>
      <c r="G64" s="446"/>
      <c r="H64" s="762">
        <f t="shared" si="1"/>
        <v>3.04</v>
      </c>
      <c r="I64" s="763">
        <v>3.04</v>
      </c>
      <c r="J64" s="562">
        <v>0</v>
      </c>
      <c r="K64" s="444"/>
      <c r="L64" s="762">
        <f t="shared" si="68"/>
        <v>0</v>
      </c>
      <c r="M64" s="763">
        <v>0</v>
      </c>
      <c r="N64" s="562">
        <v>0</v>
      </c>
      <c r="O64" s="446"/>
      <c r="P64" s="762">
        <f t="shared" si="78"/>
        <v>97.03</v>
      </c>
      <c r="Q64" s="763">
        <v>97.03</v>
      </c>
      <c r="R64" s="562">
        <v>0</v>
      </c>
      <c r="S64" s="440"/>
      <c r="T64" s="1076">
        <f>VLOOKUP(B64,'FX rates'!$B$9:$K$124,9,FALSE)</f>
        <v>0.8942500000000001</v>
      </c>
      <c r="U64" s="1076">
        <f>VLOOKUP(B64,'FX rates'!$B$9:$K$124,10,FALSE)</f>
        <v>0.84750000000000014</v>
      </c>
      <c r="W64" s="628" t="s">
        <v>599</v>
      </c>
      <c r="X64" s="579"/>
      <c r="Y64" s="762">
        <f t="shared" si="62"/>
        <v>463.38272295219451</v>
      </c>
      <c r="Z64" s="763">
        <f t="shared" si="63"/>
        <v>46.105675146771027</v>
      </c>
      <c r="AA64" s="562">
        <f t="shared" si="64"/>
        <v>417.27704780542348</v>
      </c>
      <c r="AB64" s="446"/>
      <c r="AC64" s="762">
        <f t="shared" si="69"/>
        <v>3.3994967850153759</v>
      </c>
      <c r="AD64" s="763">
        <f t="shared" si="70"/>
        <v>3.3994967850153759</v>
      </c>
      <c r="AE64" s="562">
        <f t="shared" si="71"/>
        <v>0</v>
      </c>
      <c r="AF64" s="444"/>
      <c r="AG64" s="762">
        <f t="shared" si="72"/>
        <v>0</v>
      </c>
      <c r="AH64" s="763">
        <f t="shared" si="73"/>
        <v>0</v>
      </c>
      <c r="AI64" s="562">
        <f t="shared" si="74"/>
        <v>0</v>
      </c>
      <c r="AJ64" s="446"/>
      <c r="AK64" s="762">
        <f t="shared" si="82"/>
        <v>114.48967551622417</v>
      </c>
      <c r="AL64" s="763">
        <f t="shared" si="83"/>
        <v>114.48967551622417</v>
      </c>
      <c r="AM64" s="562">
        <f t="shared" si="84"/>
        <v>0</v>
      </c>
    </row>
    <row r="65" spans="1:39" x14ac:dyDescent="0.25">
      <c r="A65" s="15"/>
      <c r="B65" s="628" t="s">
        <v>603</v>
      </c>
      <c r="C65" s="579"/>
      <c r="D65" s="762">
        <f t="shared" si="0"/>
        <v>3552.75</v>
      </c>
      <c r="E65" s="763">
        <v>201.6</v>
      </c>
      <c r="F65" s="562">
        <v>3351.15</v>
      </c>
      <c r="G65" s="446"/>
      <c r="H65" s="762">
        <f t="shared" si="1"/>
        <v>0</v>
      </c>
      <c r="I65" s="763">
        <v>0</v>
      </c>
      <c r="J65" s="562">
        <v>0</v>
      </c>
      <c r="K65" s="444"/>
      <c r="L65" s="762">
        <f t="shared" si="68"/>
        <v>10138.15</v>
      </c>
      <c r="M65" s="763">
        <v>1405.15</v>
      </c>
      <c r="N65" s="562">
        <v>8733</v>
      </c>
      <c r="O65" s="446"/>
      <c r="P65" s="762" t="s">
        <v>101</v>
      </c>
      <c r="Q65" s="763" t="s">
        <v>101</v>
      </c>
      <c r="R65" s="562" t="s">
        <v>101</v>
      </c>
      <c r="S65" s="440"/>
      <c r="T65" s="1076">
        <f>VLOOKUP(B65,'FX rates'!$B$9:$K$124,9,FALSE)</f>
        <v>0.8942500000000001</v>
      </c>
      <c r="U65" s="1076">
        <f>VLOOKUP(B65,'FX rates'!$B$9:$K$124,10,FALSE)</f>
        <v>0.84750000000000014</v>
      </c>
      <c r="W65" s="628" t="s">
        <v>603</v>
      </c>
      <c r="X65" s="579"/>
      <c r="Y65" s="762">
        <f t="shared" si="62"/>
        <v>3972.8823036063736</v>
      </c>
      <c r="Z65" s="763">
        <f t="shared" si="63"/>
        <v>225.44031311154595</v>
      </c>
      <c r="AA65" s="562">
        <f t="shared" si="64"/>
        <v>3747.4419904948277</v>
      </c>
      <c r="AB65" s="446"/>
      <c r="AC65" s="762">
        <f t="shared" si="69"/>
        <v>0</v>
      </c>
      <c r="AD65" s="763">
        <f t="shared" si="70"/>
        <v>0</v>
      </c>
      <c r="AE65" s="562">
        <f t="shared" si="71"/>
        <v>0</v>
      </c>
      <c r="AF65" s="444"/>
      <c r="AG65" s="762">
        <f t="shared" si="72"/>
        <v>11962.418879056046</v>
      </c>
      <c r="AH65" s="763">
        <f t="shared" si="73"/>
        <v>1657.9941002949852</v>
      </c>
      <c r="AI65" s="562">
        <f t="shared" si="74"/>
        <v>10304.42477876106</v>
      </c>
      <c r="AJ65" s="446"/>
      <c r="AK65" s="762" t="str">
        <f t="shared" ref="AK65:AK90" si="85">IF(P65="NA", "NA", P65/U65)</f>
        <v>NA</v>
      </c>
      <c r="AL65" s="763" t="str">
        <f t="shared" ref="AL65:AL90" si="86">IF(Q65="NA", "NA", Q65/U65)</f>
        <v>NA</v>
      </c>
      <c r="AM65" s="562" t="str">
        <f t="shared" ref="AM65:AM90" si="87">IF(R65="NA", "NA", R65/U65)</f>
        <v>NA</v>
      </c>
    </row>
    <row r="66" spans="1:39" x14ac:dyDescent="0.25">
      <c r="A66" s="15"/>
      <c r="B66" s="628" t="s">
        <v>67</v>
      </c>
      <c r="C66" s="579"/>
      <c r="D66" s="762">
        <f t="shared" si="0"/>
        <v>3167</v>
      </c>
      <c r="E66" s="763">
        <v>3167</v>
      </c>
      <c r="F66" s="562">
        <v>0</v>
      </c>
      <c r="G66" s="446"/>
      <c r="H66" s="762">
        <f t="shared" si="1"/>
        <v>37748</v>
      </c>
      <c r="I66" s="763">
        <v>30241</v>
      </c>
      <c r="J66" s="562">
        <v>7507</v>
      </c>
      <c r="K66" s="444"/>
      <c r="L66" s="762">
        <f t="shared" si="68"/>
        <v>3291.59</v>
      </c>
      <c r="M66" s="763">
        <v>3291.59</v>
      </c>
      <c r="N66" s="562">
        <v>0</v>
      </c>
      <c r="O66" s="446"/>
      <c r="P66" s="762">
        <f>Q66+R66</f>
        <v>65467</v>
      </c>
      <c r="Q66" s="763">
        <v>58802</v>
      </c>
      <c r="R66" s="562">
        <v>6665</v>
      </c>
      <c r="S66" s="440"/>
      <c r="T66" s="1076">
        <f>VLOOKUP(B66,'FX rates'!$B$9:$K$124,9,FALSE)</f>
        <v>0.8942500000000001</v>
      </c>
      <c r="U66" s="1076">
        <f>VLOOKUP(B66,'FX rates'!$B$9:$K$124,10,FALSE)</f>
        <v>0.84750000000000014</v>
      </c>
      <c r="W66" s="628" t="s">
        <v>67</v>
      </c>
      <c r="X66" s="579"/>
      <c r="Y66" s="762">
        <f t="shared" si="62"/>
        <v>3541.5152362314784</v>
      </c>
      <c r="Z66" s="763">
        <f t="shared" si="63"/>
        <v>3541.5152362314784</v>
      </c>
      <c r="AA66" s="562">
        <f t="shared" si="64"/>
        <v>0</v>
      </c>
      <c r="AB66" s="446"/>
      <c r="AC66" s="762">
        <f t="shared" si="69"/>
        <v>42211.909421302764</v>
      </c>
      <c r="AD66" s="763">
        <f t="shared" si="70"/>
        <v>33817.165222253279</v>
      </c>
      <c r="AE66" s="562">
        <f t="shared" si="71"/>
        <v>8394.7441990494826</v>
      </c>
      <c r="AF66" s="444"/>
      <c r="AG66" s="762">
        <f t="shared" si="72"/>
        <v>3883.8820058997044</v>
      </c>
      <c r="AH66" s="763">
        <f t="shared" si="73"/>
        <v>3883.8820058997044</v>
      </c>
      <c r="AI66" s="562">
        <f t="shared" si="74"/>
        <v>0</v>
      </c>
      <c r="AJ66" s="446"/>
      <c r="AK66" s="762">
        <f t="shared" si="85"/>
        <v>77247.197640117985</v>
      </c>
      <c r="AL66" s="763">
        <f t="shared" si="86"/>
        <v>69382.890855457212</v>
      </c>
      <c r="AM66" s="562">
        <f t="shared" si="87"/>
        <v>7864.3067846607655</v>
      </c>
    </row>
    <row r="67" spans="1:39" x14ac:dyDescent="0.25">
      <c r="A67" s="15"/>
      <c r="B67" s="628" t="s">
        <v>479</v>
      </c>
      <c r="C67" s="579"/>
      <c r="D67" s="762">
        <f t="shared" si="0"/>
        <v>8780064.2599999998</v>
      </c>
      <c r="E67" s="763">
        <v>8744410.7799999993</v>
      </c>
      <c r="F67" s="562">
        <v>35653.480000000003</v>
      </c>
      <c r="G67" s="446"/>
      <c r="H67" s="762">
        <f t="shared" si="1"/>
        <v>25288367</v>
      </c>
      <c r="I67" s="763">
        <v>25288367</v>
      </c>
      <c r="J67" s="562">
        <v>0</v>
      </c>
      <c r="K67" s="444"/>
      <c r="L67" s="762">
        <f t="shared" si="68"/>
        <v>6121441.8271610001</v>
      </c>
      <c r="M67" s="763">
        <v>6121441.8271610001</v>
      </c>
      <c r="N67" s="562">
        <v>0</v>
      </c>
      <c r="O67" s="446"/>
      <c r="P67" s="762">
        <f t="shared" ref="P67:P69" si="88">Q67+R67</f>
        <v>21421824</v>
      </c>
      <c r="Q67" s="763">
        <v>21421824</v>
      </c>
      <c r="R67" s="562">
        <v>0</v>
      </c>
      <c r="S67" s="440"/>
      <c r="T67" s="1076">
        <f>VLOOKUP(B67,'FX rates'!$B$9:$K$124,9,FALSE)</f>
        <v>42011.666666666664</v>
      </c>
      <c r="U67" s="1076">
        <f>VLOOKUP(B67,'FX rates'!$B$9:$K$124,10,FALSE)</f>
        <v>41033.816666666666</v>
      </c>
      <c r="W67" s="628" t="s">
        <v>479</v>
      </c>
      <c r="X67" s="579"/>
      <c r="Y67" s="762">
        <f t="shared" si="62"/>
        <v>208.99109596540643</v>
      </c>
      <c r="Z67" s="763">
        <f t="shared" si="63"/>
        <v>208.14243932241044</v>
      </c>
      <c r="AA67" s="562">
        <f t="shared" si="64"/>
        <v>0.8486566429959933</v>
      </c>
      <c r="AB67" s="446"/>
      <c r="AC67" s="762">
        <f t="shared" si="69"/>
        <v>601.93677153171745</v>
      </c>
      <c r="AD67" s="763">
        <f t="shared" si="70"/>
        <v>601.93677153171745</v>
      </c>
      <c r="AE67" s="562">
        <f t="shared" si="71"/>
        <v>0</v>
      </c>
      <c r="AF67" s="444"/>
      <c r="AG67" s="762">
        <f t="shared" si="72"/>
        <v>149.18041567733769</v>
      </c>
      <c r="AH67" s="763">
        <f t="shared" si="73"/>
        <v>149.18041567733769</v>
      </c>
      <c r="AI67" s="562">
        <f t="shared" si="74"/>
        <v>0</v>
      </c>
      <c r="AJ67" s="446"/>
      <c r="AK67" s="762">
        <f t="shared" si="85"/>
        <v>522.05292464061142</v>
      </c>
      <c r="AL67" s="763">
        <f t="shared" si="86"/>
        <v>522.05292464061142</v>
      </c>
      <c r="AM67" s="562">
        <f t="shared" si="87"/>
        <v>0</v>
      </c>
    </row>
    <row r="68" spans="1:39" hidden="1" x14ac:dyDescent="0.25">
      <c r="A68" s="15"/>
      <c r="B68" s="628" t="s">
        <v>607</v>
      </c>
      <c r="C68" s="579"/>
      <c r="D68" s="762">
        <f t="shared" si="0"/>
        <v>0</v>
      </c>
      <c r="E68" s="763">
        <v>0</v>
      </c>
      <c r="F68" s="562">
        <v>0</v>
      </c>
      <c r="G68" s="446"/>
      <c r="H68" s="762">
        <f t="shared" si="1"/>
        <v>0</v>
      </c>
      <c r="I68" s="763">
        <v>0</v>
      </c>
      <c r="J68" s="562">
        <v>0</v>
      </c>
      <c r="K68" s="444"/>
      <c r="L68" s="762">
        <f t="shared" si="68"/>
        <v>96.79</v>
      </c>
      <c r="M68" s="763">
        <v>96.79</v>
      </c>
      <c r="N68" s="562">
        <v>0</v>
      </c>
      <c r="O68" s="446"/>
      <c r="P68" s="762">
        <f t="shared" si="88"/>
        <v>1035.8599999999999</v>
      </c>
      <c r="Q68" s="763">
        <v>1035.8599999999999</v>
      </c>
      <c r="R68" s="562">
        <v>0</v>
      </c>
      <c r="S68" s="440"/>
      <c r="T68" s="1076">
        <f>VLOOKUP(B68,'FX rates'!$B$9:$K$124,9,FALSE)</f>
        <v>0.8942500000000001</v>
      </c>
      <c r="U68" s="1076">
        <f>VLOOKUP(B68,'FX rates'!$B$9:$K$124,10,FALSE)</f>
        <v>0.84750000000000014</v>
      </c>
      <c r="W68" s="628" t="s">
        <v>607</v>
      </c>
      <c r="X68" s="579"/>
      <c r="Y68" s="762">
        <f t="shared" si="62"/>
        <v>0</v>
      </c>
      <c r="Z68" s="763">
        <f t="shared" si="63"/>
        <v>0</v>
      </c>
      <c r="AA68" s="562">
        <f t="shared" si="64"/>
        <v>0</v>
      </c>
      <c r="AB68" s="446"/>
      <c r="AC68" s="762">
        <f t="shared" si="69"/>
        <v>0</v>
      </c>
      <c r="AD68" s="763">
        <f t="shared" si="70"/>
        <v>0</v>
      </c>
      <c r="AE68" s="562">
        <f t="shared" si="71"/>
        <v>0</v>
      </c>
      <c r="AF68" s="444"/>
      <c r="AG68" s="762">
        <f t="shared" si="72"/>
        <v>114.20648967551621</v>
      </c>
      <c r="AH68" s="763">
        <f t="shared" si="73"/>
        <v>114.20648967551621</v>
      </c>
      <c r="AI68" s="562">
        <f t="shared" si="74"/>
        <v>0</v>
      </c>
      <c r="AJ68" s="446"/>
      <c r="AK68" s="762">
        <f t="shared" si="85"/>
        <v>1222.2536873156339</v>
      </c>
      <c r="AL68" s="763">
        <f t="shared" si="86"/>
        <v>1222.2536873156339</v>
      </c>
      <c r="AM68" s="562">
        <f t="shared" si="87"/>
        <v>0</v>
      </c>
    </row>
    <row r="69" spans="1:39" x14ac:dyDescent="0.25">
      <c r="A69" s="15"/>
      <c r="B69" s="628" t="s">
        <v>68</v>
      </c>
      <c r="C69" s="579"/>
      <c r="D69" s="762">
        <f t="shared" si="0"/>
        <v>0</v>
      </c>
      <c r="E69" s="763">
        <v>0</v>
      </c>
      <c r="F69" s="562">
        <v>0</v>
      </c>
      <c r="G69" s="446"/>
      <c r="H69" s="762">
        <f t="shared" si="1"/>
        <v>35683.49</v>
      </c>
      <c r="I69" s="763">
        <v>31219.1</v>
      </c>
      <c r="J69" s="562">
        <v>4464.3900000000003</v>
      </c>
      <c r="K69" s="444"/>
      <c r="L69" s="762">
        <f t="shared" si="68"/>
        <v>0</v>
      </c>
      <c r="M69" s="763">
        <v>0</v>
      </c>
      <c r="N69" s="562">
        <v>0</v>
      </c>
      <c r="O69" s="446"/>
      <c r="P69" s="762">
        <f t="shared" si="88"/>
        <v>55619.69</v>
      </c>
      <c r="Q69" s="763">
        <v>49159.08</v>
      </c>
      <c r="R69" s="562">
        <v>6460.61</v>
      </c>
      <c r="S69" s="440"/>
      <c r="T69" s="1076">
        <f>VLOOKUP(B69,'FX rates'!$B$9:$K$124,9,FALSE)</f>
        <v>14.440916666666668</v>
      </c>
      <c r="U69" s="1076">
        <f>VLOOKUP(B69,'FX rates'!$B$9:$K$124,10,FALSE)</f>
        <v>13.269833333333336</v>
      </c>
      <c r="W69" s="628" t="s">
        <v>68</v>
      </c>
      <c r="X69" s="579"/>
      <c r="Y69" s="762">
        <f t="shared" si="62"/>
        <v>0</v>
      </c>
      <c r="Z69" s="763">
        <f t="shared" si="63"/>
        <v>0</v>
      </c>
      <c r="AA69" s="562">
        <f t="shared" si="64"/>
        <v>0</v>
      </c>
      <c r="AB69" s="446"/>
      <c r="AC69" s="762">
        <f t="shared" si="69"/>
        <v>2470.9989555141347</v>
      </c>
      <c r="AD69" s="763">
        <f t="shared" si="70"/>
        <v>2161.8502980535627</v>
      </c>
      <c r="AE69" s="562">
        <f t="shared" si="71"/>
        <v>309.14865746057211</v>
      </c>
      <c r="AF69" s="444"/>
      <c r="AG69" s="762">
        <f t="shared" si="72"/>
        <v>0</v>
      </c>
      <c r="AH69" s="763">
        <f t="shared" si="73"/>
        <v>0</v>
      </c>
      <c r="AI69" s="562">
        <f t="shared" si="74"/>
        <v>0</v>
      </c>
      <c r="AJ69" s="446"/>
      <c r="AK69" s="762">
        <f t="shared" si="85"/>
        <v>4191.4384757407142</v>
      </c>
      <c r="AL69" s="763">
        <f t="shared" si="86"/>
        <v>3704.5740338361438</v>
      </c>
      <c r="AM69" s="562">
        <f t="shared" si="87"/>
        <v>486.86444190457041</v>
      </c>
    </row>
    <row r="70" spans="1:39" hidden="1" x14ac:dyDescent="0.25">
      <c r="A70" s="15"/>
      <c r="B70" s="628" t="s">
        <v>70</v>
      </c>
      <c r="C70" s="579"/>
      <c r="D70" s="762" t="s">
        <v>101</v>
      </c>
      <c r="E70" s="763" t="s">
        <v>101</v>
      </c>
      <c r="F70" s="562" t="s">
        <v>101</v>
      </c>
      <c r="G70" s="446"/>
      <c r="H70" s="762" t="s">
        <v>101</v>
      </c>
      <c r="I70" s="763" t="s">
        <v>101</v>
      </c>
      <c r="J70" s="562" t="s">
        <v>101</v>
      </c>
      <c r="K70" s="444"/>
      <c r="L70" s="762" t="s">
        <v>101</v>
      </c>
      <c r="M70" s="763" t="s">
        <v>101</v>
      </c>
      <c r="N70" s="562" t="s">
        <v>101</v>
      </c>
      <c r="O70" s="446"/>
      <c r="P70" s="762">
        <v>526.35</v>
      </c>
      <c r="Q70" s="763" t="s">
        <v>101</v>
      </c>
      <c r="R70" s="562">
        <v>526.35</v>
      </c>
      <c r="S70" s="440"/>
      <c r="T70" s="1076">
        <f>VLOOKUP(B70,'FX rates'!$B$9:$K$124,9,FALSE)</f>
        <v>382.70425</v>
      </c>
      <c r="U70" s="1076">
        <f>VLOOKUP(B70,'FX rates'!$B$9:$K$124,10,FALSE)</f>
        <v>345.96133333333336</v>
      </c>
      <c r="W70" s="628" t="s">
        <v>70</v>
      </c>
      <c r="X70" s="579"/>
      <c r="Y70" s="762" t="str">
        <f t="shared" si="62"/>
        <v>NA</v>
      </c>
      <c r="Z70" s="763" t="str">
        <f t="shared" si="63"/>
        <v>NA</v>
      </c>
      <c r="AA70" s="562" t="str">
        <f t="shared" si="64"/>
        <v>NA</v>
      </c>
      <c r="AB70" s="446"/>
      <c r="AC70" s="762" t="str">
        <f t="shared" si="69"/>
        <v>NA</v>
      </c>
      <c r="AD70" s="763" t="str">
        <f t="shared" si="70"/>
        <v>NA</v>
      </c>
      <c r="AE70" s="562" t="str">
        <f t="shared" si="71"/>
        <v>NA</v>
      </c>
      <c r="AF70" s="444"/>
      <c r="AG70" s="762" t="str">
        <f t="shared" si="72"/>
        <v>NA</v>
      </c>
      <c r="AH70" s="763" t="str">
        <f t="shared" si="73"/>
        <v>NA</v>
      </c>
      <c r="AI70" s="562" t="str">
        <f t="shared" si="74"/>
        <v>NA</v>
      </c>
      <c r="AJ70" s="446"/>
      <c r="AK70" s="762">
        <f t="shared" si="85"/>
        <v>1.5214127975766079</v>
      </c>
      <c r="AL70" s="763" t="str">
        <f t="shared" si="86"/>
        <v>NA</v>
      </c>
      <c r="AM70" s="562">
        <f t="shared" si="87"/>
        <v>1.5214127975766079</v>
      </c>
    </row>
    <row r="71" spans="1:39" x14ac:dyDescent="0.25">
      <c r="A71" s="15"/>
      <c r="B71" s="628" t="s">
        <v>134</v>
      </c>
      <c r="C71" s="579"/>
      <c r="D71" s="762">
        <v>10678.77</v>
      </c>
      <c r="E71" s="763" t="s">
        <v>101</v>
      </c>
      <c r="F71" s="562" t="s">
        <v>101</v>
      </c>
      <c r="G71" s="446"/>
      <c r="H71" s="762">
        <v>18907.259999999998</v>
      </c>
      <c r="I71" s="763" t="s">
        <v>101</v>
      </c>
      <c r="J71" s="562" t="s">
        <v>101</v>
      </c>
      <c r="K71" s="444"/>
      <c r="L71" s="762">
        <v>9555</v>
      </c>
      <c r="M71" s="763" t="s">
        <v>101</v>
      </c>
      <c r="N71" s="562" t="s">
        <v>101</v>
      </c>
      <c r="O71" s="446"/>
      <c r="P71" s="762">
        <v>22888</v>
      </c>
      <c r="Q71" s="763" t="s">
        <v>101</v>
      </c>
      <c r="R71" s="562" t="s">
        <v>101</v>
      </c>
      <c r="S71" s="440"/>
      <c r="T71" s="1076">
        <f>VLOOKUP(B71,'FX rates'!$B$9:$K$124,9,FALSE)</f>
        <v>0.8942500000000001</v>
      </c>
      <c r="U71" s="1076">
        <f>VLOOKUP(B71,'FX rates'!$B$9:$K$124,10,FALSE)</f>
        <v>0.84750000000000014</v>
      </c>
      <c r="W71" s="628" t="s">
        <v>134</v>
      </c>
      <c r="X71" s="579"/>
      <c r="Y71" s="762">
        <f t="shared" si="62"/>
        <v>11941.593514117974</v>
      </c>
      <c r="Z71" s="763" t="str">
        <f t="shared" si="63"/>
        <v>NA</v>
      </c>
      <c r="AA71" s="562" t="str">
        <f t="shared" si="64"/>
        <v>NA</v>
      </c>
      <c r="AB71" s="446"/>
      <c r="AC71" s="762">
        <f t="shared" si="69"/>
        <v>21143.147889292701</v>
      </c>
      <c r="AD71" s="763" t="str">
        <f t="shared" si="70"/>
        <v>NA</v>
      </c>
      <c r="AE71" s="562" t="str">
        <f t="shared" si="71"/>
        <v>NA</v>
      </c>
      <c r="AF71" s="444"/>
      <c r="AG71" s="762">
        <f t="shared" si="72"/>
        <v>11274.336283185839</v>
      </c>
      <c r="AH71" s="763" t="str">
        <f t="shared" si="73"/>
        <v>NA</v>
      </c>
      <c r="AI71" s="562" t="str">
        <f t="shared" si="74"/>
        <v>NA</v>
      </c>
      <c r="AJ71" s="446"/>
      <c r="AK71" s="762">
        <f t="shared" si="85"/>
        <v>27006.489675516219</v>
      </c>
      <c r="AL71" s="763" t="str">
        <f t="shared" si="86"/>
        <v>NA</v>
      </c>
      <c r="AM71" s="562" t="str">
        <f t="shared" si="87"/>
        <v>NA</v>
      </c>
    </row>
    <row r="72" spans="1:39" x14ac:dyDescent="0.25">
      <c r="A72" s="15"/>
      <c r="B72" s="628" t="s">
        <v>72</v>
      </c>
      <c r="C72" s="579"/>
      <c r="D72" s="762">
        <f t="shared" si="0"/>
        <v>300</v>
      </c>
      <c r="E72" s="763">
        <v>85</v>
      </c>
      <c r="F72" s="562">
        <v>215</v>
      </c>
      <c r="G72" s="446"/>
      <c r="H72" s="762">
        <f t="shared" si="1"/>
        <v>0</v>
      </c>
      <c r="I72" s="763">
        <v>0</v>
      </c>
      <c r="J72" s="562">
        <v>0</v>
      </c>
      <c r="K72" s="444"/>
      <c r="L72" s="762">
        <f>M72+N72</f>
        <v>750.06</v>
      </c>
      <c r="M72" s="763">
        <v>603.05999999999995</v>
      </c>
      <c r="N72" s="562">
        <v>147</v>
      </c>
      <c r="O72" s="446"/>
      <c r="P72" s="762">
        <f>Q72+R72</f>
        <v>827.4</v>
      </c>
      <c r="Q72" s="763">
        <v>410.4</v>
      </c>
      <c r="R72" s="562">
        <v>417</v>
      </c>
      <c r="S72" s="440"/>
      <c r="T72" s="1076">
        <f>VLOOKUP(B72,'FX rates'!$B$9:$K$124,9,FALSE)</f>
        <v>0.8942500000000001</v>
      </c>
      <c r="U72" s="1076">
        <f>VLOOKUP(B72,'FX rates'!$B$9:$K$124,10,FALSE)</f>
        <v>0.84750000000000014</v>
      </c>
      <c r="W72" s="628" t="s">
        <v>72</v>
      </c>
      <c r="X72" s="579"/>
      <c r="Y72" s="762">
        <f t="shared" si="62"/>
        <v>335.47665641599104</v>
      </c>
      <c r="Z72" s="763">
        <f t="shared" si="63"/>
        <v>95.051719317864126</v>
      </c>
      <c r="AA72" s="562">
        <f t="shared" si="64"/>
        <v>240.42493709812689</v>
      </c>
      <c r="AB72" s="446"/>
      <c r="AC72" s="762">
        <f t="shared" si="69"/>
        <v>0</v>
      </c>
      <c r="AD72" s="763">
        <f t="shared" si="70"/>
        <v>0</v>
      </c>
      <c r="AE72" s="562">
        <f t="shared" si="71"/>
        <v>0</v>
      </c>
      <c r="AF72" s="444"/>
      <c r="AG72" s="762">
        <f t="shared" si="72"/>
        <v>885.02654867256615</v>
      </c>
      <c r="AH72" s="763">
        <f t="shared" si="73"/>
        <v>711.57522123893784</v>
      </c>
      <c r="AI72" s="562">
        <f t="shared" si="74"/>
        <v>173.45132743362828</v>
      </c>
      <c r="AJ72" s="446"/>
      <c r="AK72" s="762">
        <f t="shared" si="85"/>
        <v>976.2831858407078</v>
      </c>
      <c r="AL72" s="763">
        <f t="shared" si="86"/>
        <v>484.24778761061935</v>
      </c>
      <c r="AM72" s="562">
        <f t="shared" si="87"/>
        <v>492.03539823008839</v>
      </c>
    </row>
    <row r="73" spans="1:39" x14ac:dyDescent="0.25">
      <c r="A73" s="15"/>
      <c r="B73" s="628" t="s">
        <v>73</v>
      </c>
      <c r="C73" s="579"/>
      <c r="D73" s="762">
        <f t="shared" si="0"/>
        <v>49.92</v>
      </c>
      <c r="E73" s="763">
        <v>1.04</v>
      </c>
      <c r="F73" s="562">
        <v>48.88</v>
      </c>
      <c r="G73" s="446"/>
      <c r="H73" s="762">
        <f t="shared" si="1"/>
        <v>12</v>
      </c>
      <c r="I73" s="763">
        <v>12</v>
      </c>
      <c r="J73" s="562">
        <v>0</v>
      </c>
      <c r="K73" s="444"/>
      <c r="L73" s="762">
        <f t="shared" ref="L73" si="89">M73+N73</f>
        <v>12.6</v>
      </c>
      <c r="M73" s="763">
        <v>12.6</v>
      </c>
      <c r="N73" s="562">
        <v>0</v>
      </c>
      <c r="O73" s="446"/>
      <c r="P73" s="762">
        <v>86.97</v>
      </c>
      <c r="Q73" s="763">
        <v>86.97</v>
      </c>
      <c r="R73" s="562">
        <v>0</v>
      </c>
      <c r="S73" s="440"/>
      <c r="T73" s="1076">
        <f>VLOOKUP(B73,'FX rates'!$B$9:$K$124,9,FALSE)</f>
        <v>0.8942500000000001</v>
      </c>
      <c r="U73" s="1076">
        <f>VLOOKUP(B73,'FX rates'!$B$9:$K$124,10,FALSE)</f>
        <v>0.84750000000000014</v>
      </c>
      <c r="W73" s="628" t="s">
        <v>73</v>
      </c>
      <c r="X73" s="579"/>
      <c r="Y73" s="762">
        <f t="shared" si="62"/>
        <v>55.823315627620907</v>
      </c>
      <c r="Z73" s="763">
        <f t="shared" si="63"/>
        <v>1.1629857422421022</v>
      </c>
      <c r="AA73" s="562">
        <f t="shared" si="64"/>
        <v>54.660329885378808</v>
      </c>
      <c r="AB73" s="446"/>
      <c r="AC73" s="762">
        <f t="shared" si="69"/>
        <v>13.41906625663964</v>
      </c>
      <c r="AD73" s="763">
        <f t="shared" si="70"/>
        <v>13.41906625663964</v>
      </c>
      <c r="AE73" s="562">
        <f t="shared" si="71"/>
        <v>0</v>
      </c>
      <c r="AF73" s="444"/>
      <c r="AG73" s="762">
        <f t="shared" si="72"/>
        <v>14.867256637168138</v>
      </c>
      <c r="AH73" s="763">
        <f t="shared" si="73"/>
        <v>14.867256637168138</v>
      </c>
      <c r="AI73" s="562">
        <f t="shared" si="74"/>
        <v>0</v>
      </c>
      <c r="AJ73" s="446"/>
      <c r="AK73" s="762">
        <f t="shared" si="85"/>
        <v>102.61946902654866</v>
      </c>
      <c r="AL73" s="763">
        <f t="shared" si="86"/>
        <v>102.61946902654866</v>
      </c>
      <c r="AM73" s="562">
        <f t="shared" si="87"/>
        <v>0</v>
      </c>
    </row>
    <row r="74" spans="1:39" x14ac:dyDescent="0.25">
      <c r="A74" s="15"/>
      <c r="B74" s="628" t="s">
        <v>617</v>
      </c>
      <c r="C74" s="579"/>
      <c r="D74" s="762">
        <f t="shared" si="0"/>
        <v>25.18</v>
      </c>
      <c r="E74" s="763">
        <v>23.71</v>
      </c>
      <c r="F74" s="562">
        <v>1.47</v>
      </c>
      <c r="G74" s="446"/>
      <c r="H74" s="762">
        <f t="shared" si="1"/>
        <v>200.8</v>
      </c>
      <c r="I74" s="763">
        <v>63.2</v>
      </c>
      <c r="J74" s="562">
        <v>137.6</v>
      </c>
      <c r="K74" s="444"/>
      <c r="L74" s="762" t="s">
        <v>101</v>
      </c>
      <c r="M74" s="763" t="s">
        <v>101</v>
      </c>
      <c r="N74" s="562" t="s">
        <v>101</v>
      </c>
      <c r="O74" s="446"/>
      <c r="P74" s="762" t="s">
        <v>101</v>
      </c>
      <c r="Q74" s="763" t="s">
        <v>101</v>
      </c>
      <c r="R74" s="562" t="s">
        <v>101</v>
      </c>
      <c r="S74" s="440"/>
      <c r="T74" s="1076">
        <f>VLOOKUP(B74,'FX rates'!$B$9:$K$124,9,FALSE)</f>
        <v>13.387583333333332</v>
      </c>
      <c r="U74" s="1076">
        <f>VLOOKUP(B74,'FX rates'!$B$9:$K$124,10,FALSE)</f>
        <v>13.128916666666663</v>
      </c>
      <c r="W74" s="628" t="s">
        <v>617</v>
      </c>
      <c r="X74" s="579"/>
      <c r="Y74" s="762">
        <f t="shared" si="62"/>
        <v>1.8808473025377994</v>
      </c>
      <c r="Z74" s="763">
        <f t="shared" si="63"/>
        <v>1.7710440644627177</v>
      </c>
      <c r="AA74" s="562">
        <f t="shared" si="64"/>
        <v>0.10980323807508202</v>
      </c>
      <c r="AB74" s="446"/>
      <c r="AC74" s="762">
        <f t="shared" si="69"/>
        <v>14.998972928895558</v>
      </c>
      <c r="AD74" s="763">
        <f t="shared" si="70"/>
        <v>4.7207922764252954</v>
      </c>
      <c r="AE74" s="562">
        <f t="shared" si="71"/>
        <v>10.278180652470262</v>
      </c>
      <c r="AF74" s="444"/>
      <c r="AG74" s="762" t="str">
        <f t="shared" si="72"/>
        <v>NA</v>
      </c>
      <c r="AH74" s="763" t="str">
        <f t="shared" si="73"/>
        <v>NA</v>
      </c>
      <c r="AI74" s="562" t="str">
        <f t="shared" si="74"/>
        <v>NA</v>
      </c>
      <c r="AJ74" s="446"/>
      <c r="AK74" s="762" t="str">
        <f t="shared" si="85"/>
        <v>NA</v>
      </c>
      <c r="AL74" s="763" t="str">
        <f t="shared" si="86"/>
        <v>NA</v>
      </c>
      <c r="AM74" s="562" t="str">
        <f t="shared" si="87"/>
        <v>NA</v>
      </c>
    </row>
    <row r="75" spans="1:39" x14ac:dyDescent="0.25">
      <c r="A75" s="15"/>
      <c r="B75" s="628" t="s">
        <v>74</v>
      </c>
      <c r="C75" s="579"/>
      <c r="D75" s="762">
        <f t="shared" si="0"/>
        <v>150.49</v>
      </c>
      <c r="E75" s="763">
        <v>150.49</v>
      </c>
      <c r="F75" s="562">
        <v>0</v>
      </c>
      <c r="G75" s="446"/>
      <c r="H75" s="762">
        <f t="shared" si="1"/>
        <v>455372.38</v>
      </c>
      <c r="I75" s="763">
        <v>113845</v>
      </c>
      <c r="J75" s="562">
        <v>341527.38</v>
      </c>
      <c r="K75" s="444"/>
      <c r="L75" s="762" t="s">
        <v>101</v>
      </c>
      <c r="M75" s="763" t="s">
        <v>101</v>
      </c>
      <c r="N75" s="562" t="s">
        <v>101</v>
      </c>
      <c r="O75" s="446"/>
      <c r="P75" s="762">
        <f>Q75+R75</f>
        <v>4200</v>
      </c>
      <c r="Q75" s="763">
        <v>0</v>
      </c>
      <c r="R75" s="562">
        <v>4200</v>
      </c>
      <c r="S75" s="440"/>
      <c r="T75" s="1076">
        <f>VLOOKUP(B75,'FX rates'!$B$9:$K$124,9,FALSE)</f>
        <v>64.714833333333331</v>
      </c>
      <c r="U75" s="1076">
        <f>VLOOKUP(B75,'FX rates'!$B$9:$K$124,10,FALSE)</f>
        <v>62.913666666666678</v>
      </c>
      <c r="W75" s="628" t="s">
        <v>74</v>
      </c>
      <c r="X75" s="579"/>
      <c r="Y75" s="762">
        <f t="shared" si="62"/>
        <v>2.3254328605754995</v>
      </c>
      <c r="Z75" s="763">
        <f t="shared" si="63"/>
        <v>2.3254328605754995</v>
      </c>
      <c r="AA75" s="562">
        <f t="shared" si="64"/>
        <v>0</v>
      </c>
      <c r="AB75" s="446"/>
      <c r="AC75" s="762">
        <f t="shared" si="69"/>
        <v>7036.5997491559128</v>
      </c>
      <c r="AD75" s="763">
        <f t="shared" si="70"/>
        <v>1759.1793741259733</v>
      </c>
      <c r="AE75" s="562">
        <f t="shared" si="71"/>
        <v>5277.4203750299394</v>
      </c>
      <c r="AF75" s="444"/>
      <c r="AG75" s="762" t="str">
        <f t="shared" si="72"/>
        <v>NA</v>
      </c>
      <c r="AH75" s="763" t="str">
        <f t="shared" si="73"/>
        <v>NA</v>
      </c>
      <c r="AI75" s="562" t="str">
        <f t="shared" si="74"/>
        <v>NA</v>
      </c>
      <c r="AJ75" s="446"/>
      <c r="AK75" s="762">
        <f t="shared" si="85"/>
        <v>66.758150057486176</v>
      </c>
      <c r="AL75" s="763">
        <f t="shared" si="86"/>
        <v>0</v>
      </c>
      <c r="AM75" s="562">
        <f t="shared" si="87"/>
        <v>66.758150057486176</v>
      </c>
    </row>
    <row r="76" spans="1:39" x14ac:dyDescent="0.25">
      <c r="A76" s="15"/>
      <c r="B76" s="628" t="s">
        <v>76</v>
      </c>
      <c r="C76" s="579"/>
      <c r="D76" s="762">
        <f t="shared" si="0"/>
        <v>7.04</v>
      </c>
      <c r="E76" s="763">
        <v>7.04</v>
      </c>
      <c r="F76" s="562">
        <v>0</v>
      </c>
      <c r="G76" s="446"/>
      <c r="H76" s="762">
        <f t="shared" si="1"/>
        <v>0</v>
      </c>
      <c r="I76" s="763">
        <v>0</v>
      </c>
      <c r="J76" s="562">
        <v>0</v>
      </c>
      <c r="K76" s="444"/>
      <c r="L76" s="762">
        <f>M76+N76</f>
        <v>250.61</v>
      </c>
      <c r="M76" s="763">
        <v>250.61</v>
      </c>
      <c r="N76" s="562">
        <v>0</v>
      </c>
      <c r="O76" s="765"/>
      <c r="P76" s="762">
        <f>Q76+R76</f>
        <v>0</v>
      </c>
      <c r="Q76" s="763">
        <v>0</v>
      </c>
      <c r="R76" s="562">
        <v>0</v>
      </c>
      <c r="S76" s="440"/>
      <c r="T76" s="1076">
        <f>VLOOKUP(B76,'FX rates'!$B$9:$K$124,9,FALSE)</f>
        <v>0.3844999999999999</v>
      </c>
      <c r="U76" s="1076">
        <f>VLOOKUP(B76,'FX rates'!$B$9:$K$124,10,FALSE)</f>
        <v>0.38399999999999995</v>
      </c>
      <c r="W76" s="628" t="s">
        <v>76</v>
      </c>
      <c r="X76" s="579"/>
      <c r="Y76" s="762">
        <f t="shared" si="62"/>
        <v>18.309492847854361</v>
      </c>
      <c r="Z76" s="763">
        <f t="shared" si="63"/>
        <v>18.309492847854361</v>
      </c>
      <c r="AA76" s="562">
        <f t="shared" si="64"/>
        <v>0</v>
      </c>
      <c r="AB76" s="446"/>
      <c r="AC76" s="762">
        <f t="shared" si="69"/>
        <v>0</v>
      </c>
      <c r="AD76" s="763">
        <f t="shared" si="70"/>
        <v>0</v>
      </c>
      <c r="AE76" s="562">
        <f t="shared" si="71"/>
        <v>0</v>
      </c>
      <c r="AF76" s="444"/>
      <c r="AG76" s="762">
        <f t="shared" si="72"/>
        <v>652.63020833333348</v>
      </c>
      <c r="AH76" s="763">
        <f t="shared" si="73"/>
        <v>652.63020833333348</v>
      </c>
      <c r="AI76" s="562">
        <f t="shared" si="74"/>
        <v>0</v>
      </c>
      <c r="AJ76" s="446"/>
      <c r="AK76" s="762">
        <f t="shared" si="85"/>
        <v>0</v>
      </c>
      <c r="AL76" s="763">
        <f t="shared" si="86"/>
        <v>0</v>
      </c>
      <c r="AM76" s="562">
        <f t="shared" si="87"/>
        <v>0</v>
      </c>
    </row>
    <row r="77" spans="1:39" x14ac:dyDescent="0.25">
      <c r="A77" s="15"/>
      <c r="B77" s="628" t="s">
        <v>135</v>
      </c>
      <c r="C77" s="579"/>
      <c r="D77" s="762">
        <f t="shared" ref="D77:D90" si="90">E77+F77</f>
        <v>722.15</v>
      </c>
      <c r="E77" s="763">
        <v>722.15</v>
      </c>
      <c r="F77" s="562">
        <v>0</v>
      </c>
      <c r="G77" s="446"/>
      <c r="H77" s="762">
        <f t="shared" ref="H77:H90" si="91">I77+J77</f>
        <v>210.13</v>
      </c>
      <c r="I77" s="763">
        <v>210.13</v>
      </c>
      <c r="J77" s="562">
        <v>0</v>
      </c>
      <c r="K77" s="444"/>
      <c r="L77" s="762" t="s">
        <v>101</v>
      </c>
      <c r="M77" s="763" t="s">
        <v>101</v>
      </c>
      <c r="N77" s="562" t="s">
        <v>101</v>
      </c>
      <c r="O77" s="583"/>
      <c r="P77" s="762" t="s">
        <v>101</v>
      </c>
      <c r="Q77" s="763" t="s">
        <v>101</v>
      </c>
      <c r="R77" s="562" t="s">
        <v>101</v>
      </c>
      <c r="S77" s="440"/>
      <c r="T77" s="1076">
        <f>VLOOKUP(B77,'FX rates'!$B$9:$K$124,9,FALSE)</f>
        <v>14.439833333333334</v>
      </c>
      <c r="U77" s="1076">
        <f>VLOOKUP(B77,'FX rates'!$B$9:$K$124,10,FALSE)</f>
        <v>13.247333333333335</v>
      </c>
      <c r="W77" s="628" t="s">
        <v>135</v>
      </c>
      <c r="X77" s="579"/>
      <c r="Y77" s="762">
        <f t="shared" si="62"/>
        <v>50.010965038839316</v>
      </c>
      <c r="Z77" s="763">
        <f t="shared" si="63"/>
        <v>50.010965038839316</v>
      </c>
      <c r="AA77" s="562">
        <f t="shared" si="64"/>
        <v>0</v>
      </c>
      <c r="AB77" s="446"/>
      <c r="AC77" s="762">
        <f t="shared" si="69"/>
        <v>14.55210701877907</v>
      </c>
      <c r="AD77" s="763">
        <f t="shared" si="70"/>
        <v>14.55210701877907</v>
      </c>
      <c r="AE77" s="562">
        <f t="shared" si="71"/>
        <v>0</v>
      </c>
      <c r="AF77" s="444"/>
      <c r="AG77" s="762" t="str">
        <f t="shared" si="72"/>
        <v>NA</v>
      </c>
      <c r="AH77" s="763" t="str">
        <f t="shared" si="73"/>
        <v>NA</v>
      </c>
      <c r="AI77" s="562" t="str">
        <f t="shared" si="74"/>
        <v>NA</v>
      </c>
      <c r="AJ77" s="446"/>
      <c r="AK77" s="762" t="str">
        <f t="shared" si="85"/>
        <v>NA</v>
      </c>
      <c r="AL77" s="763" t="str">
        <f t="shared" si="86"/>
        <v>NA</v>
      </c>
      <c r="AM77" s="562" t="str">
        <f t="shared" si="87"/>
        <v>NA</v>
      </c>
    </row>
    <row r="78" spans="1:39" x14ac:dyDescent="0.25">
      <c r="A78" s="15"/>
      <c r="B78" s="628" t="s">
        <v>625</v>
      </c>
      <c r="C78" s="579"/>
      <c r="D78" s="762">
        <f t="shared" si="90"/>
        <v>1204.06</v>
      </c>
      <c r="E78" s="763">
        <v>933.17</v>
      </c>
      <c r="F78" s="562">
        <v>270.89</v>
      </c>
      <c r="G78" s="446"/>
      <c r="H78" s="762">
        <f t="shared" si="91"/>
        <v>0</v>
      </c>
      <c r="I78" s="763">
        <v>0</v>
      </c>
      <c r="J78" s="562">
        <v>0</v>
      </c>
      <c r="K78" s="444"/>
      <c r="L78" s="762">
        <f t="shared" ref="L78:L81" si="92">M78+N78</f>
        <v>2793.17</v>
      </c>
      <c r="M78" s="763">
        <v>1494.71</v>
      </c>
      <c r="N78" s="562">
        <v>1298.46</v>
      </c>
      <c r="O78" s="446"/>
      <c r="P78" s="762">
        <f>Q78+R78</f>
        <v>2.37</v>
      </c>
      <c r="Q78" s="763">
        <v>2.37</v>
      </c>
      <c r="R78" s="562">
        <v>0</v>
      </c>
      <c r="S78" s="440"/>
      <c r="T78" s="1076">
        <f>VLOOKUP(B78,'FX rates'!$B$9:$K$124,9,FALSE)</f>
        <v>0.8942500000000001</v>
      </c>
      <c r="U78" s="1076">
        <f>VLOOKUP(B78,'FX rates'!$B$9:$K$124,10,FALSE)</f>
        <v>0.84750000000000014</v>
      </c>
      <c r="W78" s="628" t="s">
        <v>625</v>
      </c>
      <c r="X78" s="579"/>
      <c r="Y78" s="762">
        <f t="shared" si="62"/>
        <v>1346.4467430807938</v>
      </c>
      <c r="Z78" s="763">
        <f t="shared" si="63"/>
        <v>1043.5225048923678</v>
      </c>
      <c r="AA78" s="562">
        <f t="shared" si="64"/>
        <v>302.92423818842599</v>
      </c>
      <c r="AB78" s="446"/>
      <c r="AC78" s="762">
        <f t="shared" si="69"/>
        <v>0</v>
      </c>
      <c r="AD78" s="763">
        <f t="shared" si="70"/>
        <v>0</v>
      </c>
      <c r="AE78" s="562">
        <f t="shared" si="71"/>
        <v>0</v>
      </c>
      <c r="AF78" s="444"/>
      <c r="AG78" s="762">
        <f t="shared" si="72"/>
        <v>3295.7758112094389</v>
      </c>
      <c r="AH78" s="763">
        <f t="shared" si="73"/>
        <v>1763.6696165191738</v>
      </c>
      <c r="AI78" s="562">
        <f t="shared" si="74"/>
        <v>1532.1061946902653</v>
      </c>
      <c r="AJ78" s="446"/>
      <c r="AK78" s="762">
        <f t="shared" si="85"/>
        <v>2.7964601769911499</v>
      </c>
      <c r="AL78" s="763">
        <f t="shared" si="86"/>
        <v>2.7964601769911499</v>
      </c>
      <c r="AM78" s="562">
        <f t="shared" si="87"/>
        <v>0</v>
      </c>
    </row>
    <row r="79" spans="1:39" x14ac:dyDescent="0.25">
      <c r="A79" s="15"/>
      <c r="B79" s="628" t="s">
        <v>78</v>
      </c>
      <c r="C79" s="579"/>
      <c r="D79" s="762">
        <f t="shared" si="90"/>
        <v>0</v>
      </c>
      <c r="E79" s="763">
        <v>0</v>
      </c>
      <c r="F79" s="562">
        <v>0</v>
      </c>
      <c r="G79" s="446"/>
      <c r="H79" s="762">
        <f t="shared" si="91"/>
        <v>109393.43</v>
      </c>
      <c r="I79" s="763">
        <v>103099.28</v>
      </c>
      <c r="J79" s="562">
        <v>6294.15</v>
      </c>
      <c r="K79" s="444"/>
      <c r="L79" s="762">
        <f t="shared" si="92"/>
        <v>0</v>
      </c>
      <c r="M79" s="763">
        <v>0</v>
      </c>
      <c r="N79" s="562">
        <v>0</v>
      </c>
      <c r="O79" s="446"/>
      <c r="P79" s="762">
        <f>Q79+R79</f>
        <v>468227.52</v>
      </c>
      <c r="Q79" s="763">
        <v>468227.52</v>
      </c>
      <c r="R79" s="562">
        <v>0</v>
      </c>
      <c r="S79" s="440"/>
      <c r="T79" s="1076">
        <f>VLOOKUP(B79,'FX rates'!$B$9:$K$124,9,FALSE)</f>
        <v>332.77583333333337</v>
      </c>
      <c r="U79" s="1076">
        <f>VLOOKUP(B79,'FX rates'!$B$9:$K$124,10,FALSE)</f>
        <v>359.91466666666673</v>
      </c>
      <c r="W79" s="628" t="s">
        <v>78</v>
      </c>
      <c r="X79" s="579"/>
      <c r="Y79" s="762">
        <f t="shared" si="62"/>
        <v>0</v>
      </c>
      <c r="Z79" s="763">
        <f t="shared" si="63"/>
        <v>0</v>
      </c>
      <c r="AA79" s="562">
        <f t="shared" si="64"/>
        <v>0</v>
      </c>
      <c r="AB79" s="446"/>
      <c r="AC79" s="762">
        <f t="shared" si="69"/>
        <v>328.73009107732679</v>
      </c>
      <c r="AD79" s="763">
        <f t="shared" si="70"/>
        <v>309.81600727216266</v>
      </c>
      <c r="AE79" s="562">
        <f t="shared" si="71"/>
        <v>18.914083805164132</v>
      </c>
      <c r="AF79" s="444"/>
      <c r="AG79" s="762">
        <f t="shared" si="72"/>
        <v>0</v>
      </c>
      <c r="AH79" s="763">
        <f t="shared" si="73"/>
        <v>0</v>
      </c>
      <c r="AI79" s="562">
        <f t="shared" si="74"/>
        <v>0</v>
      </c>
      <c r="AJ79" s="446"/>
      <c r="AK79" s="762">
        <f t="shared" si="85"/>
        <v>1300.9403710509155</v>
      </c>
      <c r="AL79" s="763">
        <f t="shared" si="86"/>
        <v>1300.9403710509155</v>
      </c>
      <c r="AM79" s="562">
        <f t="shared" si="87"/>
        <v>0</v>
      </c>
    </row>
    <row r="80" spans="1:39" x14ac:dyDescent="0.25">
      <c r="A80" s="15"/>
      <c r="B80" s="628" t="s">
        <v>636</v>
      </c>
      <c r="C80" s="579"/>
      <c r="D80" s="762">
        <f t="shared" si="90"/>
        <v>15913.35</v>
      </c>
      <c r="E80" s="763">
        <v>9119.77</v>
      </c>
      <c r="F80" s="562">
        <v>6793.58</v>
      </c>
      <c r="G80" s="446"/>
      <c r="H80" s="762">
        <f t="shared" si="91"/>
        <v>98800.4</v>
      </c>
      <c r="I80" s="763">
        <v>98800.4</v>
      </c>
      <c r="J80" s="562">
        <v>0</v>
      </c>
      <c r="K80" s="444"/>
      <c r="L80" s="762">
        <f t="shared" si="92"/>
        <v>12161.45</v>
      </c>
      <c r="M80" s="763">
        <v>7671.66</v>
      </c>
      <c r="N80" s="562">
        <v>4489.79</v>
      </c>
      <c r="O80" s="446"/>
      <c r="P80" s="762">
        <f>Q80+R80</f>
        <v>35353.699999999997</v>
      </c>
      <c r="Q80" s="763">
        <v>35353.699999999997</v>
      </c>
      <c r="R80" s="562">
        <v>0</v>
      </c>
      <c r="S80" s="440"/>
      <c r="T80" s="1076">
        <f>VLOOKUP(B80,'FX rates'!$B$9:$K$124,9,FALSE)</f>
        <v>8.8147500000000001</v>
      </c>
      <c r="U80" s="1076">
        <f>VLOOKUP(B80,'FX rates'!$B$9:$K$124,10,FALSE)</f>
        <v>8.1669166666666655</v>
      </c>
      <c r="W80" s="628" t="s">
        <v>636</v>
      </c>
      <c r="X80" s="579"/>
      <c r="Y80" s="762">
        <f t="shared" si="62"/>
        <v>1805.3092827363228</v>
      </c>
      <c r="Z80" s="763">
        <f t="shared" si="63"/>
        <v>1034.6033636801951</v>
      </c>
      <c r="AA80" s="562">
        <f t="shared" si="64"/>
        <v>770.70591905612753</v>
      </c>
      <c r="AB80" s="446"/>
      <c r="AC80" s="762">
        <f t="shared" si="69"/>
        <v>11208.531155166056</v>
      </c>
      <c r="AD80" s="763">
        <f t="shared" si="70"/>
        <v>11208.531155166056</v>
      </c>
      <c r="AE80" s="562">
        <f t="shared" si="71"/>
        <v>0</v>
      </c>
      <c r="AF80" s="444"/>
      <c r="AG80" s="762">
        <f t="shared" si="72"/>
        <v>1489.111557809455</v>
      </c>
      <c r="AH80" s="763">
        <f t="shared" si="73"/>
        <v>939.35818291276814</v>
      </c>
      <c r="AI80" s="562">
        <f t="shared" si="74"/>
        <v>549.75337489668686</v>
      </c>
      <c r="AJ80" s="446"/>
      <c r="AK80" s="762">
        <f t="shared" si="85"/>
        <v>4328.8919726947133</v>
      </c>
      <c r="AL80" s="763">
        <f t="shared" si="86"/>
        <v>4328.8919726947133</v>
      </c>
      <c r="AM80" s="562">
        <f t="shared" si="87"/>
        <v>0</v>
      </c>
    </row>
    <row r="81" spans="1:39" x14ac:dyDescent="0.25">
      <c r="A81" s="15"/>
      <c r="B81" s="628" t="s">
        <v>137</v>
      </c>
      <c r="C81" s="579"/>
      <c r="D81" s="762">
        <f t="shared" si="90"/>
        <v>0</v>
      </c>
      <c r="E81" s="763">
        <v>0</v>
      </c>
      <c r="F81" s="562">
        <v>0</v>
      </c>
      <c r="G81" s="446"/>
      <c r="H81" s="762">
        <f t="shared" si="91"/>
        <v>3.5</v>
      </c>
      <c r="I81" s="763">
        <v>3.5</v>
      </c>
      <c r="J81" s="562">
        <v>0</v>
      </c>
      <c r="K81" s="444"/>
      <c r="L81" s="762">
        <f t="shared" si="92"/>
        <v>0</v>
      </c>
      <c r="M81" s="763">
        <v>0</v>
      </c>
      <c r="N81" s="562">
        <v>0</v>
      </c>
      <c r="O81" s="446"/>
      <c r="P81" s="762">
        <v>38.700000000000003</v>
      </c>
      <c r="Q81" s="763" t="s">
        <v>101</v>
      </c>
      <c r="R81" s="562" t="s">
        <v>101</v>
      </c>
      <c r="S81" s="440"/>
      <c r="T81" s="1076">
        <f>VLOOKUP(B81,'FX rates'!$B$9:$K$124,9,FALSE)</f>
        <v>1</v>
      </c>
      <c r="U81" s="1076">
        <f>VLOOKUP(B81,'FX rates'!$B$9:$K$124,10,FALSE)</f>
        <v>1</v>
      </c>
      <c r="W81" s="628" t="s">
        <v>137</v>
      </c>
      <c r="X81" s="579"/>
      <c r="Y81" s="762">
        <f t="shared" si="62"/>
        <v>0</v>
      </c>
      <c r="Z81" s="763">
        <f t="shared" si="63"/>
        <v>0</v>
      </c>
      <c r="AA81" s="562">
        <f t="shared" si="64"/>
        <v>0</v>
      </c>
      <c r="AB81" s="446"/>
      <c r="AC81" s="762">
        <f t="shared" si="69"/>
        <v>3.5</v>
      </c>
      <c r="AD81" s="763">
        <f t="shared" si="70"/>
        <v>3.5</v>
      </c>
      <c r="AE81" s="562">
        <f t="shared" si="71"/>
        <v>0</v>
      </c>
      <c r="AF81" s="444"/>
      <c r="AG81" s="762">
        <f t="shared" si="72"/>
        <v>0</v>
      </c>
      <c r="AH81" s="763">
        <f t="shared" si="73"/>
        <v>0</v>
      </c>
      <c r="AI81" s="562">
        <f t="shared" si="74"/>
        <v>0</v>
      </c>
      <c r="AJ81" s="446"/>
      <c r="AK81" s="762">
        <f t="shared" si="85"/>
        <v>38.700000000000003</v>
      </c>
      <c r="AL81" s="763" t="str">
        <f t="shared" si="86"/>
        <v>NA</v>
      </c>
      <c r="AM81" s="562" t="str">
        <f t="shared" si="87"/>
        <v>NA</v>
      </c>
    </row>
    <row r="82" spans="1:39" x14ac:dyDescent="0.25">
      <c r="A82" s="15"/>
      <c r="B82" s="628" t="s">
        <v>81</v>
      </c>
      <c r="C82" s="579"/>
      <c r="D82" s="762">
        <f t="shared" si="90"/>
        <v>1901</v>
      </c>
      <c r="E82" s="763">
        <v>1901</v>
      </c>
      <c r="F82" s="562">
        <v>0</v>
      </c>
      <c r="G82" s="446"/>
      <c r="H82" s="762">
        <f t="shared" si="91"/>
        <v>0</v>
      </c>
      <c r="I82" s="763">
        <v>0</v>
      </c>
      <c r="J82" s="562">
        <v>0</v>
      </c>
      <c r="K82" s="444"/>
      <c r="L82" s="762" t="s">
        <v>101</v>
      </c>
      <c r="M82" s="763" t="s">
        <v>101</v>
      </c>
      <c r="N82" s="562" t="s">
        <v>101</v>
      </c>
      <c r="O82" s="446"/>
      <c r="P82" s="762" t="s">
        <v>101</v>
      </c>
      <c r="Q82" s="763" t="s">
        <v>101</v>
      </c>
      <c r="R82" s="562" t="s">
        <v>101</v>
      </c>
      <c r="S82" s="440"/>
      <c r="T82" s="1076">
        <f>VLOOKUP(B82,'FX rates'!$B$9:$K$124,9,FALSE)</f>
        <v>3.6263333333333332</v>
      </c>
      <c r="U82" s="1076">
        <f>VLOOKUP(B82,'FX rates'!$B$9:$K$124,10,FALSE)</f>
        <v>3.6165833333333328</v>
      </c>
      <c r="W82" s="628" t="s">
        <v>81</v>
      </c>
      <c r="X82" s="579"/>
      <c r="Y82" s="762">
        <f t="shared" si="62"/>
        <v>524.22097619266481</v>
      </c>
      <c r="Z82" s="763">
        <f t="shared" si="63"/>
        <v>524.22097619266481</v>
      </c>
      <c r="AA82" s="562">
        <f t="shared" si="64"/>
        <v>0</v>
      </c>
      <c r="AB82" s="446"/>
      <c r="AC82" s="762">
        <f t="shared" si="69"/>
        <v>0</v>
      </c>
      <c r="AD82" s="763">
        <f t="shared" si="70"/>
        <v>0</v>
      </c>
      <c r="AE82" s="562">
        <f t="shared" si="71"/>
        <v>0</v>
      </c>
      <c r="AF82" s="444"/>
      <c r="AG82" s="762" t="str">
        <f t="shared" si="72"/>
        <v>NA</v>
      </c>
      <c r="AH82" s="763" t="str">
        <f t="shared" si="73"/>
        <v>NA</v>
      </c>
      <c r="AI82" s="562" t="str">
        <f t="shared" si="74"/>
        <v>NA</v>
      </c>
      <c r="AJ82" s="446"/>
      <c r="AK82" s="762" t="str">
        <f t="shared" si="85"/>
        <v>NA</v>
      </c>
      <c r="AL82" s="763" t="str">
        <f t="shared" si="86"/>
        <v>NA</v>
      </c>
      <c r="AM82" s="562" t="str">
        <f t="shared" si="87"/>
        <v>NA</v>
      </c>
    </row>
    <row r="83" spans="1:39" x14ac:dyDescent="0.25">
      <c r="A83" s="15"/>
      <c r="B83" s="628" t="s">
        <v>138</v>
      </c>
      <c r="C83" s="579"/>
      <c r="D83" s="762">
        <f t="shared" si="90"/>
        <v>100115.4</v>
      </c>
      <c r="E83" s="763">
        <v>0</v>
      </c>
      <c r="F83" s="562">
        <v>100115.4</v>
      </c>
      <c r="G83" s="446"/>
      <c r="H83" s="762">
        <f t="shared" si="91"/>
        <v>27707.46</v>
      </c>
      <c r="I83" s="763">
        <v>100</v>
      </c>
      <c r="J83" s="562">
        <v>27607.46</v>
      </c>
      <c r="K83" s="444"/>
      <c r="L83" s="762">
        <v>4244.91</v>
      </c>
      <c r="M83" s="763">
        <v>0</v>
      </c>
      <c r="N83" s="562">
        <v>4244.91</v>
      </c>
      <c r="O83" s="446"/>
      <c r="P83" s="762">
        <f t="shared" ref="P83:P90" si="93">Q83+R83</f>
        <v>3654</v>
      </c>
      <c r="Q83" s="763">
        <v>3654</v>
      </c>
      <c r="R83" s="562">
        <v>0</v>
      </c>
      <c r="S83" s="440"/>
      <c r="T83" s="1076">
        <f>VLOOKUP(B83,'FX rates'!$B$9:$K$124,9,FALSE)</f>
        <v>3.749333333333333</v>
      </c>
      <c r="U83" s="1076">
        <f>VLOOKUP(B83,'FX rates'!$B$9:$K$124,10,FALSE)</f>
        <v>3.7485833333333338</v>
      </c>
      <c r="W83" s="634" t="s">
        <v>138</v>
      </c>
      <c r="X83" s="579"/>
      <c r="Y83" s="762">
        <f t="shared" si="62"/>
        <v>26702.18705547653</v>
      </c>
      <c r="Z83" s="763">
        <f t="shared" si="63"/>
        <v>0</v>
      </c>
      <c r="AA83" s="562">
        <f t="shared" si="64"/>
        <v>26702.18705547653</v>
      </c>
      <c r="AB83" s="446"/>
      <c r="AC83" s="762">
        <f t="shared" si="69"/>
        <v>7389.9697724039834</v>
      </c>
      <c r="AD83" s="763">
        <f t="shared" si="70"/>
        <v>26.671408250355622</v>
      </c>
      <c r="AE83" s="562">
        <f t="shared" si="71"/>
        <v>7363.2983641536275</v>
      </c>
      <c r="AF83" s="444"/>
      <c r="AG83" s="762">
        <f t="shared" si="72"/>
        <v>1132.4037969899739</v>
      </c>
      <c r="AH83" s="763">
        <f t="shared" si="73"/>
        <v>0</v>
      </c>
      <c r="AI83" s="562">
        <f t="shared" si="74"/>
        <v>1132.4037969899739</v>
      </c>
      <c r="AJ83" s="446"/>
      <c r="AK83" s="762">
        <f t="shared" si="85"/>
        <v>974.76824578173967</v>
      </c>
      <c r="AL83" s="763">
        <f t="shared" si="86"/>
        <v>974.76824578173967</v>
      </c>
      <c r="AM83" s="562">
        <f t="shared" si="87"/>
        <v>0</v>
      </c>
    </row>
    <row r="84" spans="1:39" x14ac:dyDescent="0.25">
      <c r="A84" s="15"/>
      <c r="B84" s="628" t="s">
        <v>84</v>
      </c>
      <c r="C84" s="579"/>
      <c r="D84" s="762">
        <f t="shared" si="90"/>
        <v>2251.98</v>
      </c>
      <c r="E84" s="763">
        <v>155.22999999999999</v>
      </c>
      <c r="F84" s="562">
        <v>2096.75</v>
      </c>
      <c r="G84" s="446"/>
      <c r="H84" s="762">
        <f t="shared" si="91"/>
        <v>0</v>
      </c>
      <c r="I84" s="763">
        <v>0</v>
      </c>
      <c r="J84" s="562">
        <v>0</v>
      </c>
      <c r="K84" s="444"/>
      <c r="L84" s="762">
        <f>M84+N84</f>
        <v>4017.79</v>
      </c>
      <c r="M84" s="763">
        <v>2862.07</v>
      </c>
      <c r="N84" s="562">
        <v>1155.72</v>
      </c>
      <c r="O84" s="446"/>
      <c r="P84" s="762">
        <f t="shared" si="93"/>
        <v>1316.61</v>
      </c>
      <c r="Q84" s="763">
        <v>1316.61</v>
      </c>
      <c r="R84" s="562">
        <v>0</v>
      </c>
      <c r="S84" s="440"/>
      <c r="T84" s="1076">
        <f>VLOOKUP(B84,'FX rates'!$B$9:$K$124,9,FALSE)</f>
        <v>0.99299999999999999</v>
      </c>
      <c r="U84" s="1076">
        <f>VLOOKUP(B84,'FX rates'!$B$9:$K$124,10,FALSE)</f>
        <v>0.97633333333333328</v>
      </c>
      <c r="W84" s="721" t="s">
        <v>84</v>
      </c>
      <c r="X84" s="579"/>
      <c r="Y84" s="762">
        <f t="shared" si="62"/>
        <v>2267.8549848942598</v>
      </c>
      <c r="Z84" s="763">
        <f t="shared" si="63"/>
        <v>156.32426988922455</v>
      </c>
      <c r="AA84" s="562">
        <f t="shared" si="64"/>
        <v>2111.5307150050353</v>
      </c>
      <c r="AB84" s="446"/>
      <c r="AC84" s="762">
        <f t="shared" si="69"/>
        <v>0</v>
      </c>
      <c r="AD84" s="763">
        <f t="shared" si="70"/>
        <v>0</v>
      </c>
      <c r="AE84" s="562">
        <f t="shared" si="71"/>
        <v>0</v>
      </c>
      <c r="AF84" s="444"/>
      <c r="AG84" s="762">
        <f t="shared" si="72"/>
        <v>4115.1826561966545</v>
      </c>
      <c r="AH84" s="763">
        <f t="shared" si="73"/>
        <v>2931.4475930351659</v>
      </c>
      <c r="AI84" s="562">
        <f t="shared" si="74"/>
        <v>1183.7350631614886</v>
      </c>
      <c r="AJ84" s="446"/>
      <c r="AK84" s="762">
        <f t="shared" si="85"/>
        <v>1348.5250938886993</v>
      </c>
      <c r="AL84" s="763">
        <f t="shared" si="86"/>
        <v>1348.5250938886993</v>
      </c>
      <c r="AM84" s="562">
        <f t="shared" si="87"/>
        <v>0</v>
      </c>
    </row>
    <row r="85" spans="1:39" x14ac:dyDescent="0.25">
      <c r="A85" s="15"/>
      <c r="B85" s="628" t="s">
        <v>86</v>
      </c>
      <c r="C85" s="579"/>
      <c r="D85" s="762">
        <f t="shared" si="90"/>
        <v>0</v>
      </c>
      <c r="E85" s="763">
        <v>0</v>
      </c>
      <c r="F85" s="562">
        <v>0</v>
      </c>
      <c r="G85" s="446"/>
      <c r="H85" s="762">
        <f t="shared" si="91"/>
        <v>5873.7</v>
      </c>
      <c r="I85" s="763">
        <v>5873.7</v>
      </c>
      <c r="J85" s="562">
        <v>0</v>
      </c>
      <c r="K85" s="444"/>
      <c r="L85" s="762">
        <f>M85+N85</f>
        <v>0</v>
      </c>
      <c r="M85" s="763">
        <v>0</v>
      </c>
      <c r="N85" s="562">
        <v>0</v>
      </c>
      <c r="O85" s="446"/>
      <c r="P85" s="762">
        <f t="shared" si="93"/>
        <v>16398.62</v>
      </c>
      <c r="Q85" s="763">
        <v>16398.62</v>
      </c>
      <c r="R85" s="562">
        <v>0</v>
      </c>
      <c r="S85" s="440"/>
      <c r="T85" s="1076">
        <f>VLOOKUP(B85,'FX rates'!$B$9:$K$124,9,FALSE)</f>
        <v>35.085416666666667</v>
      </c>
      <c r="U85" s="1076">
        <f>VLOOKUP(B85,'FX rates'!$B$9:$K$124,10,FALSE)</f>
        <v>33.079083333333337</v>
      </c>
      <c r="W85" s="628" t="s">
        <v>86</v>
      </c>
      <c r="X85" s="579"/>
      <c r="Y85" s="762">
        <f t="shared" si="62"/>
        <v>0</v>
      </c>
      <c r="Z85" s="763">
        <f t="shared" si="63"/>
        <v>0</v>
      </c>
      <c r="AA85" s="562">
        <f t="shared" si="64"/>
        <v>0</v>
      </c>
      <c r="AB85" s="446"/>
      <c r="AC85" s="762">
        <f t="shared" si="69"/>
        <v>167.41143637551212</v>
      </c>
      <c r="AD85" s="763">
        <f t="shared" si="70"/>
        <v>167.41143637551212</v>
      </c>
      <c r="AE85" s="562">
        <f t="shared" si="71"/>
        <v>0</v>
      </c>
      <c r="AF85" s="444"/>
      <c r="AG85" s="762">
        <f t="shared" si="72"/>
        <v>0</v>
      </c>
      <c r="AH85" s="763">
        <f t="shared" si="73"/>
        <v>0</v>
      </c>
      <c r="AI85" s="562">
        <f t="shared" si="74"/>
        <v>0</v>
      </c>
      <c r="AJ85" s="446"/>
      <c r="AK85" s="762">
        <f t="shared" si="85"/>
        <v>495.73985574973096</v>
      </c>
      <c r="AL85" s="763">
        <f t="shared" si="86"/>
        <v>495.73985574973096</v>
      </c>
      <c r="AM85" s="562">
        <f t="shared" si="87"/>
        <v>0</v>
      </c>
    </row>
    <row r="86" spans="1:39" x14ac:dyDescent="0.25">
      <c r="A86" s="15"/>
      <c r="B86" s="628" t="s">
        <v>139</v>
      </c>
      <c r="C86" s="579"/>
      <c r="D86" s="762">
        <f t="shared" si="90"/>
        <v>324110186</v>
      </c>
      <c r="E86" s="763">
        <v>293172500</v>
      </c>
      <c r="F86" s="562">
        <v>30937686</v>
      </c>
      <c r="G86" s="446"/>
      <c r="H86" s="762">
        <f t="shared" si="91"/>
        <v>547377354</v>
      </c>
      <c r="I86" s="763">
        <v>0</v>
      </c>
      <c r="J86" s="562">
        <v>547377354</v>
      </c>
      <c r="K86" s="444"/>
      <c r="L86" s="762">
        <f t="shared" ref="L86:L89" si="94">M86+N86</f>
        <v>11686489</v>
      </c>
      <c r="M86" s="763">
        <v>11686489</v>
      </c>
      <c r="N86" s="562">
        <v>0</v>
      </c>
      <c r="O86" s="446"/>
      <c r="P86" s="762">
        <f t="shared" si="93"/>
        <v>128818213</v>
      </c>
      <c r="Q86" s="763">
        <v>0</v>
      </c>
      <c r="R86" s="562">
        <v>128818213</v>
      </c>
      <c r="S86" s="440"/>
      <c r="T86" s="1076">
        <f>VLOOKUP(B86,'FX rates'!$B$9:$K$124,9,FALSE)</f>
        <v>42011.666666666664</v>
      </c>
      <c r="U86" s="1076">
        <f>VLOOKUP(B86,'FX rates'!$B$9:$K$124,10,FALSE)</f>
        <v>41033.816666666666</v>
      </c>
      <c r="W86" s="628" t="s">
        <v>139</v>
      </c>
      <c r="X86" s="579"/>
      <c r="Y86" s="762">
        <f t="shared" si="62"/>
        <v>7714.7661998651174</v>
      </c>
      <c r="Z86" s="763">
        <f t="shared" si="63"/>
        <v>6978.3591859404141</v>
      </c>
      <c r="AA86" s="562">
        <f t="shared" si="64"/>
        <v>736.40701392470351</v>
      </c>
      <c r="AB86" s="446"/>
      <c r="AC86" s="762">
        <f t="shared" si="69"/>
        <v>13029.174927599477</v>
      </c>
      <c r="AD86" s="763">
        <f t="shared" si="70"/>
        <v>0</v>
      </c>
      <c r="AE86" s="562">
        <f t="shared" si="71"/>
        <v>13029.174927599477</v>
      </c>
      <c r="AF86" s="444"/>
      <c r="AG86" s="762">
        <f t="shared" si="72"/>
        <v>284.8014137932575</v>
      </c>
      <c r="AH86" s="763">
        <f t="shared" si="73"/>
        <v>284.8014137932575</v>
      </c>
      <c r="AI86" s="562">
        <f t="shared" si="74"/>
        <v>0</v>
      </c>
      <c r="AJ86" s="446"/>
      <c r="AK86" s="762">
        <f t="shared" si="85"/>
        <v>3139.3183345931343</v>
      </c>
      <c r="AL86" s="763">
        <f t="shared" si="86"/>
        <v>0</v>
      </c>
      <c r="AM86" s="562">
        <f t="shared" si="87"/>
        <v>3139.3183345931343</v>
      </c>
    </row>
    <row r="87" spans="1:39" x14ac:dyDescent="0.25">
      <c r="A87" s="15"/>
      <c r="B87" s="628" t="s">
        <v>88</v>
      </c>
      <c r="C87" s="579"/>
      <c r="D87" s="762">
        <f t="shared" si="90"/>
        <v>3206</v>
      </c>
      <c r="E87" s="763">
        <v>932</v>
      </c>
      <c r="F87" s="562">
        <v>2274</v>
      </c>
      <c r="G87" s="446"/>
      <c r="H87" s="762">
        <f t="shared" si="91"/>
        <v>6577</v>
      </c>
      <c r="I87" s="763">
        <v>6524</v>
      </c>
      <c r="J87" s="562">
        <v>53</v>
      </c>
      <c r="K87" s="444"/>
      <c r="L87" s="762">
        <f t="shared" si="94"/>
        <v>1844</v>
      </c>
      <c r="M87" s="763">
        <v>1430</v>
      </c>
      <c r="N87" s="562">
        <v>414</v>
      </c>
      <c r="O87" s="446"/>
      <c r="P87" s="762">
        <f t="shared" si="93"/>
        <v>3717</v>
      </c>
      <c r="Q87" s="763">
        <v>3717</v>
      </c>
      <c r="R87" s="562">
        <v>0</v>
      </c>
      <c r="S87" s="440"/>
      <c r="T87" s="1076">
        <f>VLOOKUP(B87,'FX rates'!$B$9:$K$124,9,FALSE)</f>
        <v>3.55925</v>
      </c>
      <c r="U87" s="1076">
        <f>VLOOKUP(B87,'FX rates'!$B$9:$K$124,10,FALSE)</f>
        <v>3.6051666666666673</v>
      </c>
      <c r="W87" s="628" t="s">
        <v>88</v>
      </c>
      <c r="X87" s="579"/>
      <c r="Y87" s="762">
        <f t="shared" si="62"/>
        <v>900.75156282924775</v>
      </c>
      <c r="Z87" s="763">
        <f t="shared" si="63"/>
        <v>261.85291845192103</v>
      </c>
      <c r="AA87" s="562">
        <f t="shared" si="64"/>
        <v>638.89864437732672</v>
      </c>
      <c r="AB87" s="446"/>
      <c r="AC87" s="762">
        <f t="shared" si="69"/>
        <v>1847.8612067148979</v>
      </c>
      <c r="AD87" s="763">
        <f t="shared" si="70"/>
        <v>1832.9704291634473</v>
      </c>
      <c r="AE87" s="562">
        <f t="shared" si="71"/>
        <v>14.890777551450446</v>
      </c>
      <c r="AF87" s="444"/>
      <c r="AG87" s="762">
        <f t="shared" si="72"/>
        <v>511.48814201839946</v>
      </c>
      <c r="AH87" s="763">
        <f t="shared" si="73"/>
        <v>396.65295178216439</v>
      </c>
      <c r="AI87" s="562">
        <f t="shared" si="74"/>
        <v>114.83519023623501</v>
      </c>
      <c r="AJ87" s="446"/>
      <c r="AK87" s="762">
        <f t="shared" si="85"/>
        <v>1031.0202949470665</v>
      </c>
      <c r="AL87" s="763">
        <f t="shared" si="86"/>
        <v>1031.0202949470665</v>
      </c>
      <c r="AM87" s="562">
        <f t="shared" si="87"/>
        <v>0</v>
      </c>
    </row>
    <row r="88" spans="1:39" x14ac:dyDescent="0.25">
      <c r="A88" s="15"/>
      <c r="B88" s="628" t="s">
        <v>333</v>
      </c>
      <c r="C88" s="579"/>
      <c r="D88" s="762">
        <f t="shared" si="90"/>
        <v>6787.58</v>
      </c>
      <c r="E88" s="763">
        <v>3366.16</v>
      </c>
      <c r="F88" s="562">
        <v>3421.42</v>
      </c>
      <c r="G88" s="446"/>
      <c r="H88" s="762">
        <f t="shared" si="91"/>
        <v>8139.91</v>
      </c>
      <c r="I88" s="763">
        <v>0</v>
      </c>
      <c r="J88" s="562">
        <v>8139.91</v>
      </c>
      <c r="K88" s="444"/>
      <c r="L88" s="762">
        <f t="shared" si="94"/>
        <v>5207.17</v>
      </c>
      <c r="M88" s="763">
        <v>2980.96</v>
      </c>
      <c r="N88" s="562">
        <v>2226.21</v>
      </c>
      <c r="O88" s="446"/>
      <c r="P88" s="762">
        <f t="shared" si="93"/>
        <v>12973.240000000002</v>
      </c>
      <c r="Q88" s="767">
        <v>543.87</v>
      </c>
      <c r="R88" s="768">
        <v>12429.37</v>
      </c>
      <c r="S88" s="440"/>
      <c r="T88" s="1076">
        <f>VLOOKUP(B88,'FX rates'!$B$9:$K$124,9,FALSE)</f>
        <v>16.742583333333332</v>
      </c>
      <c r="U88" s="1076">
        <f>VLOOKUP(B88,'FX rates'!$B$9:$K$124,10,FALSE)</f>
        <v>17.784500000000001</v>
      </c>
      <c r="W88" s="745" t="s">
        <v>333</v>
      </c>
      <c r="X88" s="579"/>
      <c r="Y88" s="762">
        <f t="shared" si="62"/>
        <v>405.40816580475934</v>
      </c>
      <c r="Z88" s="767">
        <f t="shared" si="63"/>
        <v>201.05379994126753</v>
      </c>
      <c r="AA88" s="768">
        <f t="shared" si="64"/>
        <v>204.35436586349181</v>
      </c>
      <c r="AB88" s="446"/>
      <c r="AC88" s="762">
        <f t="shared" si="69"/>
        <v>486.18004987282927</v>
      </c>
      <c r="AD88" s="767">
        <f t="shared" si="70"/>
        <v>0</v>
      </c>
      <c r="AE88" s="768">
        <f t="shared" si="71"/>
        <v>486.18004987282927</v>
      </c>
      <c r="AF88" s="444"/>
      <c r="AG88" s="762">
        <f t="shared" si="72"/>
        <v>292.7926002980123</v>
      </c>
      <c r="AH88" s="767">
        <f t="shared" si="73"/>
        <v>167.61562034355759</v>
      </c>
      <c r="AI88" s="768">
        <f t="shared" si="74"/>
        <v>125.17697995445471</v>
      </c>
      <c r="AJ88" s="446"/>
      <c r="AK88" s="762">
        <f t="shared" si="85"/>
        <v>729.46891956478964</v>
      </c>
      <c r="AL88" s="767">
        <f t="shared" si="86"/>
        <v>30.581124012482778</v>
      </c>
      <c r="AM88" s="768">
        <f t="shared" si="87"/>
        <v>698.88779555230678</v>
      </c>
    </row>
    <row r="89" spans="1:39" x14ac:dyDescent="0.25">
      <c r="A89" s="15"/>
      <c r="B89" s="745" t="s">
        <v>424</v>
      </c>
      <c r="C89" s="579"/>
      <c r="D89" s="766">
        <f t="shared" si="90"/>
        <v>0</v>
      </c>
      <c r="E89" s="767">
        <v>0</v>
      </c>
      <c r="F89" s="768">
        <v>0</v>
      </c>
      <c r="G89" s="446"/>
      <c r="H89" s="766">
        <f t="shared" si="91"/>
        <v>272.5</v>
      </c>
      <c r="I89" s="767">
        <v>272.5</v>
      </c>
      <c r="J89" s="768">
        <v>0</v>
      </c>
      <c r="K89" s="444"/>
      <c r="L89" s="766">
        <f t="shared" si="94"/>
        <v>21.8</v>
      </c>
      <c r="M89" s="767">
        <v>0</v>
      </c>
      <c r="N89" s="768">
        <v>21.8</v>
      </c>
      <c r="O89" s="446"/>
      <c r="P89" s="762">
        <f t="shared" si="93"/>
        <v>145.97</v>
      </c>
      <c r="Q89" s="767">
        <v>145.97</v>
      </c>
      <c r="R89" s="768">
        <v>0</v>
      </c>
      <c r="S89" s="440"/>
      <c r="T89" s="1076">
        <f>VLOOKUP(B89,'FX rates'!$B$9:$K$124,9,FALSE)</f>
        <v>2.8904999999999998</v>
      </c>
      <c r="U89" s="1076">
        <f>VLOOKUP(B89,'FX rates'!$B$9:$K$124,10,FALSE)</f>
        <v>2.6392500000000001</v>
      </c>
      <c r="W89" s="745" t="s">
        <v>424</v>
      </c>
      <c r="X89" s="579"/>
      <c r="Y89" s="762">
        <f t="shared" si="62"/>
        <v>0</v>
      </c>
      <c r="Z89" s="767">
        <f t="shared" si="63"/>
        <v>0</v>
      </c>
      <c r="AA89" s="768">
        <f t="shared" si="64"/>
        <v>0</v>
      </c>
      <c r="AB89" s="446"/>
      <c r="AC89" s="762">
        <f t="shared" si="69"/>
        <v>94.274346998789142</v>
      </c>
      <c r="AD89" s="767">
        <f t="shared" si="70"/>
        <v>94.274346998789142</v>
      </c>
      <c r="AE89" s="768">
        <f t="shared" si="71"/>
        <v>0</v>
      </c>
      <c r="AF89" s="444"/>
      <c r="AG89" s="762">
        <f t="shared" si="72"/>
        <v>8.25992232641849</v>
      </c>
      <c r="AH89" s="767">
        <f t="shared" si="73"/>
        <v>0</v>
      </c>
      <c r="AI89" s="768">
        <f t="shared" si="74"/>
        <v>8.25992232641849</v>
      </c>
      <c r="AJ89" s="446"/>
      <c r="AK89" s="762">
        <f t="shared" si="85"/>
        <v>55.307378990243436</v>
      </c>
      <c r="AL89" s="767">
        <f t="shared" si="86"/>
        <v>55.307378990243436</v>
      </c>
      <c r="AM89" s="768">
        <f t="shared" si="87"/>
        <v>0</v>
      </c>
    </row>
    <row r="90" spans="1:39" x14ac:dyDescent="0.25">
      <c r="A90" s="15"/>
      <c r="B90" s="636" t="s">
        <v>143</v>
      </c>
      <c r="C90" s="579"/>
      <c r="D90" s="704">
        <f t="shared" si="90"/>
        <v>51.04</v>
      </c>
      <c r="E90" s="705">
        <v>30.56</v>
      </c>
      <c r="F90" s="706">
        <v>20.48</v>
      </c>
      <c r="G90" s="446"/>
      <c r="H90" s="704">
        <f t="shared" si="91"/>
        <v>8104.12</v>
      </c>
      <c r="I90" s="705">
        <v>8104.08</v>
      </c>
      <c r="J90" s="706">
        <v>0.04</v>
      </c>
      <c r="K90" s="444"/>
      <c r="L90" s="704">
        <f>M90+N90</f>
        <v>311.16000000000003</v>
      </c>
      <c r="M90" s="705">
        <v>119.04</v>
      </c>
      <c r="N90" s="706">
        <v>192.12</v>
      </c>
      <c r="O90" s="446"/>
      <c r="P90" s="704">
        <f t="shared" si="93"/>
        <v>5356.39</v>
      </c>
      <c r="Q90" s="705">
        <v>5356.39</v>
      </c>
      <c r="R90" s="706">
        <v>0</v>
      </c>
      <c r="S90" s="440"/>
      <c r="T90" s="501">
        <f>VLOOKUP(B90,'FX rates'!$B$9:$K$124,9,FALSE)</f>
        <v>3.8406666666666673</v>
      </c>
      <c r="U90" s="501">
        <f>VLOOKUP(B90,'FX rates'!$B$9:$K$124,10,FALSE)</f>
        <v>3.6210833333333343</v>
      </c>
      <c r="W90" s="636" t="s">
        <v>143</v>
      </c>
      <c r="X90" s="579"/>
      <c r="Y90" s="704">
        <f t="shared" si="62"/>
        <v>13.289359486200309</v>
      </c>
      <c r="Z90" s="705">
        <f t="shared" si="63"/>
        <v>7.9569519180697776</v>
      </c>
      <c r="AA90" s="706">
        <f t="shared" si="64"/>
        <v>5.3324075681305318</v>
      </c>
      <c r="AB90" s="446"/>
      <c r="AC90" s="704">
        <f t="shared" si="69"/>
        <v>2110.0815830584966</v>
      </c>
      <c r="AD90" s="705">
        <f t="shared" si="70"/>
        <v>2110.0711681999651</v>
      </c>
      <c r="AE90" s="706">
        <f t="shared" si="71"/>
        <v>1.0414858531504945E-2</v>
      </c>
      <c r="AF90" s="444"/>
      <c r="AG90" s="704">
        <f t="shared" si="72"/>
        <v>85.930085379605529</v>
      </c>
      <c r="AH90" s="705">
        <f t="shared" si="73"/>
        <v>32.874139875267524</v>
      </c>
      <c r="AI90" s="706">
        <f t="shared" si="74"/>
        <v>53.055945504338005</v>
      </c>
      <c r="AJ90" s="446"/>
      <c r="AK90" s="704">
        <f t="shared" si="85"/>
        <v>1479.2230686028579</v>
      </c>
      <c r="AL90" s="705">
        <f t="shared" si="86"/>
        <v>1479.2230686028579</v>
      </c>
      <c r="AM90" s="706">
        <f t="shared" si="87"/>
        <v>0</v>
      </c>
    </row>
    <row r="91" spans="1:39" x14ac:dyDescent="0.25">
      <c r="B91" s="2"/>
      <c r="C91" s="769"/>
      <c r="D91" s="554"/>
      <c r="E91" s="554"/>
      <c r="F91" s="554"/>
      <c r="G91" s="440"/>
      <c r="H91" s="554"/>
      <c r="I91" s="554"/>
      <c r="J91" s="554"/>
      <c r="K91" s="440"/>
      <c r="L91" s="554"/>
      <c r="M91" s="554"/>
      <c r="N91" s="554"/>
      <c r="O91" s="440"/>
      <c r="P91" s="554"/>
      <c r="Q91" s="554"/>
      <c r="R91" s="554"/>
      <c r="W91" s="2"/>
      <c r="X91" s="2"/>
      <c r="Y91" s="77"/>
      <c r="Z91" s="91"/>
      <c r="AA91" s="91"/>
      <c r="AB91" s="90"/>
      <c r="AC91" s="77"/>
      <c r="AD91" s="77"/>
      <c r="AE91" s="77"/>
      <c r="AF91" s="77"/>
      <c r="AG91" s="77"/>
      <c r="AH91" s="91"/>
      <c r="AI91" s="91"/>
      <c r="AJ91" s="90"/>
      <c r="AK91" s="77"/>
      <c r="AL91" s="91"/>
      <c r="AM91" s="91"/>
    </row>
    <row r="92" spans="1:39" x14ac:dyDescent="0.25">
      <c r="C92" s="440"/>
      <c r="D92" s="440"/>
      <c r="E92" s="440"/>
      <c r="F92" s="440"/>
      <c r="G92" s="440"/>
      <c r="H92" s="440"/>
      <c r="I92" s="440"/>
      <c r="J92" s="440"/>
      <c r="K92" s="440"/>
      <c r="L92" s="440"/>
      <c r="M92" s="440"/>
      <c r="N92" s="440"/>
      <c r="O92" s="440"/>
      <c r="P92" s="440"/>
      <c r="Q92" s="440"/>
      <c r="R92" s="440"/>
    </row>
    <row r="93" spans="1:39" x14ac:dyDescent="0.25">
      <c r="B93" s="39" t="s">
        <v>90</v>
      </c>
    </row>
    <row r="94" spans="1:39" x14ac:dyDescent="0.25">
      <c r="B94" s="39" t="s">
        <v>91</v>
      </c>
    </row>
    <row r="95" spans="1:39" x14ac:dyDescent="0.25">
      <c r="B95" s="43" t="s">
        <v>92</v>
      </c>
      <c r="N95" s="93"/>
      <c r="W95" s="43"/>
    </row>
    <row r="96" spans="1:39" x14ac:dyDescent="0.25">
      <c r="B96" s="39" t="s">
        <v>102</v>
      </c>
      <c r="N96" s="93"/>
      <c r="W96" s="39"/>
    </row>
    <row r="97" spans="2:23" x14ac:dyDescent="0.25">
      <c r="B97" s="39" t="s">
        <v>103</v>
      </c>
      <c r="O97" s="93"/>
      <c r="W97" s="39"/>
    </row>
    <row r="98" spans="2:23" x14ac:dyDescent="0.25">
      <c r="L98" s="94"/>
      <c r="M98" s="94"/>
      <c r="O98" s="93"/>
    </row>
    <row r="99" spans="2:23" x14ac:dyDescent="0.25">
      <c r="B99" s="39" t="s">
        <v>747</v>
      </c>
      <c r="L99" s="94"/>
      <c r="M99" s="94"/>
      <c r="N99" s="93"/>
      <c r="W99" s="39"/>
    </row>
    <row r="100" spans="2:23" x14ac:dyDescent="0.25">
      <c r="B100" s="39" t="s">
        <v>748</v>
      </c>
      <c r="L100" s="7"/>
      <c r="M100" s="7"/>
      <c r="N100" s="93"/>
      <c r="W100" s="39"/>
    </row>
    <row r="101" spans="2:23" x14ac:dyDescent="0.25">
      <c r="B101" s="39" t="s">
        <v>749</v>
      </c>
      <c r="L101" s="7"/>
      <c r="M101" s="7"/>
      <c r="N101" s="93"/>
      <c r="W101" s="39"/>
    </row>
    <row r="102" spans="2:23" x14ac:dyDescent="0.25">
      <c r="B102" s="39" t="s">
        <v>750</v>
      </c>
      <c r="L102" s="7"/>
      <c r="M102" s="7"/>
      <c r="N102" s="93"/>
      <c r="W102" s="39"/>
    </row>
    <row r="103" spans="2:23" x14ac:dyDescent="0.25">
      <c r="B103" s="39" t="s">
        <v>745</v>
      </c>
      <c r="L103" s="7"/>
      <c r="M103" s="7"/>
      <c r="N103" s="93"/>
      <c r="W103" s="39"/>
    </row>
    <row r="104" spans="2:23" x14ac:dyDescent="0.25">
      <c r="B104" s="39" t="s">
        <v>743</v>
      </c>
      <c r="W104" s="39"/>
    </row>
    <row r="105" spans="2:23" x14ac:dyDescent="0.25">
      <c r="B105" s="39" t="s">
        <v>752</v>
      </c>
      <c r="W105" s="39"/>
    </row>
    <row r="106" spans="2:23" x14ac:dyDescent="0.25">
      <c r="B106" s="1" t="s">
        <v>753</v>
      </c>
      <c r="W106" s="39"/>
    </row>
    <row r="107" spans="2:23" x14ac:dyDescent="0.25">
      <c r="B107" s="39" t="s">
        <v>733</v>
      </c>
      <c r="W107" s="39"/>
    </row>
    <row r="108" spans="2:23" x14ac:dyDescent="0.25">
      <c r="B108" s="39" t="s">
        <v>435</v>
      </c>
      <c r="W108" s="39"/>
    </row>
    <row r="109" spans="2:23" x14ac:dyDescent="0.25">
      <c r="B109" s="39" t="s">
        <v>763</v>
      </c>
    </row>
    <row r="110" spans="2:23" x14ac:dyDescent="0.25">
      <c r="B110" s="39" t="s">
        <v>756</v>
      </c>
    </row>
    <row r="111" spans="2:23" x14ac:dyDescent="0.25">
      <c r="B111" s="39" t="s">
        <v>757</v>
      </c>
    </row>
    <row r="120" spans="1:39" x14ac:dyDescent="0.25">
      <c r="A120" s="6"/>
      <c r="B120" s="6"/>
      <c r="C120" s="6"/>
      <c r="D120" s="6"/>
      <c r="E120" s="6"/>
      <c r="F120" s="6"/>
      <c r="H120" s="6"/>
      <c r="I120" s="6"/>
      <c r="J120" s="6"/>
      <c r="L120" s="6"/>
      <c r="M120" s="6"/>
      <c r="N120" s="6"/>
      <c r="P120" s="6"/>
      <c r="Q120" s="6"/>
      <c r="R120" s="6"/>
      <c r="W120" s="6"/>
      <c r="X120" s="6"/>
      <c r="Y120" s="6"/>
      <c r="Z120" s="6"/>
      <c r="AA120" s="6"/>
      <c r="AC120" s="6"/>
      <c r="AD120" s="6"/>
      <c r="AE120" s="6"/>
      <c r="AG120" s="6"/>
      <c r="AH120" s="6"/>
      <c r="AI120" s="6"/>
      <c r="AK120" s="6"/>
      <c r="AL120" s="6"/>
      <c r="AM120" s="6"/>
    </row>
  </sheetData>
  <mergeCells count="44">
    <mergeCell ref="AM7:AM8"/>
    <mergeCell ref="Y7:Y8"/>
    <mergeCell ref="Z7:Z8"/>
    <mergeCell ref="AA7:AA8"/>
    <mergeCell ref="AC7:AC8"/>
    <mergeCell ref="AD7:AD8"/>
    <mergeCell ref="AE7:AE8"/>
    <mergeCell ref="AG7:AG8"/>
    <mergeCell ref="AH7:AH8"/>
    <mergeCell ref="AI7:AI8"/>
    <mergeCell ref="AK7:AK8"/>
    <mergeCell ref="AL7:AL8"/>
    <mergeCell ref="U5:U8"/>
    <mergeCell ref="W5:W8"/>
    <mergeCell ref="Y5:AA5"/>
    <mergeCell ref="AC5:AE5"/>
    <mergeCell ref="AG5:AI5"/>
    <mergeCell ref="AK5:AM5"/>
    <mergeCell ref="Y6:AA6"/>
    <mergeCell ref="AC6:AE6"/>
    <mergeCell ref="AG6:AI6"/>
    <mergeCell ref="AK6:AM6"/>
    <mergeCell ref="B5:B8"/>
    <mergeCell ref="D5:F5"/>
    <mergeCell ref="H5:J5"/>
    <mergeCell ref="L5:N5"/>
    <mergeCell ref="P5:R5"/>
    <mergeCell ref="R7:R8"/>
    <mergeCell ref="D7:D8"/>
    <mergeCell ref="E7:E8"/>
    <mergeCell ref="F7:F8"/>
    <mergeCell ref="H7:H8"/>
    <mergeCell ref="I7:I8"/>
    <mergeCell ref="J7:J8"/>
    <mergeCell ref="L7:L8"/>
    <mergeCell ref="M7:M8"/>
    <mergeCell ref="N7:N8"/>
    <mergeCell ref="P7:P8"/>
    <mergeCell ref="T5:T8"/>
    <mergeCell ref="D6:F6"/>
    <mergeCell ref="H6:J6"/>
    <mergeCell ref="L6:N6"/>
    <mergeCell ref="P6:R6"/>
    <mergeCell ref="Q7:Q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K75"/>
  <sheetViews>
    <sheetView showGridLines="0" zoomScale="85" zoomScaleNormal="85" workbookViewId="0">
      <selection activeCell="D27" sqref="D27"/>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2.85546875" style="1" customWidth="1"/>
    <col min="9" max="10" width="15.7109375" style="1" customWidth="1"/>
    <col min="11" max="11" width="2.85546875" style="1" customWidth="1"/>
    <col min="12" max="13" width="15.7109375" style="1" customWidth="1"/>
    <col min="14" max="14" width="2.85546875" style="1" customWidth="1"/>
    <col min="15" max="16" width="15.7109375" style="1" customWidth="1"/>
    <col min="17" max="17" width="2.85546875" style="1" customWidth="1"/>
    <col min="18" max="19" width="15.7109375" style="1" customWidth="1"/>
    <col min="20" max="20" width="7.140625" style="1" customWidth="1"/>
    <col min="21" max="22" width="15.7109375" style="1" customWidth="1"/>
    <col min="23" max="23" width="2.85546875" style="1" customWidth="1"/>
    <col min="24" max="24" width="15.7109375" style="1" customWidth="1"/>
    <col min="25" max="25" width="13.5703125" style="1" customWidth="1"/>
    <col min="26" max="27" width="2.85546875" style="1" customWidth="1"/>
    <col min="28" max="29" width="15.7109375" style="1" customWidth="1"/>
    <col min="30" max="30" width="2.85546875" style="1" customWidth="1"/>
    <col min="31" max="32" width="15.7109375" style="1" customWidth="1"/>
    <col min="33" max="33" width="2.85546875" style="1" customWidth="1"/>
    <col min="34" max="35" width="15.7109375" style="1" customWidth="1"/>
    <col min="36" max="36" width="2.85546875" style="1" customWidth="1"/>
    <col min="37"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4" width="2.85546875" style="1" customWidth="1"/>
    <col min="265" max="266" width="15.7109375" style="1" customWidth="1"/>
    <col min="267" max="267" width="2.85546875" style="1" customWidth="1"/>
    <col min="268" max="269" width="15.7109375" style="1" customWidth="1"/>
    <col min="270" max="270" width="2.85546875" style="1" customWidth="1"/>
    <col min="271" max="272" width="15.7109375" style="1" customWidth="1"/>
    <col min="273" max="273" width="2.85546875" style="1" customWidth="1"/>
    <col min="274" max="275" width="15.7109375" style="1" customWidth="1"/>
    <col min="276" max="276" width="2.85546875" style="1" customWidth="1"/>
    <col min="277" max="278" width="15.7109375" style="1" customWidth="1"/>
    <col min="279" max="279" width="2.85546875" style="1" customWidth="1"/>
    <col min="280" max="281" width="15.7109375" style="1" customWidth="1"/>
    <col min="282" max="283" width="2.85546875" style="1" customWidth="1"/>
    <col min="284" max="285" width="15.7109375" style="1" customWidth="1"/>
    <col min="286" max="286" width="2.85546875" style="1" customWidth="1"/>
    <col min="287" max="288" width="15.7109375" style="1" customWidth="1"/>
    <col min="289" max="289" width="2.85546875" style="1" customWidth="1"/>
    <col min="290" max="291" width="15.7109375" style="1" customWidth="1"/>
    <col min="292" max="292" width="2.85546875" style="1" customWidth="1"/>
    <col min="293"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0" width="2.85546875" style="1" customWidth="1"/>
    <col min="521" max="522" width="15.7109375" style="1" customWidth="1"/>
    <col min="523" max="523" width="2.85546875" style="1" customWidth="1"/>
    <col min="524" max="525" width="15.7109375" style="1" customWidth="1"/>
    <col min="526" max="526" width="2.85546875" style="1" customWidth="1"/>
    <col min="527" max="528" width="15.7109375" style="1" customWidth="1"/>
    <col min="529" max="529" width="2.85546875" style="1" customWidth="1"/>
    <col min="530" max="531" width="15.7109375" style="1" customWidth="1"/>
    <col min="532" max="532" width="2.85546875" style="1" customWidth="1"/>
    <col min="533" max="534" width="15.7109375" style="1" customWidth="1"/>
    <col min="535" max="535" width="2.85546875" style="1" customWidth="1"/>
    <col min="536" max="537" width="15.7109375" style="1" customWidth="1"/>
    <col min="538" max="539" width="2.85546875" style="1" customWidth="1"/>
    <col min="540" max="541" width="15.7109375" style="1" customWidth="1"/>
    <col min="542" max="542" width="2.85546875" style="1" customWidth="1"/>
    <col min="543" max="544" width="15.7109375" style="1" customWidth="1"/>
    <col min="545" max="545" width="2.85546875" style="1" customWidth="1"/>
    <col min="546" max="547" width="15.7109375" style="1" customWidth="1"/>
    <col min="548" max="548" width="2.85546875" style="1" customWidth="1"/>
    <col min="549"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6" width="2.85546875" style="1" customWidth="1"/>
    <col min="777" max="778" width="15.7109375" style="1" customWidth="1"/>
    <col min="779" max="779" width="2.85546875" style="1" customWidth="1"/>
    <col min="780" max="781" width="15.7109375" style="1" customWidth="1"/>
    <col min="782" max="782" width="2.85546875" style="1" customWidth="1"/>
    <col min="783" max="784" width="15.7109375" style="1" customWidth="1"/>
    <col min="785" max="785" width="2.85546875" style="1" customWidth="1"/>
    <col min="786" max="787" width="15.7109375" style="1" customWidth="1"/>
    <col min="788" max="788" width="2.85546875" style="1" customWidth="1"/>
    <col min="789" max="790" width="15.7109375" style="1" customWidth="1"/>
    <col min="791" max="791" width="2.85546875" style="1" customWidth="1"/>
    <col min="792" max="793" width="15.7109375" style="1" customWidth="1"/>
    <col min="794" max="795" width="2.85546875" style="1" customWidth="1"/>
    <col min="796" max="797" width="15.7109375" style="1" customWidth="1"/>
    <col min="798" max="798" width="2.85546875" style="1" customWidth="1"/>
    <col min="799" max="800" width="15.7109375" style="1" customWidth="1"/>
    <col min="801" max="801" width="2.85546875" style="1" customWidth="1"/>
    <col min="802" max="803" width="15.7109375" style="1" customWidth="1"/>
    <col min="804" max="804" width="2.85546875" style="1" customWidth="1"/>
    <col min="805"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2" width="2.85546875" style="1" customWidth="1"/>
    <col min="1033" max="1034" width="15.7109375" style="1" customWidth="1"/>
    <col min="1035" max="1035" width="2.85546875" style="1" customWidth="1"/>
    <col min="1036" max="1037" width="15.7109375" style="1" customWidth="1"/>
    <col min="1038" max="1038" width="2.85546875" style="1" customWidth="1"/>
    <col min="1039" max="1040" width="15.7109375" style="1" customWidth="1"/>
    <col min="1041" max="1041" width="2.85546875" style="1" customWidth="1"/>
    <col min="1042" max="1043" width="15.7109375" style="1" customWidth="1"/>
    <col min="1044" max="1044" width="2.85546875" style="1" customWidth="1"/>
    <col min="1045" max="1046" width="15.7109375" style="1" customWidth="1"/>
    <col min="1047" max="1047" width="2.85546875" style="1" customWidth="1"/>
    <col min="1048" max="1049" width="15.7109375" style="1" customWidth="1"/>
    <col min="1050" max="1051" width="2.85546875" style="1" customWidth="1"/>
    <col min="1052" max="1053" width="15.7109375" style="1" customWidth="1"/>
    <col min="1054" max="1054" width="2.85546875" style="1" customWidth="1"/>
    <col min="1055" max="1056" width="15.7109375" style="1" customWidth="1"/>
    <col min="1057" max="1057" width="2.85546875" style="1" customWidth="1"/>
    <col min="1058" max="1059" width="15.7109375" style="1" customWidth="1"/>
    <col min="1060" max="1060" width="2.85546875" style="1" customWidth="1"/>
    <col min="1061"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8" width="2.85546875" style="1" customWidth="1"/>
    <col min="1289" max="1290" width="15.7109375" style="1" customWidth="1"/>
    <col min="1291" max="1291" width="2.85546875" style="1" customWidth="1"/>
    <col min="1292" max="1293" width="15.7109375" style="1" customWidth="1"/>
    <col min="1294" max="1294" width="2.85546875" style="1" customWidth="1"/>
    <col min="1295" max="1296" width="15.7109375" style="1" customWidth="1"/>
    <col min="1297" max="1297" width="2.85546875" style="1" customWidth="1"/>
    <col min="1298" max="1299" width="15.7109375" style="1" customWidth="1"/>
    <col min="1300" max="1300" width="2.85546875" style="1" customWidth="1"/>
    <col min="1301" max="1302" width="15.7109375" style="1" customWidth="1"/>
    <col min="1303" max="1303" width="2.85546875" style="1" customWidth="1"/>
    <col min="1304" max="1305" width="15.7109375" style="1" customWidth="1"/>
    <col min="1306" max="1307" width="2.85546875" style="1" customWidth="1"/>
    <col min="1308" max="1309" width="15.7109375" style="1" customWidth="1"/>
    <col min="1310" max="1310" width="2.85546875" style="1" customWidth="1"/>
    <col min="1311" max="1312" width="15.7109375" style="1" customWidth="1"/>
    <col min="1313" max="1313" width="2.85546875" style="1" customWidth="1"/>
    <col min="1314" max="1315" width="15.7109375" style="1" customWidth="1"/>
    <col min="1316" max="1316" width="2.85546875" style="1" customWidth="1"/>
    <col min="1317"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4" width="2.85546875" style="1" customWidth="1"/>
    <col min="1545" max="1546" width="15.7109375" style="1" customWidth="1"/>
    <col min="1547" max="1547" width="2.85546875" style="1" customWidth="1"/>
    <col min="1548" max="1549" width="15.7109375" style="1" customWidth="1"/>
    <col min="1550" max="1550" width="2.85546875" style="1" customWidth="1"/>
    <col min="1551" max="1552" width="15.7109375" style="1" customWidth="1"/>
    <col min="1553" max="1553" width="2.85546875" style="1" customWidth="1"/>
    <col min="1554" max="1555" width="15.7109375" style="1" customWidth="1"/>
    <col min="1556" max="1556" width="2.85546875" style="1" customWidth="1"/>
    <col min="1557" max="1558" width="15.7109375" style="1" customWidth="1"/>
    <col min="1559" max="1559" width="2.85546875" style="1" customWidth="1"/>
    <col min="1560" max="1561" width="15.7109375" style="1" customWidth="1"/>
    <col min="1562" max="1563" width="2.85546875" style="1" customWidth="1"/>
    <col min="1564" max="1565" width="15.7109375" style="1" customWidth="1"/>
    <col min="1566" max="1566" width="2.85546875" style="1" customWidth="1"/>
    <col min="1567" max="1568" width="15.7109375" style="1" customWidth="1"/>
    <col min="1569" max="1569" width="2.85546875" style="1" customWidth="1"/>
    <col min="1570" max="1571" width="15.7109375" style="1" customWidth="1"/>
    <col min="1572" max="1572" width="2.85546875" style="1" customWidth="1"/>
    <col min="1573"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0" width="2.85546875" style="1" customWidth="1"/>
    <col min="1801" max="1802" width="15.7109375" style="1" customWidth="1"/>
    <col min="1803" max="1803" width="2.85546875" style="1" customWidth="1"/>
    <col min="1804" max="1805" width="15.7109375" style="1" customWidth="1"/>
    <col min="1806" max="1806" width="2.85546875" style="1" customWidth="1"/>
    <col min="1807" max="1808" width="15.7109375" style="1" customWidth="1"/>
    <col min="1809" max="1809" width="2.85546875" style="1" customWidth="1"/>
    <col min="1810" max="1811" width="15.7109375" style="1" customWidth="1"/>
    <col min="1812" max="1812" width="2.85546875" style="1" customWidth="1"/>
    <col min="1813" max="1814" width="15.7109375" style="1" customWidth="1"/>
    <col min="1815" max="1815" width="2.85546875" style="1" customWidth="1"/>
    <col min="1816" max="1817" width="15.7109375" style="1" customWidth="1"/>
    <col min="1818" max="1819" width="2.85546875" style="1" customWidth="1"/>
    <col min="1820" max="1821" width="15.7109375" style="1" customWidth="1"/>
    <col min="1822" max="1822" width="2.85546875" style="1" customWidth="1"/>
    <col min="1823" max="1824" width="15.7109375" style="1" customWidth="1"/>
    <col min="1825" max="1825" width="2.85546875" style="1" customWidth="1"/>
    <col min="1826" max="1827" width="15.7109375" style="1" customWidth="1"/>
    <col min="1828" max="1828" width="2.85546875" style="1" customWidth="1"/>
    <col min="1829"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6" width="2.85546875" style="1" customWidth="1"/>
    <col min="2057" max="2058" width="15.7109375" style="1" customWidth="1"/>
    <col min="2059" max="2059" width="2.85546875" style="1" customWidth="1"/>
    <col min="2060" max="2061" width="15.7109375" style="1" customWidth="1"/>
    <col min="2062" max="2062" width="2.85546875" style="1" customWidth="1"/>
    <col min="2063" max="2064" width="15.7109375" style="1" customWidth="1"/>
    <col min="2065" max="2065" width="2.85546875" style="1" customWidth="1"/>
    <col min="2066" max="2067" width="15.7109375" style="1" customWidth="1"/>
    <col min="2068" max="2068" width="2.85546875" style="1" customWidth="1"/>
    <col min="2069" max="2070" width="15.7109375" style="1" customWidth="1"/>
    <col min="2071" max="2071" width="2.85546875" style="1" customWidth="1"/>
    <col min="2072" max="2073" width="15.7109375" style="1" customWidth="1"/>
    <col min="2074" max="2075" width="2.85546875" style="1" customWidth="1"/>
    <col min="2076" max="2077" width="15.7109375" style="1" customWidth="1"/>
    <col min="2078" max="2078" width="2.85546875" style="1" customWidth="1"/>
    <col min="2079" max="2080" width="15.7109375" style="1" customWidth="1"/>
    <col min="2081" max="2081" width="2.85546875" style="1" customWidth="1"/>
    <col min="2082" max="2083" width="15.7109375" style="1" customWidth="1"/>
    <col min="2084" max="2084" width="2.85546875" style="1" customWidth="1"/>
    <col min="2085"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2" width="2.85546875" style="1" customWidth="1"/>
    <col min="2313" max="2314" width="15.7109375" style="1" customWidth="1"/>
    <col min="2315" max="2315" width="2.85546875" style="1" customWidth="1"/>
    <col min="2316" max="2317" width="15.7109375" style="1" customWidth="1"/>
    <col min="2318" max="2318" width="2.85546875" style="1" customWidth="1"/>
    <col min="2319" max="2320" width="15.7109375" style="1" customWidth="1"/>
    <col min="2321" max="2321" width="2.85546875" style="1" customWidth="1"/>
    <col min="2322" max="2323" width="15.7109375" style="1" customWidth="1"/>
    <col min="2324" max="2324" width="2.85546875" style="1" customWidth="1"/>
    <col min="2325" max="2326" width="15.7109375" style="1" customWidth="1"/>
    <col min="2327" max="2327" width="2.85546875" style="1" customWidth="1"/>
    <col min="2328" max="2329" width="15.7109375" style="1" customWidth="1"/>
    <col min="2330" max="2331" width="2.85546875" style="1" customWidth="1"/>
    <col min="2332" max="2333" width="15.7109375" style="1" customWidth="1"/>
    <col min="2334" max="2334" width="2.85546875" style="1" customWidth="1"/>
    <col min="2335" max="2336" width="15.7109375" style="1" customWidth="1"/>
    <col min="2337" max="2337" width="2.85546875" style="1" customWidth="1"/>
    <col min="2338" max="2339" width="15.7109375" style="1" customWidth="1"/>
    <col min="2340" max="2340" width="2.85546875" style="1" customWidth="1"/>
    <col min="2341"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8" width="2.85546875" style="1" customWidth="1"/>
    <col min="2569" max="2570" width="15.7109375" style="1" customWidth="1"/>
    <col min="2571" max="2571" width="2.85546875" style="1" customWidth="1"/>
    <col min="2572" max="2573" width="15.7109375" style="1" customWidth="1"/>
    <col min="2574" max="2574" width="2.85546875" style="1" customWidth="1"/>
    <col min="2575" max="2576" width="15.7109375" style="1" customWidth="1"/>
    <col min="2577" max="2577" width="2.85546875" style="1" customWidth="1"/>
    <col min="2578" max="2579" width="15.7109375" style="1" customWidth="1"/>
    <col min="2580" max="2580" width="2.85546875" style="1" customWidth="1"/>
    <col min="2581" max="2582" width="15.7109375" style="1" customWidth="1"/>
    <col min="2583" max="2583" width="2.85546875" style="1" customWidth="1"/>
    <col min="2584" max="2585" width="15.7109375" style="1" customWidth="1"/>
    <col min="2586" max="2587" width="2.85546875" style="1" customWidth="1"/>
    <col min="2588" max="2589" width="15.7109375" style="1" customWidth="1"/>
    <col min="2590" max="2590" width="2.85546875" style="1" customWidth="1"/>
    <col min="2591" max="2592" width="15.7109375" style="1" customWidth="1"/>
    <col min="2593" max="2593" width="2.85546875" style="1" customWidth="1"/>
    <col min="2594" max="2595" width="15.7109375" style="1" customWidth="1"/>
    <col min="2596" max="2596" width="2.85546875" style="1" customWidth="1"/>
    <col min="2597"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4" width="2.85546875" style="1" customWidth="1"/>
    <col min="2825" max="2826" width="15.7109375" style="1" customWidth="1"/>
    <col min="2827" max="2827" width="2.85546875" style="1" customWidth="1"/>
    <col min="2828" max="2829" width="15.7109375" style="1" customWidth="1"/>
    <col min="2830" max="2830" width="2.85546875" style="1" customWidth="1"/>
    <col min="2831" max="2832" width="15.7109375" style="1" customWidth="1"/>
    <col min="2833" max="2833" width="2.85546875" style="1" customWidth="1"/>
    <col min="2834" max="2835" width="15.7109375" style="1" customWidth="1"/>
    <col min="2836" max="2836" width="2.85546875" style="1" customWidth="1"/>
    <col min="2837" max="2838" width="15.7109375" style="1" customWidth="1"/>
    <col min="2839" max="2839" width="2.85546875" style="1" customWidth="1"/>
    <col min="2840" max="2841" width="15.7109375" style="1" customWidth="1"/>
    <col min="2842" max="2843" width="2.85546875" style="1" customWidth="1"/>
    <col min="2844" max="2845" width="15.7109375" style="1" customWidth="1"/>
    <col min="2846" max="2846" width="2.85546875" style="1" customWidth="1"/>
    <col min="2847" max="2848" width="15.7109375" style="1" customWidth="1"/>
    <col min="2849" max="2849" width="2.85546875" style="1" customWidth="1"/>
    <col min="2850" max="2851" width="15.7109375" style="1" customWidth="1"/>
    <col min="2852" max="2852" width="2.85546875" style="1" customWidth="1"/>
    <col min="2853"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0" width="2.85546875" style="1" customWidth="1"/>
    <col min="3081" max="3082" width="15.7109375" style="1" customWidth="1"/>
    <col min="3083" max="3083" width="2.85546875" style="1" customWidth="1"/>
    <col min="3084" max="3085" width="15.7109375" style="1" customWidth="1"/>
    <col min="3086" max="3086" width="2.85546875" style="1" customWidth="1"/>
    <col min="3087" max="3088" width="15.7109375" style="1" customWidth="1"/>
    <col min="3089" max="3089" width="2.85546875" style="1" customWidth="1"/>
    <col min="3090" max="3091" width="15.7109375" style="1" customWidth="1"/>
    <col min="3092" max="3092" width="2.85546875" style="1" customWidth="1"/>
    <col min="3093" max="3094" width="15.7109375" style="1" customWidth="1"/>
    <col min="3095" max="3095" width="2.85546875" style="1" customWidth="1"/>
    <col min="3096" max="3097" width="15.7109375" style="1" customWidth="1"/>
    <col min="3098" max="3099" width="2.85546875" style="1" customWidth="1"/>
    <col min="3100" max="3101" width="15.7109375" style="1" customWidth="1"/>
    <col min="3102" max="3102" width="2.85546875" style="1" customWidth="1"/>
    <col min="3103" max="3104" width="15.7109375" style="1" customWidth="1"/>
    <col min="3105" max="3105" width="2.85546875" style="1" customWidth="1"/>
    <col min="3106" max="3107" width="15.7109375" style="1" customWidth="1"/>
    <col min="3108" max="3108" width="2.85546875" style="1" customWidth="1"/>
    <col min="3109"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6" width="2.85546875" style="1" customWidth="1"/>
    <col min="3337" max="3338" width="15.7109375" style="1" customWidth="1"/>
    <col min="3339" max="3339" width="2.85546875" style="1" customWidth="1"/>
    <col min="3340" max="3341" width="15.7109375" style="1" customWidth="1"/>
    <col min="3342" max="3342" width="2.85546875" style="1" customWidth="1"/>
    <col min="3343" max="3344" width="15.7109375" style="1" customWidth="1"/>
    <col min="3345" max="3345" width="2.85546875" style="1" customWidth="1"/>
    <col min="3346" max="3347" width="15.7109375" style="1" customWidth="1"/>
    <col min="3348" max="3348" width="2.85546875" style="1" customWidth="1"/>
    <col min="3349" max="3350" width="15.7109375" style="1" customWidth="1"/>
    <col min="3351" max="3351" width="2.85546875" style="1" customWidth="1"/>
    <col min="3352" max="3353" width="15.7109375" style="1" customWidth="1"/>
    <col min="3354" max="3355" width="2.85546875" style="1" customWidth="1"/>
    <col min="3356" max="3357" width="15.7109375" style="1" customWidth="1"/>
    <col min="3358" max="3358" width="2.85546875" style="1" customWidth="1"/>
    <col min="3359" max="3360" width="15.7109375" style="1" customWidth="1"/>
    <col min="3361" max="3361" width="2.85546875" style="1" customWidth="1"/>
    <col min="3362" max="3363" width="15.7109375" style="1" customWidth="1"/>
    <col min="3364" max="3364" width="2.85546875" style="1" customWidth="1"/>
    <col min="3365"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2" width="2.85546875" style="1" customWidth="1"/>
    <col min="3593" max="3594" width="15.7109375" style="1" customWidth="1"/>
    <col min="3595" max="3595" width="2.85546875" style="1" customWidth="1"/>
    <col min="3596" max="3597" width="15.7109375" style="1" customWidth="1"/>
    <col min="3598" max="3598" width="2.85546875" style="1" customWidth="1"/>
    <col min="3599" max="3600" width="15.7109375" style="1" customWidth="1"/>
    <col min="3601" max="3601" width="2.85546875" style="1" customWidth="1"/>
    <col min="3602" max="3603" width="15.7109375" style="1" customWidth="1"/>
    <col min="3604" max="3604" width="2.85546875" style="1" customWidth="1"/>
    <col min="3605" max="3606" width="15.7109375" style="1" customWidth="1"/>
    <col min="3607" max="3607" width="2.85546875" style="1" customWidth="1"/>
    <col min="3608" max="3609" width="15.7109375" style="1" customWidth="1"/>
    <col min="3610" max="3611" width="2.85546875" style="1" customWidth="1"/>
    <col min="3612" max="3613" width="15.7109375" style="1" customWidth="1"/>
    <col min="3614" max="3614" width="2.85546875" style="1" customWidth="1"/>
    <col min="3615" max="3616" width="15.7109375" style="1" customWidth="1"/>
    <col min="3617" max="3617" width="2.85546875" style="1" customWidth="1"/>
    <col min="3618" max="3619" width="15.7109375" style="1" customWidth="1"/>
    <col min="3620" max="3620" width="2.85546875" style="1" customWidth="1"/>
    <col min="3621"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8" width="2.85546875" style="1" customWidth="1"/>
    <col min="3849" max="3850" width="15.7109375" style="1" customWidth="1"/>
    <col min="3851" max="3851" width="2.85546875" style="1" customWidth="1"/>
    <col min="3852" max="3853" width="15.7109375" style="1" customWidth="1"/>
    <col min="3854" max="3854" width="2.85546875" style="1" customWidth="1"/>
    <col min="3855" max="3856" width="15.7109375" style="1" customWidth="1"/>
    <col min="3857" max="3857" width="2.85546875" style="1" customWidth="1"/>
    <col min="3858" max="3859" width="15.7109375" style="1" customWidth="1"/>
    <col min="3860" max="3860" width="2.85546875" style="1" customWidth="1"/>
    <col min="3861" max="3862" width="15.7109375" style="1" customWidth="1"/>
    <col min="3863" max="3863" width="2.85546875" style="1" customWidth="1"/>
    <col min="3864" max="3865" width="15.7109375" style="1" customWidth="1"/>
    <col min="3866" max="3867" width="2.85546875" style="1" customWidth="1"/>
    <col min="3868" max="3869" width="15.7109375" style="1" customWidth="1"/>
    <col min="3870" max="3870" width="2.85546875" style="1" customWidth="1"/>
    <col min="3871" max="3872" width="15.7109375" style="1" customWidth="1"/>
    <col min="3873" max="3873" width="2.85546875" style="1" customWidth="1"/>
    <col min="3874" max="3875" width="15.7109375" style="1" customWidth="1"/>
    <col min="3876" max="3876" width="2.85546875" style="1" customWidth="1"/>
    <col min="3877"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4" width="2.85546875" style="1" customWidth="1"/>
    <col min="4105" max="4106" width="15.7109375" style="1" customWidth="1"/>
    <col min="4107" max="4107" width="2.85546875" style="1" customWidth="1"/>
    <col min="4108" max="4109" width="15.7109375" style="1" customWidth="1"/>
    <col min="4110" max="4110" width="2.85546875" style="1" customWidth="1"/>
    <col min="4111" max="4112" width="15.7109375" style="1" customWidth="1"/>
    <col min="4113" max="4113" width="2.85546875" style="1" customWidth="1"/>
    <col min="4114" max="4115" width="15.7109375" style="1" customWidth="1"/>
    <col min="4116" max="4116" width="2.85546875" style="1" customWidth="1"/>
    <col min="4117" max="4118" width="15.7109375" style="1" customWidth="1"/>
    <col min="4119" max="4119" width="2.85546875" style="1" customWidth="1"/>
    <col min="4120" max="4121" width="15.7109375" style="1" customWidth="1"/>
    <col min="4122" max="4123" width="2.85546875" style="1" customWidth="1"/>
    <col min="4124" max="4125" width="15.7109375" style="1" customWidth="1"/>
    <col min="4126" max="4126" width="2.85546875" style="1" customWidth="1"/>
    <col min="4127" max="4128" width="15.7109375" style="1" customWidth="1"/>
    <col min="4129" max="4129" width="2.85546875" style="1" customWidth="1"/>
    <col min="4130" max="4131" width="15.7109375" style="1" customWidth="1"/>
    <col min="4132" max="4132" width="2.85546875" style="1" customWidth="1"/>
    <col min="4133"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0" width="2.85546875" style="1" customWidth="1"/>
    <col min="4361" max="4362" width="15.7109375" style="1" customWidth="1"/>
    <col min="4363" max="4363" width="2.85546875" style="1" customWidth="1"/>
    <col min="4364" max="4365" width="15.7109375" style="1" customWidth="1"/>
    <col min="4366" max="4366" width="2.85546875" style="1" customWidth="1"/>
    <col min="4367" max="4368" width="15.7109375" style="1" customWidth="1"/>
    <col min="4369" max="4369" width="2.85546875" style="1" customWidth="1"/>
    <col min="4370" max="4371" width="15.7109375" style="1" customWidth="1"/>
    <col min="4372" max="4372" width="2.85546875" style="1" customWidth="1"/>
    <col min="4373" max="4374" width="15.7109375" style="1" customWidth="1"/>
    <col min="4375" max="4375" width="2.85546875" style="1" customWidth="1"/>
    <col min="4376" max="4377" width="15.7109375" style="1" customWidth="1"/>
    <col min="4378" max="4379" width="2.85546875" style="1" customWidth="1"/>
    <col min="4380" max="4381" width="15.7109375" style="1" customWidth="1"/>
    <col min="4382" max="4382" width="2.85546875" style="1" customWidth="1"/>
    <col min="4383" max="4384" width="15.7109375" style="1" customWidth="1"/>
    <col min="4385" max="4385" width="2.85546875" style="1" customWidth="1"/>
    <col min="4386" max="4387" width="15.7109375" style="1" customWidth="1"/>
    <col min="4388" max="4388" width="2.85546875" style="1" customWidth="1"/>
    <col min="4389"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6" width="2.85546875" style="1" customWidth="1"/>
    <col min="4617" max="4618" width="15.7109375" style="1" customWidth="1"/>
    <col min="4619" max="4619" width="2.85546875" style="1" customWidth="1"/>
    <col min="4620" max="4621" width="15.7109375" style="1" customWidth="1"/>
    <col min="4622" max="4622" width="2.85546875" style="1" customWidth="1"/>
    <col min="4623" max="4624" width="15.7109375" style="1" customWidth="1"/>
    <col min="4625" max="4625" width="2.85546875" style="1" customWidth="1"/>
    <col min="4626" max="4627" width="15.7109375" style="1" customWidth="1"/>
    <col min="4628" max="4628" width="2.85546875" style="1" customWidth="1"/>
    <col min="4629" max="4630" width="15.7109375" style="1" customWidth="1"/>
    <col min="4631" max="4631" width="2.85546875" style="1" customWidth="1"/>
    <col min="4632" max="4633" width="15.7109375" style="1" customWidth="1"/>
    <col min="4634" max="4635" width="2.85546875" style="1" customWidth="1"/>
    <col min="4636" max="4637" width="15.7109375" style="1" customWidth="1"/>
    <col min="4638" max="4638" width="2.85546875" style="1" customWidth="1"/>
    <col min="4639" max="4640" width="15.7109375" style="1" customWidth="1"/>
    <col min="4641" max="4641" width="2.85546875" style="1" customWidth="1"/>
    <col min="4642" max="4643" width="15.7109375" style="1" customWidth="1"/>
    <col min="4644" max="4644" width="2.85546875" style="1" customWidth="1"/>
    <col min="4645"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2" width="2.85546875" style="1" customWidth="1"/>
    <col min="4873" max="4874" width="15.7109375" style="1" customWidth="1"/>
    <col min="4875" max="4875" width="2.85546875" style="1" customWidth="1"/>
    <col min="4876" max="4877" width="15.7109375" style="1" customWidth="1"/>
    <col min="4878" max="4878" width="2.85546875" style="1" customWidth="1"/>
    <col min="4879" max="4880" width="15.7109375" style="1" customWidth="1"/>
    <col min="4881" max="4881" width="2.85546875" style="1" customWidth="1"/>
    <col min="4882" max="4883" width="15.7109375" style="1" customWidth="1"/>
    <col min="4884" max="4884" width="2.85546875" style="1" customWidth="1"/>
    <col min="4885" max="4886" width="15.7109375" style="1" customWidth="1"/>
    <col min="4887" max="4887" width="2.85546875" style="1" customWidth="1"/>
    <col min="4888" max="4889" width="15.7109375" style="1" customWidth="1"/>
    <col min="4890" max="4891" width="2.85546875" style="1" customWidth="1"/>
    <col min="4892" max="4893" width="15.7109375" style="1" customWidth="1"/>
    <col min="4894" max="4894" width="2.85546875" style="1" customWidth="1"/>
    <col min="4895" max="4896" width="15.7109375" style="1" customWidth="1"/>
    <col min="4897" max="4897" width="2.85546875" style="1" customWidth="1"/>
    <col min="4898" max="4899" width="15.7109375" style="1" customWidth="1"/>
    <col min="4900" max="4900" width="2.85546875" style="1" customWidth="1"/>
    <col min="4901"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8" width="2.85546875" style="1" customWidth="1"/>
    <col min="5129" max="5130" width="15.7109375" style="1" customWidth="1"/>
    <col min="5131" max="5131" width="2.85546875" style="1" customWidth="1"/>
    <col min="5132" max="5133" width="15.7109375" style="1" customWidth="1"/>
    <col min="5134" max="5134" width="2.85546875" style="1" customWidth="1"/>
    <col min="5135" max="5136" width="15.7109375" style="1" customWidth="1"/>
    <col min="5137" max="5137" width="2.85546875" style="1" customWidth="1"/>
    <col min="5138" max="5139" width="15.7109375" style="1" customWidth="1"/>
    <col min="5140" max="5140" width="2.85546875" style="1" customWidth="1"/>
    <col min="5141" max="5142" width="15.7109375" style="1" customWidth="1"/>
    <col min="5143" max="5143" width="2.85546875" style="1" customWidth="1"/>
    <col min="5144" max="5145" width="15.7109375" style="1" customWidth="1"/>
    <col min="5146" max="5147" width="2.85546875" style="1" customWidth="1"/>
    <col min="5148" max="5149" width="15.7109375" style="1" customWidth="1"/>
    <col min="5150" max="5150" width="2.85546875" style="1" customWidth="1"/>
    <col min="5151" max="5152" width="15.7109375" style="1" customWidth="1"/>
    <col min="5153" max="5153" width="2.85546875" style="1" customWidth="1"/>
    <col min="5154" max="5155" width="15.7109375" style="1" customWidth="1"/>
    <col min="5156" max="5156" width="2.85546875" style="1" customWidth="1"/>
    <col min="5157"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4" width="2.85546875" style="1" customWidth="1"/>
    <col min="5385" max="5386" width="15.7109375" style="1" customWidth="1"/>
    <col min="5387" max="5387" width="2.85546875" style="1" customWidth="1"/>
    <col min="5388" max="5389" width="15.7109375" style="1" customWidth="1"/>
    <col min="5390" max="5390" width="2.85546875" style="1" customWidth="1"/>
    <col min="5391" max="5392" width="15.7109375" style="1" customWidth="1"/>
    <col min="5393" max="5393" width="2.85546875" style="1" customWidth="1"/>
    <col min="5394" max="5395" width="15.7109375" style="1" customWidth="1"/>
    <col min="5396" max="5396" width="2.85546875" style="1" customWidth="1"/>
    <col min="5397" max="5398" width="15.7109375" style="1" customWidth="1"/>
    <col min="5399" max="5399" width="2.85546875" style="1" customWidth="1"/>
    <col min="5400" max="5401" width="15.7109375" style="1" customWidth="1"/>
    <col min="5402" max="5403" width="2.85546875" style="1" customWidth="1"/>
    <col min="5404" max="5405" width="15.7109375" style="1" customWidth="1"/>
    <col min="5406" max="5406" width="2.85546875" style="1" customWidth="1"/>
    <col min="5407" max="5408" width="15.7109375" style="1" customWidth="1"/>
    <col min="5409" max="5409" width="2.85546875" style="1" customWidth="1"/>
    <col min="5410" max="5411" width="15.7109375" style="1" customWidth="1"/>
    <col min="5412" max="5412" width="2.85546875" style="1" customWidth="1"/>
    <col min="5413"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0" width="2.85546875" style="1" customWidth="1"/>
    <col min="5641" max="5642" width="15.7109375" style="1" customWidth="1"/>
    <col min="5643" max="5643" width="2.85546875" style="1" customWidth="1"/>
    <col min="5644" max="5645" width="15.7109375" style="1" customWidth="1"/>
    <col min="5646" max="5646" width="2.85546875" style="1" customWidth="1"/>
    <col min="5647" max="5648" width="15.7109375" style="1" customWidth="1"/>
    <col min="5649" max="5649" width="2.85546875" style="1" customWidth="1"/>
    <col min="5650" max="5651" width="15.7109375" style="1" customWidth="1"/>
    <col min="5652" max="5652" width="2.85546875" style="1" customWidth="1"/>
    <col min="5653" max="5654" width="15.7109375" style="1" customWidth="1"/>
    <col min="5655" max="5655" width="2.85546875" style="1" customWidth="1"/>
    <col min="5656" max="5657" width="15.7109375" style="1" customWidth="1"/>
    <col min="5658" max="5659" width="2.85546875" style="1" customWidth="1"/>
    <col min="5660" max="5661" width="15.7109375" style="1" customWidth="1"/>
    <col min="5662" max="5662" width="2.85546875" style="1" customWidth="1"/>
    <col min="5663" max="5664" width="15.7109375" style="1" customWidth="1"/>
    <col min="5665" max="5665" width="2.85546875" style="1" customWidth="1"/>
    <col min="5666" max="5667" width="15.7109375" style="1" customWidth="1"/>
    <col min="5668" max="5668" width="2.85546875" style="1" customWidth="1"/>
    <col min="5669"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6" width="2.85546875" style="1" customWidth="1"/>
    <col min="5897" max="5898" width="15.7109375" style="1" customWidth="1"/>
    <col min="5899" max="5899" width="2.85546875" style="1" customWidth="1"/>
    <col min="5900" max="5901" width="15.7109375" style="1" customWidth="1"/>
    <col min="5902" max="5902" width="2.85546875" style="1" customWidth="1"/>
    <col min="5903" max="5904" width="15.7109375" style="1" customWidth="1"/>
    <col min="5905" max="5905" width="2.85546875" style="1" customWidth="1"/>
    <col min="5906" max="5907" width="15.7109375" style="1" customWidth="1"/>
    <col min="5908" max="5908" width="2.85546875" style="1" customWidth="1"/>
    <col min="5909" max="5910" width="15.7109375" style="1" customWidth="1"/>
    <col min="5911" max="5911" width="2.85546875" style="1" customWidth="1"/>
    <col min="5912" max="5913" width="15.7109375" style="1" customWidth="1"/>
    <col min="5914" max="5915" width="2.85546875" style="1" customWidth="1"/>
    <col min="5916" max="5917" width="15.7109375" style="1" customWidth="1"/>
    <col min="5918" max="5918" width="2.85546875" style="1" customWidth="1"/>
    <col min="5919" max="5920" width="15.7109375" style="1" customWidth="1"/>
    <col min="5921" max="5921" width="2.85546875" style="1" customWidth="1"/>
    <col min="5922" max="5923" width="15.7109375" style="1" customWidth="1"/>
    <col min="5924" max="5924" width="2.85546875" style="1" customWidth="1"/>
    <col min="5925"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2" width="2.85546875" style="1" customWidth="1"/>
    <col min="6153" max="6154" width="15.7109375" style="1" customWidth="1"/>
    <col min="6155" max="6155" width="2.85546875" style="1" customWidth="1"/>
    <col min="6156" max="6157" width="15.7109375" style="1" customWidth="1"/>
    <col min="6158" max="6158" width="2.85546875" style="1" customWidth="1"/>
    <col min="6159" max="6160" width="15.7109375" style="1" customWidth="1"/>
    <col min="6161" max="6161" width="2.85546875" style="1" customWidth="1"/>
    <col min="6162" max="6163" width="15.7109375" style="1" customWidth="1"/>
    <col min="6164" max="6164" width="2.85546875" style="1" customWidth="1"/>
    <col min="6165" max="6166" width="15.7109375" style="1" customWidth="1"/>
    <col min="6167" max="6167" width="2.85546875" style="1" customWidth="1"/>
    <col min="6168" max="6169" width="15.7109375" style="1" customWidth="1"/>
    <col min="6170" max="6171" width="2.85546875" style="1" customWidth="1"/>
    <col min="6172" max="6173" width="15.7109375" style="1" customWidth="1"/>
    <col min="6174" max="6174" width="2.85546875" style="1" customWidth="1"/>
    <col min="6175" max="6176" width="15.7109375" style="1" customWidth="1"/>
    <col min="6177" max="6177" width="2.85546875" style="1" customWidth="1"/>
    <col min="6178" max="6179" width="15.7109375" style="1" customWidth="1"/>
    <col min="6180" max="6180" width="2.85546875" style="1" customWidth="1"/>
    <col min="6181"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8" width="2.85546875" style="1" customWidth="1"/>
    <col min="6409" max="6410" width="15.7109375" style="1" customWidth="1"/>
    <col min="6411" max="6411" width="2.85546875" style="1" customWidth="1"/>
    <col min="6412" max="6413" width="15.7109375" style="1" customWidth="1"/>
    <col min="6414" max="6414" width="2.85546875" style="1" customWidth="1"/>
    <col min="6415" max="6416" width="15.7109375" style="1" customWidth="1"/>
    <col min="6417" max="6417" width="2.85546875" style="1" customWidth="1"/>
    <col min="6418" max="6419" width="15.7109375" style="1" customWidth="1"/>
    <col min="6420" max="6420" width="2.85546875" style="1" customWidth="1"/>
    <col min="6421" max="6422" width="15.7109375" style="1" customWidth="1"/>
    <col min="6423" max="6423" width="2.85546875" style="1" customWidth="1"/>
    <col min="6424" max="6425" width="15.7109375" style="1" customWidth="1"/>
    <col min="6426" max="6427" width="2.85546875" style="1" customWidth="1"/>
    <col min="6428" max="6429" width="15.7109375" style="1" customWidth="1"/>
    <col min="6430" max="6430" width="2.85546875" style="1" customWidth="1"/>
    <col min="6431" max="6432" width="15.7109375" style="1" customWidth="1"/>
    <col min="6433" max="6433" width="2.85546875" style="1" customWidth="1"/>
    <col min="6434" max="6435" width="15.7109375" style="1" customWidth="1"/>
    <col min="6436" max="6436" width="2.85546875" style="1" customWidth="1"/>
    <col min="6437"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4" width="2.85546875" style="1" customWidth="1"/>
    <col min="6665" max="6666" width="15.7109375" style="1" customWidth="1"/>
    <col min="6667" max="6667" width="2.85546875" style="1" customWidth="1"/>
    <col min="6668" max="6669" width="15.7109375" style="1" customWidth="1"/>
    <col min="6670" max="6670" width="2.85546875" style="1" customWidth="1"/>
    <col min="6671" max="6672" width="15.7109375" style="1" customWidth="1"/>
    <col min="6673" max="6673" width="2.85546875" style="1" customWidth="1"/>
    <col min="6674" max="6675" width="15.7109375" style="1" customWidth="1"/>
    <col min="6676" max="6676" width="2.85546875" style="1" customWidth="1"/>
    <col min="6677" max="6678" width="15.7109375" style="1" customWidth="1"/>
    <col min="6679" max="6679" width="2.85546875" style="1" customWidth="1"/>
    <col min="6680" max="6681" width="15.7109375" style="1" customWidth="1"/>
    <col min="6682" max="6683" width="2.85546875" style="1" customWidth="1"/>
    <col min="6684" max="6685" width="15.7109375" style="1" customWidth="1"/>
    <col min="6686" max="6686" width="2.85546875" style="1" customWidth="1"/>
    <col min="6687" max="6688" width="15.7109375" style="1" customWidth="1"/>
    <col min="6689" max="6689" width="2.85546875" style="1" customWidth="1"/>
    <col min="6690" max="6691" width="15.7109375" style="1" customWidth="1"/>
    <col min="6692" max="6692" width="2.85546875" style="1" customWidth="1"/>
    <col min="6693"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0" width="2.85546875" style="1" customWidth="1"/>
    <col min="6921" max="6922" width="15.7109375" style="1" customWidth="1"/>
    <col min="6923" max="6923" width="2.85546875" style="1" customWidth="1"/>
    <col min="6924" max="6925" width="15.7109375" style="1" customWidth="1"/>
    <col min="6926" max="6926" width="2.85546875" style="1" customWidth="1"/>
    <col min="6927" max="6928" width="15.7109375" style="1" customWidth="1"/>
    <col min="6929" max="6929" width="2.85546875" style="1" customWidth="1"/>
    <col min="6930" max="6931" width="15.7109375" style="1" customWidth="1"/>
    <col min="6932" max="6932" width="2.85546875" style="1" customWidth="1"/>
    <col min="6933" max="6934" width="15.7109375" style="1" customWidth="1"/>
    <col min="6935" max="6935" width="2.85546875" style="1" customWidth="1"/>
    <col min="6936" max="6937" width="15.7109375" style="1" customWidth="1"/>
    <col min="6938" max="6939" width="2.85546875" style="1" customWidth="1"/>
    <col min="6940" max="6941" width="15.7109375" style="1" customWidth="1"/>
    <col min="6942" max="6942" width="2.85546875" style="1" customWidth="1"/>
    <col min="6943" max="6944" width="15.7109375" style="1" customWidth="1"/>
    <col min="6945" max="6945" width="2.85546875" style="1" customWidth="1"/>
    <col min="6946" max="6947" width="15.7109375" style="1" customWidth="1"/>
    <col min="6948" max="6948" width="2.85546875" style="1" customWidth="1"/>
    <col min="6949"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6" width="2.85546875" style="1" customWidth="1"/>
    <col min="7177" max="7178" width="15.7109375" style="1" customWidth="1"/>
    <col min="7179" max="7179" width="2.85546875" style="1" customWidth="1"/>
    <col min="7180" max="7181" width="15.7109375" style="1" customWidth="1"/>
    <col min="7182" max="7182" width="2.85546875" style="1" customWidth="1"/>
    <col min="7183" max="7184" width="15.7109375" style="1" customWidth="1"/>
    <col min="7185" max="7185" width="2.85546875" style="1" customWidth="1"/>
    <col min="7186" max="7187" width="15.7109375" style="1" customWidth="1"/>
    <col min="7188" max="7188" width="2.85546875" style="1" customWidth="1"/>
    <col min="7189" max="7190" width="15.7109375" style="1" customWidth="1"/>
    <col min="7191" max="7191" width="2.85546875" style="1" customWidth="1"/>
    <col min="7192" max="7193" width="15.7109375" style="1" customWidth="1"/>
    <col min="7194" max="7195" width="2.85546875" style="1" customWidth="1"/>
    <col min="7196" max="7197" width="15.7109375" style="1" customWidth="1"/>
    <col min="7198" max="7198" width="2.85546875" style="1" customWidth="1"/>
    <col min="7199" max="7200" width="15.7109375" style="1" customWidth="1"/>
    <col min="7201" max="7201" width="2.85546875" style="1" customWidth="1"/>
    <col min="7202" max="7203" width="15.7109375" style="1" customWidth="1"/>
    <col min="7204" max="7204" width="2.85546875" style="1" customWidth="1"/>
    <col min="7205"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2" width="2.85546875" style="1" customWidth="1"/>
    <col min="7433" max="7434" width="15.7109375" style="1" customWidth="1"/>
    <col min="7435" max="7435" width="2.85546875" style="1" customWidth="1"/>
    <col min="7436" max="7437" width="15.7109375" style="1" customWidth="1"/>
    <col min="7438" max="7438" width="2.85546875" style="1" customWidth="1"/>
    <col min="7439" max="7440" width="15.7109375" style="1" customWidth="1"/>
    <col min="7441" max="7441" width="2.85546875" style="1" customWidth="1"/>
    <col min="7442" max="7443" width="15.7109375" style="1" customWidth="1"/>
    <col min="7444" max="7444" width="2.85546875" style="1" customWidth="1"/>
    <col min="7445" max="7446" width="15.7109375" style="1" customWidth="1"/>
    <col min="7447" max="7447" width="2.85546875" style="1" customWidth="1"/>
    <col min="7448" max="7449" width="15.7109375" style="1" customWidth="1"/>
    <col min="7450" max="7451" width="2.85546875" style="1" customWidth="1"/>
    <col min="7452" max="7453" width="15.7109375" style="1" customWidth="1"/>
    <col min="7454" max="7454" width="2.85546875" style="1" customWidth="1"/>
    <col min="7455" max="7456" width="15.7109375" style="1" customWidth="1"/>
    <col min="7457" max="7457" width="2.85546875" style="1" customWidth="1"/>
    <col min="7458" max="7459" width="15.7109375" style="1" customWidth="1"/>
    <col min="7460" max="7460" width="2.85546875" style="1" customWidth="1"/>
    <col min="7461"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8" width="2.85546875" style="1" customWidth="1"/>
    <col min="7689" max="7690" width="15.7109375" style="1" customWidth="1"/>
    <col min="7691" max="7691" width="2.85546875" style="1" customWidth="1"/>
    <col min="7692" max="7693" width="15.7109375" style="1" customWidth="1"/>
    <col min="7694" max="7694" width="2.85546875" style="1" customWidth="1"/>
    <col min="7695" max="7696" width="15.7109375" style="1" customWidth="1"/>
    <col min="7697" max="7697" width="2.85546875" style="1" customWidth="1"/>
    <col min="7698" max="7699" width="15.7109375" style="1" customWidth="1"/>
    <col min="7700" max="7700" width="2.85546875" style="1" customWidth="1"/>
    <col min="7701" max="7702" width="15.7109375" style="1" customWidth="1"/>
    <col min="7703" max="7703" width="2.85546875" style="1" customWidth="1"/>
    <col min="7704" max="7705" width="15.7109375" style="1" customWidth="1"/>
    <col min="7706" max="7707" width="2.85546875" style="1" customWidth="1"/>
    <col min="7708" max="7709" width="15.7109375" style="1" customWidth="1"/>
    <col min="7710" max="7710" width="2.85546875" style="1" customWidth="1"/>
    <col min="7711" max="7712" width="15.7109375" style="1" customWidth="1"/>
    <col min="7713" max="7713" width="2.85546875" style="1" customWidth="1"/>
    <col min="7714" max="7715" width="15.7109375" style="1" customWidth="1"/>
    <col min="7716" max="7716" width="2.85546875" style="1" customWidth="1"/>
    <col min="7717"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4" width="2.85546875" style="1" customWidth="1"/>
    <col min="7945" max="7946" width="15.7109375" style="1" customWidth="1"/>
    <col min="7947" max="7947" width="2.85546875" style="1" customWidth="1"/>
    <col min="7948" max="7949" width="15.7109375" style="1" customWidth="1"/>
    <col min="7950" max="7950" width="2.85546875" style="1" customWidth="1"/>
    <col min="7951" max="7952" width="15.7109375" style="1" customWidth="1"/>
    <col min="7953" max="7953" width="2.85546875" style="1" customWidth="1"/>
    <col min="7954" max="7955" width="15.7109375" style="1" customWidth="1"/>
    <col min="7956" max="7956" width="2.85546875" style="1" customWidth="1"/>
    <col min="7957" max="7958" width="15.7109375" style="1" customWidth="1"/>
    <col min="7959" max="7959" width="2.85546875" style="1" customWidth="1"/>
    <col min="7960" max="7961" width="15.7109375" style="1" customWidth="1"/>
    <col min="7962" max="7963" width="2.85546875" style="1" customWidth="1"/>
    <col min="7964" max="7965" width="15.7109375" style="1" customWidth="1"/>
    <col min="7966" max="7966" width="2.85546875" style="1" customWidth="1"/>
    <col min="7967" max="7968" width="15.7109375" style="1" customWidth="1"/>
    <col min="7969" max="7969" width="2.85546875" style="1" customWidth="1"/>
    <col min="7970" max="7971" width="15.7109375" style="1" customWidth="1"/>
    <col min="7972" max="7972" width="2.85546875" style="1" customWidth="1"/>
    <col min="7973"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0" width="2.85546875" style="1" customWidth="1"/>
    <col min="8201" max="8202" width="15.7109375" style="1" customWidth="1"/>
    <col min="8203" max="8203" width="2.85546875" style="1" customWidth="1"/>
    <col min="8204" max="8205" width="15.7109375" style="1" customWidth="1"/>
    <col min="8206" max="8206" width="2.85546875" style="1" customWidth="1"/>
    <col min="8207" max="8208" width="15.7109375" style="1" customWidth="1"/>
    <col min="8209" max="8209" width="2.85546875" style="1" customWidth="1"/>
    <col min="8210" max="8211" width="15.7109375" style="1" customWidth="1"/>
    <col min="8212" max="8212" width="2.85546875" style="1" customWidth="1"/>
    <col min="8213" max="8214" width="15.7109375" style="1" customWidth="1"/>
    <col min="8215" max="8215" width="2.85546875" style="1" customWidth="1"/>
    <col min="8216" max="8217" width="15.7109375" style="1" customWidth="1"/>
    <col min="8218" max="8219" width="2.85546875" style="1" customWidth="1"/>
    <col min="8220" max="8221" width="15.7109375" style="1" customWidth="1"/>
    <col min="8222" max="8222" width="2.85546875" style="1" customWidth="1"/>
    <col min="8223" max="8224" width="15.7109375" style="1" customWidth="1"/>
    <col min="8225" max="8225" width="2.85546875" style="1" customWidth="1"/>
    <col min="8226" max="8227" width="15.7109375" style="1" customWidth="1"/>
    <col min="8228" max="8228" width="2.85546875" style="1" customWidth="1"/>
    <col min="8229"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6" width="2.85546875" style="1" customWidth="1"/>
    <col min="8457" max="8458" width="15.7109375" style="1" customWidth="1"/>
    <col min="8459" max="8459" width="2.85546875" style="1" customWidth="1"/>
    <col min="8460" max="8461" width="15.7109375" style="1" customWidth="1"/>
    <col min="8462" max="8462" width="2.85546875" style="1" customWidth="1"/>
    <col min="8463" max="8464" width="15.7109375" style="1" customWidth="1"/>
    <col min="8465" max="8465" width="2.85546875" style="1" customWidth="1"/>
    <col min="8466" max="8467" width="15.7109375" style="1" customWidth="1"/>
    <col min="8468" max="8468" width="2.85546875" style="1" customWidth="1"/>
    <col min="8469" max="8470" width="15.7109375" style="1" customWidth="1"/>
    <col min="8471" max="8471" width="2.85546875" style="1" customWidth="1"/>
    <col min="8472" max="8473" width="15.7109375" style="1" customWidth="1"/>
    <col min="8474" max="8475" width="2.85546875" style="1" customWidth="1"/>
    <col min="8476" max="8477" width="15.7109375" style="1" customWidth="1"/>
    <col min="8478" max="8478" width="2.85546875" style="1" customWidth="1"/>
    <col min="8479" max="8480" width="15.7109375" style="1" customWidth="1"/>
    <col min="8481" max="8481" width="2.85546875" style="1" customWidth="1"/>
    <col min="8482" max="8483" width="15.7109375" style="1" customWidth="1"/>
    <col min="8484" max="8484" width="2.85546875" style="1" customWidth="1"/>
    <col min="8485"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2" width="2.85546875" style="1" customWidth="1"/>
    <col min="8713" max="8714" width="15.7109375" style="1" customWidth="1"/>
    <col min="8715" max="8715" width="2.85546875" style="1" customWidth="1"/>
    <col min="8716" max="8717" width="15.7109375" style="1" customWidth="1"/>
    <col min="8718" max="8718" width="2.85546875" style="1" customWidth="1"/>
    <col min="8719" max="8720" width="15.7109375" style="1" customWidth="1"/>
    <col min="8721" max="8721" width="2.85546875" style="1" customWidth="1"/>
    <col min="8722" max="8723" width="15.7109375" style="1" customWidth="1"/>
    <col min="8724" max="8724" width="2.85546875" style="1" customWidth="1"/>
    <col min="8725" max="8726" width="15.7109375" style="1" customWidth="1"/>
    <col min="8727" max="8727" width="2.85546875" style="1" customWidth="1"/>
    <col min="8728" max="8729" width="15.7109375" style="1" customWidth="1"/>
    <col min="8730" max="8731" width="2.85546875" style="1" customWidth="1"/>
    <col min="8732" max="8733" width="15.7109375" style="1" customWidth="1"/>
    <col min="8734" max="8734" width="2.85546875" style="1" customWidth="1"/>
    <col min="8735" max="8736" width="15.7109375" style="1" customWidth="1"/>
    <col min="8737" max="8737" width="2.85546875" style="1" customWidth="1"/>
    <col min="8738" max="8739" width="15.7109375" style="1" customWidth="1"/>
    <col min="8740" max="8740" width="2.85546875" style="1" customWidth="1"/>
    <col min="8741"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8" width="2.85546875" style="1" customWidth="1"/>
    <col min="8969" max="8970" width="15.7109375" style="1" customWidth="1"/>
    <col min="8971" max="8971" width="2.85546875" style="1" customWidth="1"/>
    <col min="8972" max="8973" width="15.7109375" style="1" customWidth="1"/>
    <col min="8974" max="8974" width="2.85546875" style="1" customWidth="1"/>
    <col min="8975" max="8976" width="15.7109375" style="1" customWidth="1"/>
    <col min="8977" max="8977" width="2.85546875" style="1" customWidth="1"/>
    <col min="8978" max="8979" width="15.7109375" style="1" customWidth="1"/>
    <col min="8980" max="8980" width="2.85546875" style="1" customWidth="1"/>
    <col min="8981" max="8982" width="15.7109375" style="1" customWidth="1"/>
    <col min="8983" max="8983" width="2.85546875" style="1" customWidth="1"/>
    <col min="8984" max="8985" width="15.7109375" style="1" customWidth="1"/>
    <col min="8986" max="8987" width="2.85546875" style="1" customWidth="1"/>
    <col min="8988" max="8989" width="15.7109375" style="1" customWidth="1"/>
    <col min="8990" max="8990" width="2.85546875" style="1" customWidth="1"/>
    <col min="8991" max="8992" width="15.7109375" style="1" customWidth="1"/>
    <col min="8993" max="8993" width="2.85546875" style="1" customWidth="1"/>
    <col min="8994" max="8995" width="15.7109375" style="1" customWidth="1"/>
    <col min="8996" max="8996" width="2.85546875" style="1" customWidth="1"/>
    <col min="8997"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4" width="2.85546875" style="1" customWidth="1"/>
    <col min="9225" max="9226" width="15.7109375" style="1" customWidth="1"/>
    <col min="9227" max="9227" width="2.85546875" style="1" customWidth="1"/>
    <col min="9228" max="9229" width="15.7109375" style="1" customWidth="1"/>
    <col min="9230" max="9230" width="2.85546875" style="1" customWidth="1"/>
    <col min="9231" max="9232" width="15.7109375" style="1" customWidth="1"/>
    <col min="9233" max="9233" width="2.85546875" style="1" customWidth="1"/>
    <col min="9234" max="9235" width="15.7109375" style="1" customWidth="1"/>
    <col min="9236" max="9236" width="2.85546875" style="1" customWidth="1"/>
    <col min="9237" max="9238" width="15.7109375" style="1" customWidth="1"/>
    <col min="9239" max="9239" width="2.85546875" style="1" customWidth="1"/>
    <col min="9240" max="9241" width="15.7109375" style="1" customWidth="1"/>
    <col min="9242" max="9243" width="2.85546875" style="1" customWidth="1"/>
    <col min="9244" max="9245" width="15.7109375" style="1" customWidth="1"/>
    <col min="9246" max="9246" width="2.85546875" style="1" customWidth="1"/>
    <col min="9247" max="9248" width="15.7109375" style="1" customWidth="1"/>
    <col min="9249" max="9249" width="2.85546875" style="1" customWidth="1"/>
    <col min="9250" max="9251" width="15.7109375" style="1" customWidth="1"/>
    <col min="9252" max="9252" width="2.85546875" style="1" customWidth="1"/>
    <col min="9253"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0" width="2.85546875" style="1" customWidth="1"/>
    <col min="9481" max="9482" width="15.7109375" style="1" customWidth="1"/>
    <col min="9483" max="9483" width="2.85546875" style="1" customWidth="1"/>
    <col min="9484" max="9485" width="15.7109375" style="1" customWidth="1"/>
    <col min="9486" max="9486" width="2.85546875" style="1" customWidth="1"/>
    <col min="9487" max="9488" width="15.7109375" style="1" customWidth="1"/>
    <col min="9489" max="9489" width="2.85546875" style="1" customWidth="1"/>
    <col min="9490" max="9491" width="15.7109375" style="1" customWidth="1"/>
    <col min="9492" max="9492" width="2.85546875" style="1" customWidth="1"/>
    <col min="9493" max="9494" width="15.7109375" style="1" customWidth="1"/>
    <col min="9495" max="9495" width="2.85546875" style="1" customWidth="1"/>
    <col min="9496" max="9497" width="15.7109375" style="1" customWidth="1"/>
    <col min="9498" max="9499" width="2.85546875" style="1" customWidth="1"/>
    <col min="9500" max="9501" width="15.7109375" style="1" customWidth="1"/>
    <col min="9502" max="9502" width="2.85546875" style="1" customWidth="1"/>
    <col min="9503" max="9504" width="15.7109375" style="1" customWidth="1"/>
    <col min="9505" max="9505" width="2.85546875" style="1" customWidth="1"/>
    <col min="9506" max="9507" width="15.7109375" style="1" customWidth="1"/>
    <col min="9508" max="9508" width="2.85546875" style="1" customWidth="1"/>
    <col min="9509"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6" width="2.85546875" style="1" customWidth="1"/>
    <col min="9737" max="9738" width="15.7109375" style="1" customWidth="1"/>
    <col min="9739" max="9739" width="2.85546875" style="1" customWidth="1"/>
    <col min="9740" max="9741" width="15.7109375" style="1" customWidth="1"/>
    <col min="9742" max="9742" width="2.85546875" style="1" customWidth="1"/>
    <col min="9743" max="9744" width="15.7109375" style="1" customWidth="1"/>
    <col min="9745" max="9745" width="2.85546875" style="1" customWidth="1"/>
    <col min="9746" max="9747" width="15.7109375" style="1" customWidth="1"/>
    <col min="9748" max="9748" width="2.85546875" style="1" customWidth="1"/>
    <col min="9749" max="9750" width="15.7109375" style="1" customWidth="1"/>
    <col min="9751" max="9751" width="2.85546875" style="1" customWidth="1"/>
    <col min="9752" max="9753" width="15.7109375" style="1" customWidth="1"/>
    <col min="9754" max="9755" width="2.85546875" style="1" customWidth="1"/>
    <col min="9756" max="9757" width="15.7109375" style="1" customWidth="1"/>
    <col min="9758" max="9758" width="2.85546875" style="1" customWidth="1"/>
    <col min="9759" max="9760" width="15.7109375" style="1" customWidth="1"/>
    <col min="9761" max="9761" width="2.85546875" style="1" customWidth="1"/>
    <col min="9762" max="9763" width="15.7109375" style="1" customWidth="1"/>
    <col min="9764" max="9764" width="2.85546875" style="1" customWidth="1"/>
    <col min="9765"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2" width="2.85546875" style="1" customWidth="1"/>
    <col min="9993" max="9994" width="15.7109375" style="1" customWidth="1"/>
    <col min="9995" max="9995" width="2.85546875" style="1" customWidth="1"/>
    <col min="9996" max="9997" width="15.7109375" style="1" customWidth="1"/>
    <col min="9998" max="9998" width="2.85546875" style="1" customWidth="1"/>
    <col min="9999" max="10000" width="15.7109375" style="1" customWidth="1"/>
    <col min="10001" max="10001" width="2.85546875" style="1" customWidth="1"/>
    <col min="10002" max="10003" width="15.7109375" style="1" customWidth="1"/>
    <col min="10004" max="10004" width="2.85546875" style="1" customWidth="1"/>
    <col min="10005" max="10006" width="15.7109375" style="1" customWidth="1"/>
    <col min="10007" max="10007" width="2.85546875" style="1" customWidth="1"/>
    <col min="10008" max="10009" width="15.7109375" style="1" customWidth="1"/>
    <col min="10010" max="10011" width="2.85546875" style="1" customWidth="1"/>
    <col min="10012" max="10013" width="15.7109375" style="1" customWidth="1"/>
    <col min="10014" max="10014" width="2.85546875" style="1" customWidth="1"/>
    <col min="10015" max="10016" width="15.7109375" style="1" customWidth="1"/>
    <col min="10017" max="10017" width="2.85546875" style="1" customWidth="1"/>
    <col min="10018" max="10019" width="15.7109375" style="1" customWidth="1"/>
    <col min="10020" max="10020" width="2.85546875" style="1" customWidth="1"/>
    <col min="10021"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8" width="2.85546875" style="1" customWidth="1"/>
    <col min="10249" max="10250" width="15.7109375" style="1" customWidth="1"/>
    <col min="10251" max="10251" width="2.85546875" style="1" customWidth="1"/>
    <col min="10252" max="10253" width="15.7109375" style="1" customWidth="1"/>
    <col min="10254" max="10254" width="2.85546875" style="1" customWidth="1"/>
    <col min="10255" max="10256" width="15.7109375" style="1" customWidth="1"/>
    <col min="10257" max="10257" width="2.85546875" style="1" customWidth="1"/>
    <col min="10258" max="10259" width="15.7109375" style="1" customWidth="1"/>
    <col min="10260" max="10260" width="2.85546875" style="1" customWidth="1"/>
    <col min="10261" max="10262" width="15.7109375" style="1" customWidth="1"/>
    <col min="10263" max="10263" width="2.85546875" style="1" customWidth="1"/>
    <col min="10264" max="10265" width="15.7109375" style="1" customWidth="1"/>
    <col min="10266" max="10267" width="2.85546875" style="1" customWidth="1"/>
    <col min="10268" max="10269" width="15.7109375" style="1" customWidth="1"/>
    <col min="10270" max="10270" width="2.85546875" style="1" customWidth="1"/>
    <col min="10271" max="10272" width="15.7109375" style="1" customWidth="1"/>
    <col min="10273" max="10273" width="2.85546875" style="1" customWidth="1"/>
    <col min="10274" max="10275" width="15.7109375" style="1" customWidth="1"/>
    <col min="10276" max="10276" width="2.85546875" style="1" customWidth="1"/>
    <col min="10277"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4" width="2.85546875" style="1" customWidth="1"/>
    <col min="10505" max="10506" width="15.7109375" style="1" customWidth="1"/>
    <col min="10507" max="10507" width="2.85546875" style="1" customWidth="1"/>
    <col min="10508" max="10509" width="15.7109375" style="1" customWidth="1"/>
    <col min="10510" max="10510" width="2.85546875" style="1" customWidth="1"/>
    <col min="10511" max="10512" width="15.7109375" style="1" customWidth="1"/>
    <col min="10513" max="10513" width="2.85546875" style="1" customWidth="1"/>
    <col min="10514" max="10515" width="15.7109375" style="1" customWidth="1"/>
    <col min="10516" max="10516" width="2.85546875" style="1" customWidth="1"/>
    <col min="10517" max="10518" width="15.7109375" style="1" customWidth="1"/>
    <col min="10519" max="10519" width="2.85546875" style="1" customWidth="1"/>
    <col min="10520" max="10521" width="15.7109375" style="1" customWidth="1"/>
    <col min="10522" max="10523" width="2.85546875" style="1" customWidth="1"/>
    <col min="10524" max="10525" width="15.7109375" style="1" customWidth="1"/>
    <col min="10526" max="10526" width="2.85546875" style="1" customWidth="1"/>
    <col min="10527" max="10528" width="15.7109375" style="1" customWidth="1"/>
    <col min="10529" max="10529" width="2.85546875" style="1" customWidth="1"/>
    <col min="10530" max="10531" width="15.7109375" style="1" customWidth="1"/>
    <col min="10532" max="10532" width="2.85546875" style="1" customWidth="1"/>
    <col min="10533"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0" width="2.85546875" style="1" customWidth="1"/>
    <col min="10761" max="10762" width="15.7109375" style="1" customWidth="1"/>
    <col min="10763" max="10763" width="2.85546875" style="1" customWidth="1"/>
    <col min="10764" max="10765" width="15.7109375" style="1" customWidth="1"/>
    <col min="10766" max="10766" width="2.85546875" style="1" customWidth="1"/>
    <col min="10767" max="10768" width="15.7109375" style="1" customWidth="1"/>
    <col min="10769" max="10769" width="2.85546875" style="1" customWidth="1"/>
    <col min="10770" max="10771" width="15.7109375" style="1" customWidth="1"/>
    <col min="10772" max="10772" width="2.85546875" style="1" customWidth="1"/>
    <col min="10773" max="10774" width="15.7109375" style="1" customWidth="1"/>
    <col min="10775" max="10775" width="2.85546875" style="1" customWidth="1"/>
    <col min="10776" max="10777" width="15.7109375" style="1" customWidth="1"/>
    <col min="10778" max="10779" width="2.85546875" style="1" customWidth="1"/>
    <col min="10780" max="10781" width="15.7109375" style="1" customWidth="1"/>
    <col min="10782" max="10782" width="2.85546875" style="1" customWidth="1"/>
    <col min="10783" max="10784" width="15.7109375" style="1" customWidth="1"/>
    <col min="10785" max="10785" width="2.85546875" style="1" customWidth="1"/>
    <col min="10786" max="10787" width="15.7109375" style="1" customWidth="1"/>
    <col min="10788" max="10788" width="2.85546875" style="1" customWidth="1"/>
    <col min="10789"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6" width="2.85546875" style="1" customWidth="1"/>
    <col min="11017" max="11018" width="15.7109375" style="1" customWidth="1"/>
    <col min="11019" max="11019" width="2.85546875" style="1" customWidth="1"/>
    <col min="11020" max="11021" width="15.7109375" style="1" customWidth="1"/>
    <col min="11022" max="11022" width="2.85546875" style="1" customWidth="1"/>
    <col min="11023" max="11024" width="15.7109375" style="1" customWidth="1"/>
    <col min="11025" max="11025" width="2.85546875" style="1" customWidth="1"/>
    <col min="11026" max="11027" width="15.7109375" style="1" customWidth="1"/>
    <col min="11028" max="11028" width="2.85546875" style="1" customWidth="1"/>
    <col min="11029" max="11030" width="15.7109375" style="1" customWidth="1"/>
    <col min="11031" max="11031" width="2.85546875" style="1" customWidth="1"/>
    <col min="11032" max="11033" width="15.7109375" style="1" customWidth="1"/>
    <col min="11034" max="11035" width="2.85546875" style="1" customWidth="1"/>
    <col min="11036" max="11037" width="15.7109375" style="1" customWidth="1"/>
    <col min="11038" max="11038" width="2.85546875" style="1" customWidth="1"/>
    <col min="11039" max="11040" width="15.7109375" style="1" customWidth="1"/>
    <col min="11041" max="11041" width="2.85546875" style="1" customWidth="1"/>
    <col min="11042" max="11043" width="15.7109375" style="1" customWidth="1"/>
    <col min="11044" max="11044" width="2.85546875" style="1" customWidth="1"/>
    <col min="11045"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2" width="2.85546875" style="1" customWidth="1"/>
    <col min="11273" max="11274" width="15.7109375" style="1" customWidth="1"/>
    <col min="11275" max="11275" width="2.85546875" style="1" customWidth="1"/>
    <col min="11276" max="11277" width="15.7109375" style="1" customWidth="1"/>
    <col min="11278" max="11278" width="2.85546875" style="1" customWidth="1"/>
    <col min="11279" max="11280" width="15.7109375" style="1" customWidth="1"/>
    <col min="11281" max="11281" width="2.85546875" style="1" customWidth="1"/>
    <col min="11282" max="11283" width="15.7109375" style="1" customWidth="1"/>
    <col min="11284" max="11284" width="2.85546875" style="1" customWidth="1"/>
    <col min="11285" max="11286" width="15.7109375" style="1" customWidth="1"/>
    <col min="11287" max="11287" width="2.85546875" style="1" customWidth="1"/>
    <col min="11288" max="11289" width="15.7109375" style="1" customWidth="1"/>
    <col min="11290" max="11291" width="2.85546875" style="1" customWidth="1"/>
    <col min="11292" max="11293" width="15.7109375" style="1" customWidth="1"/>
    <col min="11294" max="11294" width="2.85546875" style="1" customWidth="1"/>
    <col min="11295" max="11296" width="15.7109375" style="1" customWidth="1"/>
    <col min="11297" max="11297" width="2.85546875" style="1" customWidth="1"/>
    <col min="11298" max="11299" width="15.7109375" style="1" customWidth="1"/>
    <col min="11300" max="11300" width="2.85546875" style="1" customWidth="1"/>
    <col min="11301"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8" width="2.85546875" style="1" customWidth="1"/>
    <col min="11529" max="11530" width="15.7109375" style="1" customWidth="1"/>
    <col min="11531" max="11531" width="2.85546875" style="1" customWidth="1"/>
    <col min="11532" max="11533" width="15.7109375" style="1" customWidth="1"/>
    <col min="11534" max="11534" width="2.85546875" style="1" customWidth="1"/>
    <col min="11535" max="11536" width="15.7109375" style="1" customWidth="1"/>
    <col min="11537" max="11537" width="2.85546875" style="1" customWidth="1"/>
    <col min="11538" max="11539" width="15.7109375" style="1" customWidth="1"/>
    <col min="11540" max="11540" width="2.85546875" style="1" customWidth="1"/>
    <col min="11541" max="11542" width="15.7109375" style="1" customWidth="1"/>
    <col min="11543" max="11543" width="2.85546875" style="1" customWidth="1"/>
    <col min="11544" max="11545" width="15.7109375" style="1" customWidth="1"/>
    <col min="11546" max="11547" width="2.85546875" style="1" customWidth="1"/>
    <col min="11548" max="11549" width="15.7109375" style="1" customWidth="1"/>
    <col min="11550" max="11550" width="2.85546875" style="1" customWidth="1"/>
    <col min="11551" max="11552" width="15.7109375" style="1" customWidth="1"/>
    <col min="11553" max="11553" width="2.85546875" style="1" customWidth="1"/>
    <col min="11554" max="11555" width="15.7109375" style="1" customWidth="1"/>
    <col min="11556" max="11556" width="2.85546875" style="1" customWidth="1"/>
    <col min="11557"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4" width="2.85546875" style="1" customWidth="1"/>
    <col min="11785" max="11786" width="15.7109375" style="1" customWidth="1"/>
    <col min="11787" max="11787" width="2.85546875" style="1" customWidth="1"/>
    <col min="11788" max="11789" width="15.7109375" style="1" customWidth="1"/>
    <col min="11790" max="11790" width="2.85546875" style="1" customWidth="1"/>
    <col min="11791" max="11792" width="15.7109375" style="1" customWidth="1"/>
    <col min="11793" max="11793" width="2.85546875" style="1" customWidth="1"/>
    <col min="11794" max="11795" width="15.7109375" style="1" customWidth="1"/>
    <col min="11796" max="11796" width="2.85546875" style="1" customWidth="1"/>
    <col min="11797" max="11798" width="15.7109375" style="1" customWidth="1"/>
    <col min="11799" max="11799" width="2.85546875" style="1" customWidth="1"/>
    <col min="11800" max="11801" width="15.7109375" style="1" customWidth="1"/>
    <col min="11802" max="11803" width="2.85546875" style="1" customWidth="1"/>
    <col min="11804" max="11805" width="15.7109375" style="1" customWidth="1"/>
    <col min="11806" max="11806" width="2.85546875" style="1" customWidth="1"/>
    <col min="11807" max="11808" width="15.7109375" style="1" customWidth="1"/>
    <col min="11809" max="11809" width="2.85546875" style="1" customWidth="1"/>
    <col min="11810" max="11811" width="15.7109375" style="1" customWidth="1"/>
    <col min="11812" max="11812" width="2.85546875" style="1" customWidth="1"/>
    <col min="11813"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0" width="2.85546875" style="1" customWidth="1"/>
    <col min="12041" max="12042" width="15.7109375" style="1" customWidth="1"/>
    <col min="12043" max="12043" width="2.85546875" style="1" customWidth="1"/>
    <col min="12044" max="12045" width="15.7109375" style="1" customWidth="1"/>
    <col min="12046" max="12046" width="2.85546875" style="1" customWidth="1"/>
    <col min="12047" max="12048" width="15.7109375" style="1" customWidth="1"/>
    <col min="12049" max="12049" width="2.85546875" style="1" customWidth="1"/>
    <col min="12050" max="12051" width="15.7109375" style="1" customWidth="1"/>
    <col min="12052" max="12052" width="2.85546875" style="1" customWidth="1"/>
    <col min="12053" max="12054" width="15.7109375" style="1" customWidth="1"/>
    <col min="12055" max="12055" width="2.85546875" style="1" customWidth="1"/>
    <col min="12056" max="12057" width="15.7109375" style="1" customWidth="1"/>
    <col min="12058" max="12059" width="2.85546875" style="1" customWidth="1"/>
    <col min="12060" max="12061" width="15.7109375" style="1" customWidth="1"/>
    <col min="12062" max="12062" width="2.85546875" style="1" customWidth="1"/>
    <col min="12063" max="12064" width="15.7109375" style="1" customWidth="1"/>
    <col min="12065" max="12065" width="2.85546875" style="1" customWidth="1"/>
    <col min="12066" max="12067" width="15.7109375" style="1" customWidth="1"/>
    <col min="12068" max="12068" width="2.85546875" style="1" customWidth="1"/>
    <col min="12069"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6" width="2.85546875" style="1" customWidth="1"/>
    <col min="12297" max="12298" width="15.7109375" style="1" customWidth="1"/>
    <col min="12299" max="12299" width="2.85546875" style="1" customWidth="1"/>
    <col min="12300" max="12301" width="15.7109375" style="1" customWidth="1"/>
    <col min="12302" max="12302" width="2.85546875" style="1" customWidth="1"/>
    <col min="12303" max="12304" width="15.7109375" style="1" customWidth="1"/>
    <col min="12305" max="12305" width="2.85546875" style="1" customWidth="1"/>
    <col min="12306" max="12307" width="15.7109375" style="1" customWidth="1"/>
    <col min="12308" max="12308" width="2.85546875" style="1" customWidth="1"/>
    <col min="12309" max="12310" width="15.7109375" style="1" customWidth="1"/>
    <col min="12311" max="12311" width="2.85546875" style="1" customWidth="1"/>
    <col min="12312" max="12313" width="15.7109375" style="1" customWidth="1"/>
    <col min="12314" max="12315" width="2.85546875" style="1" customWidth="1"/>
    <col min="12316" max="12317" width="15.7109375" style="1" customWidth="1"/>
    <col min="12318" max="12318" width="2.85546875" style="1" customWidth="1"/>
    <col min="12319" max="12320" width="15.7109375" style="1" customWidth="1"/>
    <col min="12321" max="12321" width="2.85546875" style="1" customWidth="1"/>
    <col min="12322" max="12323" width="15.7109375" style="1" customWidth="1"/>
    <col min="12324" max="12324" width="2.85546875" style="1" customWidth="1"/>
    <col min="12325"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2" width="2.85546875" style="1" customWidth="1"/>
    <col min="12553" max="12554" width="15.7109375" style="1" customWidth="1"/>
    <col min="12555" max="12555" width="2.85546875" style="1" customWidth="1"/>
    <col min="12556" max="12557" width="15.7109375" style="1" customWidth="1"/>
    <col min="12558" max="12558" width="2.85546875" style="1" customWidth="1"/>
    <col min="12559" max="12560" width="15.7109375" style="1" customWidth="1"/>
    <col min="12561" max="12561" width="2.85546875" style="1" customWidth="1"/>
    <col min="12562" max="12563" width="15.7109375" style="1" customWidth="1"/>
    <col min="12564" max="12564" width="2.85546875" style="1" customWidth="1"/>
    <col min="12565" max="12566" width="15.7109375" style="1" customWidth="1"/>
    <col min="12567" max="12567" width="2.85546875" style="1" customWidth="1"/>
    <col min="12568" max="12569" width="15.7109375" style="1" customWidth="1"/>
    <col min="12570" max="12571" width="2.85546875" style="1" customWidth="1"/>
    <col min="12572" max="12573" width="15.7109375" style="1" customWidth="1"/>
    <col min="12574" max="12574" width="2.85546875" style="1" customWidth="1"/>
    <col min="12575" max="12576" width="15.7109375" style="1" customWidth="1"/>
    <col min="12577" max="12577" width="2.85546875" style="1" customWidth="1"/>
    <col min="12578" max="12579" width="15.7109375" style="1" customWidth="1"/>
    <col min="12580" max="12580" width="2.85546875" style="1" customWidth="1"/>
    <col min="12581"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8" width="2.85546875" style="1" customWidth="1"/>
    <col min="12809" max="12810" width="15.7109375" style="1" customWidth="1"/>
    <col min="12811" max="12811" width="2.85546875" style="1" customWidth="1"/>
    <col min="12812" max="12813" width="15.7109375" style="1" customWidth="1"/>
    <col min="12814" max="12814" width="2.85546875" style="1" customWidth="1"/>
    <col min="12815" max="12816" width="15.7109375" style="1" customWidth="1"/>
    <col min="12817" max="12817" width="2.85546875" style="1" customWidth="1"/>
    <col min="12818" max="12819" width="15.7109375" style="1" customWidth="1"/>
    <col min="12820" max="12820" width="2.85546875" style="1" customWidth="1"/>
    <col min="12821" max="12822" width="15.7109375" style="1" customWidth="1"/>
    <col min="12823" max="12823" width="2.85546875" style="1" customWidth="1"/>
    <col min="12824" max="12825" width="15.7109375" style="1" customWidth="1"/>
    <col min="12826" max="12827" width="2.85546875" style="1" customWidth="1"/>
    <col min="12828" max="12829" width="15.7109375" style="1" customWidth="1"/>
    <col min="12830" max="12830" width="2.85546875" style="1" customWidth="1"/>
    <col min="12831" max="12832" width="15.7109375" style="1" customWidth="1"/>
    <col min="12833" max="12833" width="2.85546875" style="1" customWidth="1"/>
    <col min="12834" max="12835" width="15.7109375" style="1" customWidth="1"/>
    <col min="12836" max="12836" width="2.85546875" style="1" customWidth="1"/>
    <col min="12837"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4" width="2.85546875" style="1" customWidth="1"/>
    <col min="13065" max="13066" width="15.7109375" style="1" customWidth="1"/>
    <col min="13067" max="13067" width="2.85546875" style="1" customWidth="1"/>
    <col min="13068" max="13069" width="15.7109375" style="1" customWidth="1"/>
    <col min="13070" max="13070" width="2.85546875" style="1" customWidth="1"/>
    <col min="13071" max="13072" width="15.7109375" style="1" customWidth="1"/>
    <col min="13073" max="13073" width="2.85546875" style="1" customWidth="1"/>
    <col min="13074" max="13075" width="15.7109375" style="1" customWidth="1"/>
    <col min="13076" max="13076" width="2.85546875" style="1" customWidth="1"/>
    <col min="13077" max="13078" width="15.7109375" style="1" customWidth="1"/>
    <col min="13079" max="13079" width="2.85546875" style="1" customWidth="1"/>
    <col min="13080" max="13081" width="15.7109375" style="1" customWidth="1"/>
    <col min="13082" max="13083" width="2.85546875" style="1" customWidth="1"/>
    <col min="13084" max="13085" width="15.7109375" style="1" customWidth="1"/>
    <col min="13086" max="13086" width="2.85546875" style="1" customWidth="1"/>
    <col min="13087" max="13088" width="15.7109375" style="1" customWidth="1"/>
    <col min="13089" max="13089" width="2.85546875" style="1" customWidth="1"/>
    <col min="13090" max="13091" width="15.7109375" style="1" customWidth="1"/>
    <col min="13092" max="13092" width="2.85546875" style="1" customWidth="1"/>
    <col min="13093"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0" width="2.85546875" style="1" customWidth="1"/>
    <col min="13321" max="13322" width="15.7109375" style="1" customWidth="1"/>
    <col min="13323" max="13323" width="2.85546875" style="1" customWidth="1"/>
    <col min="13324" max="13325" width="15.7109375" style="1" customWidth="1"/>
    <col min="13326" max="13326" width="2.85546875" style="1" customWidth="1"/>
    <col min="13327" max="13328" width="15.7109375" style="1" customWidth="1"/>
    <col min="13329" max="13329" width="2.85546875" style="1" customWidth="1"/>
    <col min="13330" max="13331" width="15.7109375" style="1" customWidth="1"/>
    <col min="13332" max="13332" width="2.85546875" style="1" customWidth="1"/>
    <col min="13333" max="13334" width="15.7109375" style="1" customWidth="1"/>
    <col min="13335" max="13335" width="2.85546875" style="1" customWidth="1"/>
    <col min="13336" max="13337" width="15.7109375" style="1" customWidth="1"/>
    <col min="13338" max="13339" width="2.85546875" style="1" customWidth="1"/>
    <col min="13340" max="13341" width="15.7109375" style="1" customWidth="1"/>
    <col min="13342" max="13342" width="2.85546875" style="1" customWidth="1"/>
    <col min="13343" max="13344" width="15.7109375" style="1" customWidth="1"/>
    <col min="13345" max="13345" width="2.85546875" style="1" customWidth="1"/>
    <col min="13346" max="13347" width="15.7109375" style="1" customWidth="1"/>
    <col min="13348" max="13348" width="2.85546875" style="1" customWidth="1"/>
    <col min="13349"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6" width="2.85546875" style="1" customWidth="1"/>
    <col min="13577" max="13578" width="15.7109375" style="1" customWidth="1"/>
    <col min="13579" max="13579" width="2.85546875" style="1" customWidth="1"/>
    <col min="13580" max="13581" width="15.7109375" style="1" customWidth="1"/>
    <col min="13582" max="13582" width="2.85546875" style="1" customWidth="1"/>
    <col min="13583" max="13584" width="15.7109375" style="1" customWidth="1"/>
    <col min="13585" max="13585" width="2.85546875" style="1" customWidth="1"/>
    <col min="13586" max="13587" width="15.7109375" style="1" customWidth="1"/>
    <col min="13588" max="13588" width="2.85546875" style="1" customWidth="1"/>
    <col min="13589" max="13590" width="15.7109375" style="1" customWidth="1"/>
    <col min="13591" max="13591" width="2.85546875" style="1" customWidth="1"/>
    <col min="13592" max="13593" width="15.7109375" style="1" customWidth="1"/>
    <col min="13594" max="13595" width="2.85546875" style="1" customWidth="1"/>
    <col min="13596" max="13597" width="15.7109375" style="1" customWidth="1"/>
    <col min="13598" max="13598" width="2.85546875" style="1" customWidth="1"/>
    <col min="13599" max="13600" width="15.7109375" style="1" customWidth="1"/>
    <col min="13601" max="13601" width="2.85546875" style="1" customWidth="1"/>
    <col min="13602" max="13603" width="15.7109375" style="1" customWidth="1"/>
    <col min="13604" max="13604" width="2.85546875" style="1" customWidth="1"/>
    <col min="13605"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2" width="2.85546875" style="1" customWidth="1"/>
    <col min="13833" max="13834" width="15.7109375" style="1" customWidth="1"/>
    <col min="13835" max="13835" width="2.85546875" style="1" customWidth="1"/>
    <col min="13836" max="13837" width="15.7109375" style="1" customWidth="1"/>
    <col min="13838" max="13838" width="2.85546875" style="1" customWidth="1"/>
    <col min="13839" max="13840" width="15.7109375" style="1" customWidth="1"/>
    <col min="13841" max="13841" width="2.85546875" style="1" customWidth="1"/>
    <col min="13842" max="13843" width="15.7109375" style="1" customWidth="1"/>
    <col min="13844" max="13844" width="2.85546875" style="1" customWidth="1"/>
    <col min="13845" max="13846" width="15.7109375" style="1" customWidth="1"/>
    <col min="13847" max="13847" width="2.85546875" style="1" customWidth="1"/>
    <col min="13848" max="13849" width="15.7109375" style="1" customWidth="1"/>
    <col min="13850" max="13851" width="2.85546875" style="1" customWidth="1"/>
    <col min="13852" max="13853" width="15.7109375" style="1" customWidth="1"/>
    <col min="13854" max="13854" width="2.85546875" style="1" customWidth="1"/>
    <col min="13855" max="13856" width="15.7109375" style="1" customWidth="1"/>
    <col min="13857" max="13857" width="2.85546875" style="1" customWidth="1"/>
    <col min="13858" max="13859" width="15.7109375" style="1" customWidth="1"/>
    <col min="13860" max="13860" width="2.85546875" style="1" customWidth="1"/>
    <col min="13861"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8" width="2.85546875" style="1" customWidth="1"/>
    <col min="14089" max="14090" width="15.7109375" style="1" customWidth="1"/>
    <col min="14091" max="14091" width="2.85546875" style="1" customWidth="1"/>
    <col min="14092" max="14093" width="15.7109375" style="1" customWidth="1"/>
    <col min="14094" max="14094" width="2.85546875" style="1" customWidth="1"/>
    <col min="14095" max="14096" width="15.7109375" style="1" customWidth="1"/>
    <col min="14097" max="14097" width="2.85546875" style="1" customWidth="1"/>
    <col min="14098" max="14099" width="15.7109375" style="1" customWidth="1"/>
    <col min="14100" max="14100" width="2.85546875" style="1" customWidth="1"/>
    <col min="14101" max="14102" width="15.7109375" style="1" customWidth="1"/>
    <col min="14103" max="14103" width="2.85546875" style="1" customWidth="1"/>
    <col min="14104" max="14105" width="15.7109375" style="1" customWidth="1"/>
    <col min="14106" max="14107" width="2.85546875" style="1" customWidth="1"/>
    <col min="14108" max="14109" width="15.7109375" style="1" customWidth="1"/>
    <col min="14110" max="14110" width="2.85546875" style="1" customWidth="1"/>
    <col min="14111" max="14112" width="15.7109375" style="1" customWidth="1"/>
    <col min="14113" max="14113" width="2.85546875" style="1" customWidth="1"/>
    <col min="14114" max="14115" width="15.7109375" style="1" customWidth="1"/>
    <col min="14116" max="14116" width="2.85546875" style="1" customWidth="1"/>
    <col min="14117"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4" width="2.85546875" style="1" customWidth="1"/>
    <col min="14345" max="14346" width="15.7109375" style="1" customWidth="1"/>
    <col min="14347" max="14347" width="2.85546875" style="1" customWidth="1"/>
    <col min="14348" max="14349" width="15.7109375" style="1" customWidth="1"/>
    <col min="14350" max="14350" width="2.85546875" style="1" customWidth="1"/>
    <col min="14351" max="14352" width="15.7109375" style="1" customWidth="1"/>
    <col min="14353" max="14353" width="2.85546875" style="1" customWidth="1"/>
    <col min="14354" max="14355" width="15.7109375" style="1" customWidth="1"/>
    <col min="14356" max="14356" width="2.85546875" style="1" customWidth="1"/>
    <col min="14357" max="14358" width="15.7109375" style="1" customWidth="1"/>
    <col min="14359" max="14359" width="2.85546875" style="1" customWidth="1"/>
    <col min="14360" max="14361" width="15.7109375" style="1" customWidth="1"/>
    <col min="14362" max="14363" width="2.85546875" style="1" customWidth="1"/>
    <col min="14364" max="14365" width="15.7109375" style="1" customWidth="1"/>
    <col min="14366" max="14366" width="2.85546875" style="1" customWidth="1"/>
    <col min="14367" max="14368" width="15.7109375" style="1" customWidth="1"/>
    <col min="14369" max="14369" width="2.85546875" style="1" customWidth="1"/>
    <col min="14370" max="14371" width="15.7109375" style="1" customWidth="1"/>
    <col min="14372" max="14372" width="2.85546875" style="1" customWidth="1"/>
    <col min="14373"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0" width="2.85546875" style="1" customWidth="1"/>
    <col min="14601" max="14602" width="15.7109375" style="1" customWidth="1"/>
    <col min="14603" max="14603" width="2.85546875" style="1" customWidth="1"/>
    <col min="14604" max="14605" width="15.7109375" style="1" customWidth="1"/>
    <col min="14606" max="14606" width="2.85546875" style="1" customWidth="1"/>
    <col min="14607" max="14608" width="15.7109375" style="1" customWidth="1"/>
    <col min="14609" max="14609" width="2.85546875" style="1" customWidth="1"/>
    <col min="14610" max="14611" width="15.7109375" style="1" customWidth="1"/>
    <col min="14612" max="14612" width="2.85546875" style="1" customWidth="1"/>
    <col min="14613" max="14614" width="15.7109375" style="1" customWidth="1"/>
    <col min="14615" max="14615" width="2.85546875" style="1" customWidth="1"/>
    <col min="14616" max="14617" width="15.7109375" style="1" customWidth="1"/>
    <col min="14618" max="14619" width="2.85546875" style="1" customWidth="1"/>
    <col min="14620" max="14621" width="15.7109375" style="1" customWidth="1"/>
    <col min="14622" max="14622" width="2.85546875" style="1" customWidth="1"/>
    <col min="14623" max="14624" width="15.7109375" style="1" customWidth="1"/>
    <col min="14625" max="14625" width="2.85546875" style="1" customWidth="1"/>
    <col min="14626" max="14627" width="15.7109375" style="1" customWidth="1"/>
    <col min="14628" max="14628" width="2.85546875" style="1" customWidth="1"/>
    <col min="14629"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6" width="2.85546875" style="1" customWidth="1"/>
    <col min="14857" max="14858" width="15.7109375" style="1" customWidth="1"/>
    <col min="14859" max="14859" width="2.85546875" style="1" customWidth="1"/>
    <col min="14860" max="14861" width="15.7109375" style="1" customWidth="1"/>
    <col min="14862" max="14862" width="2.85546875" style="1" customWidth="1"/>
    <col min="14863" max="14864" width="15.7109375" style="1" customWidth="1"/>
    <col min="14865" max="14865" width="2.85546875" style="1" customWidth="1"/>
    <col min="14866" max="14867" width="15.7109375" style="1" customWidth="1"/>
    <col min="14868" max="14868" width="2.85546875" style="1" customWidth="1"/>
    <col min="14869" max="14870" width="15.7109375" style="1" customWidth="1"/>
    <col min="14871" max="14871" width="2.85546875" style="1" customWidth="1"/>
    <col min="14872" max="14873" width="15.7109375" style="1" customWidth="1"/>
    <col min="14874" max="14875" width="2.85546875" style="1" customWidth="1"/>
    <col min="14876" max="14877" width="15.7109375" style="1" customWidth="1"/>
    <col min="14878" max="14878" width="2.85546875" style="1" customWidth="1"/>
    <col min="14879" max="14880" width="15.7109375" style="1" customWidth="1"/>
    <col min="14881" max="14881" width="2.85546875" style="1" customWidth="1"/>
    <col min="14882" max="14883" width="15.7109375" style="1" customWidth="1"/>
    <col min="14884" max="14884" width="2.85546875" style="1" customWidth="1"/>
    <col min="14885"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2" width="2.85546875" style="1" customWidth="1"/>
    <col min="15113" max="15114" width="15.7109375" style="1" customWidth="1"/>
    <col min="15115" max="15115" width="2.85546875" style="1" customWidth="1"/>
    <col min="15116" max="15117" width="15.7109375" style="1" customWidth="1"/>
    <col min="15118" max="15118" width="2.85546875" style="1" customWidth="1"/>
    <col min="15119" max="15120" width="15.7109375" style="1" customWidth="1"/>
    <col min="15121" max="15121" width="2.85546875" style="1" customWidth="1"/>
    <col min="15122" max="15123" width="15.7109375" style="1" customWidth="1"/>
    <col min="15124" max="15124" width="2.85546875" style="1" customWidth="1"/>
    <col min="15125" max="15126" width="15.7109375" style="1" customWidth="1"/>
    <col min="15127" max="15127" width="2.85546875" style="1" customWidth="1"/>
    <col min="15128" max="15129" width="15.7109375" style="1" customWidth="1"/>
    <col min="15130" max="15131" width="2.85546875" style="1" customWidth="1"/>
    <col min="15132" max="15133" width="15.7109375" style="1" customWidth="1"/>
    <col min="15134" max="15134" width="2.85546875" style="1" customWidth="1"/>
    <col min="15135" max="15136" width="15.7109375" style="1" customWidth="1"/>
    <col min="15137" max="15137" width="2.85546875" style="1" customWidth="1"/>
    <col min="15138" max="15139" width="15.7109375" style="1" customWidth="1"/>
    <col min="15140" max="15140" width="2.85546875" style="1" customWidth="1"/>
    <col min="15141"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8" width="2.85546875" style="1" customWidth="1"/>
    <col min="15369" max="15370" width="15.7109375" style="1" customWidth="1"/>
    <col min="15371" max="15371" width="2.85546875" style="1" customWidth="1"/>
    <col min="15372" max="15373" width="15.7109375" style="1" customWidth="1"/>
    <col min="15374" max="15374" width="2.85546875" style="1" customWidth="1"/>
    <col min="15375" max="15376" width="15.7109375" style="1" customWidth="1"/>
    <col min="15377" max="15377" width="2.85546875" style="1" customWidth="1"/>
    <col min="15378" max="15379" width="15.7109375" style="1" customWidth="1"/>
    <col min="15380" max="15380" width="2.85546875" style="1" customWidth="1"/>
    <col min="15381" max="15382" width="15.7109375" style="1" customWidth="1"/>
    <col min="15383" max="15383" width="2.85546875" style="1" customWidth="1"/>
    <col min="15384" max="15385" width="15.7109375" style="1" customWidth="1"/>
    <col min="15386" max="15387" width="2.85546875" style="1" customWidth="1"/>
    <col min="15388" max="15389" width="15.7109375" style="1" customWidth="1"/>
    <col min="15390" max="15390" width="2.85546875" style="1" customWidth="1"/>
    <col min="15391" max="15392" width="15.7109375" style="1" customWidth="1"/>
    <col min="15393" max="15393" width="2.85546875" style="1" customWidth="1"/>
    <col min="15394" max="15395" width="15.7109375" style="1" customWidth="1"/>
    <col min="15396" max="15396" width="2.85546875" style="1" customWidth="1"/>
    <col min="15397"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4" width="2.85546875" style="1" customWidth="1"/>
    <col min="15625" max="15626" width="15.7109375" style="1" customWidth="1"/>
    <col min="15627" max="15627" width="2.85546875" style="1" customWidth="1"/>
    <col min="15628" max="15629" width="15.7109375" style="1" customWidth="1"/>
    <col min="15630" max="15630" width="2.85546875" style="1" customWidth="1"/>
    <col min="15631" max="15632" width="15.7109375" style="1" customWidth="1"/>
    <col min="15633" max="15633" width="2.85546875" style="1" customWidth="1"/>
    <col min="15634" max="15635" width="15.7109375" style="1" customWidth="1"/>
    <col min="15636" max="15636" width="2.85546875" style="1" customWidth="1"/>
    <col min="15637" max="15638" width="15.7109375" style="1" customWidth="1"/>
    <col min="15639" max="15639" width="2.85546875" style="1" customWidth="1"/>
    <col min="15640" max="15641" width="15.7109375" style="1" customWidth="1"/>
    <col min="15642" max="15643" width="2.85546875" style="1" customWidth="1"/>
    <col min="15644" max="15645" width="15.7109375" style="1" customWidth="1"/>
    <col min="15646" max="15646" width="2.85546875" style="1" customWidth="1"/>
    <col min="15647" max="15648" width="15.7109375" style="1" customWidth="1"/>
    <col min="15649" max="15649" width="2.85546875" style="1" customWidth="1"/>
    <col min="15650" max="15651" width="15.7109375" style="1" customWidth="1"/>
    <col min="15652" max="15652" width="2.85546875" style="1" customWidth="1"/>
    <col min="15653"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0" width="2.85546875" style="1" customWidth="1"/>
    <col min="15881" max="15882" width="15.7109375" style="1" customWidth="1"/>
    <col min="15883" max="15883" width="2.85546875" style="1" customWidth="1"/>
    <col min="15884" max="15885" width="15.7109375" style="1" customWidth="1"/>
    <col min="15886" max="15886" width="2.85546875" style="1" customWidth="1"/>
    <col min="15887" max="15888" width="15.7109375" style="1" customWidth="1"/>
    <col min="15889" max="15889" width="2.85546875" style="1" customWidth="1"/>
    <col min="15890" max="15891" width="15.7109375" style="1" customWidth="1"/>
    <col min="15892" max="15892" width="2.85546875" style="1" customWidth="1"/>
    <col min="15893" max="15894" width="15.7109375" style="1" customWidth="1"/>
    <col min="15895" max="15895" width="2.85546875" style="1" customWidth="1"/>
    <col min="15896" max="15897" width="15.7109375" style="1" customWidth="1"/>
    <col min="15898" max="15899" width="2.85546875" style="1" customWidth="1"/>
    <col min="15900" max="15901" width="15.7109375" style="1" customWidth="1"/>
    <col min="15902" max="15902" width="2.85546875" style="1" customWidth="1"/>
    <col min="15903" max="15904" width="15.7109375" style="1" customWidth="1"/>
    <col min="15905" max="15905" width="2.85546875" style="1" customWidth="1"/>
    <col min="15906" max="15907" width="15.7109375" style="1" customWidth="1"/>
    <col min="15908" max="15908" width="2.85546875" style="1" customWidth="1"/>
    <col min="15909"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6" width="2.85546875" style="1" customWidth="1"/>
    <col min="16137" max="16138" width="15.7109375" style="1" customWidth="1"/>
    <col min="16139" max="16139" width="2.85546875" style="1" customWidth="1"/>
    <col min="16140" max="16141" width="15.7109375" style="1" customWidth="1"/>
    <col min="16142" max="16142" width="2.85546875" style="1" customWidth="1"/>
    <col min="16143" max="16144" width="15.7109375" style="1" customWidth="1"/>
    <col min="16145" max="16145" width="2.85546875" style="1" customWidth="1"/>
    <col min="16146" max="16147" width="15.7109375" style="1" customWidth="1"/>
    <col min="16148" max="16148" width="2.85546875" style="1" customWidth="1"/>
    <col min="16149" max="16150" width="15.7109375" style="1" customWidth="1"/>
    <col min="16151" max="16151" width="2.85546875" style="1" customWidth="1"/>
    <col min="16152" max="16153" width="15.7109375" style="1" customWidth="1"/>
    <col min="16154" max="16155" width="2.85546875" style="1" customWidth="1"/>
    <col min="16156" max="16157" width="15.7109375" style="1" customWidth="1"/>
    <col min="16158" max="16158" width="2.85546875" style="1" customWidth="1"/>
    <col min="16159" max="16160" width="15.7109375" style="1" customWidth="1"/>
    <col min="16161" max="16161" width="2.85546875" style="1" customWidth="1"/>
    <col min="16162" max="16163" width="15.7109375" style="1" customWidth="1"/>
    <col min="16164" max="16164" width="2.85546875" style="1" customWidth="1"/>
    <col min="16165" max="16384" width="11.42578125" style="1"/>
  </cols>
  <sheetData>
    <row r="1" spans="1:36" x14ac:dyDescent="0.25">
      <c r="E1" s="13"/>
      <c r="H1" s="13"/>
      <c r="K1" s="13"/>
      <c r="N1" s="13"/>
      <c r="Q1" s="13"/>
      <c r="T1" s="13"/>
      <c r="W1" s="13"/>
      <c r="Z1" s="13"/>
      <c r="AA1" s="13"/>
      <c r="AD1" s="13"/>
      <c r="AG1" s="13"/>
      <c r="AJ1" s="13"/>
    </row>
    <row r="2" spans="1:36" x14ac:dyDescent="0.25">
      <c r="B2" s="27" t="s">
        <v>188</v>
      </c>
      <c r="C2" s="3"/>
      <c r="D2" s="3"/>
      <c r="E2" s="13"/>
      <c r="F2" s="3"/>
      <c r="G2" s="3"/>
      <c r="H2" s="13"/>
      <c r="I2" s="3"/>
      <c r="J2" s="3"/>
      <c r="K2" s="13"/>
      <c r="L2" s="3"/>
      <c r="M2" s="3"/>
      <c r="N2" s="13"/>
      <c r="O2" s="3"/>
      <c r="P2" s="3"/>
      <c r="Q2" s="13"/>
      <c r="R2" s="3"/>
      <c r="S2" s="3"/>
      <c r="T2" s="13"/>
      <c r="U2" s="3"/>
      <c r="V2" s="3"/>
      <c r="W2" s="13"/>
      <c r="Z2" s="13"/>
      <c r="AA2" s="13"/>
      <c r="AB2" s="3"/>
      <c r="AC2" s="3"/>
      <c r="AD2" s="13"/>
      <c r="AE2" s="3"/>
      <c r="AF2" s="3"/>
      <c r="AG2" s="13"/>
      <c r="AH2" s="3"/>
      <c r="AI2" s="3"/>
      <c r="AJ2" s="13"/>
    </row>
    <row r="3" spans="1:36" x14ac:dyDescent="0.25">
      <c r="B3" s="27" t="s">
        <v>189</v>
      </c>
      <c r="C3" s="3"/>
      <c r="D3" s="3"/>
      <c r="E3" s="13"/>
      <c r="F3" s="3"/>
      <c r="G3" s="3"/>
      <c r="H3" s="13"/>
      <c r="I3" s="3"/>
      <c r="J3" s="3"/>
      <c r="K3" s="13"/>
      <c r="L3" s="3"/>
      <c r="M3" s="3"/>
      <c r="N3" s="13"/>
      <c r="O3" s="3"/>
      <c r="P3" s="3"/>
      <c r="Q3" s="13"/>
      <c r="R3" s="3"/>
      <c r="S3" s="3"/>
      <c r="T3" s="13"/>
      <c r="U3" s="3"/>
      <c r="V3" s="3"/>
      <c r="W3" s="13"/>
      <c r="Z3" s="13"/>
      <c r="AA3" s="13"/>
      <c r="AB3" s="3"/>
      <c r="AC3" s="3"/>
      <c r="AD3" s="13"/>
      <c r="AE3" s="3"/>
      <c r="AF3" s="3"/>
      <c r="AG3" s="13"/>
      <c r="AH3" s="3"/>
      <c r="AI3" s="3"/>
      <c r="AJ3" s="13"/>
    </row>
    <row r="4" spans="1:36" x14ac:dyDescent="0.25">
      <c r="A4" s="6"/>
      <c r="B4" s="6" t="s">
        <v>190</v>
      </c>
      <c r="C4" s="6"/>
      <c r="D4" s="4"/>
      <c r="E4" s="13"/>
      <c r="F4" s="6" t="s">
        <v>191</v>
      </c>
      <c r="G4" s="4"/>
      <c r="H4" s="13"/>
      <c r="I4" s="6" t="s">
        <v>192</v>
      </c>
      <c r="J4" s="4"/>
      <c r="K4" s="13"/>
      <c r="L4" s="6" t="s">
        <v>193</v>
      </c>
      <c r="M4" s="4"/>
      <c r="N4" s="13"/>
      <c r="O4" s="6" t="s">
        <v>194</v>
      </c>
      <c r="P4" s="4"/>
      <c r="Q4" s="13"/>
      <c r="R4" s="6" t="s">
        <v>195</v>
      </c>
      <c r="S4" s="4"/>
      <c r="T4" s="13"/>
      <c r="U4" s="6" t="s">
        <v>196</v>
      </c>
      <c r="V4" s="4"/>
      <c r="W4" s="13"/>
      <c r="Z4" s="13"/>
      <c r="AA4" s="13"/>
      <c r="AB4" s="6" t="s">
        <v>191</v>
      </c>
      <c r="AC4" s="4"/>
      <c r="AD4" s="13"/>
      <c r="AE4" s="6" t="s">
        <v>192</v>
      </c>
      <c r="AF4" s="4"/>
      <c r="AG4" s="13"/>
      <c r="AH4" s="6" t="s">
        <v>193</v>
      </c>
      <c r="AI4" s="4"/>
      <c r="AJ4" s="13"/>
    </row>
    <row r="5" spans="1:36" x14ac:dyDescent="0.25">
      <c r="A5" s="6"/>
      <c r="B5" s="6"/>
      <c r="C5" s="6"/>
      <c r="D5" s="4"/>
      <c r="E5" s="13"/>
      <c r="F5" s="6" t="s">
        <v>182</v>
      </c>
      <c r="G5" s="4"/>
      <c r="H5" s="13"/>
      <c r="I5" s="6" t="s">
        <v>182</v>
      </c>
      <c r="J5" s="4"/>
      <c r="K5" s="13"/>
      <c r="L5" s="6" t="s">
        <v>182</v>
      </c>
      <c r="M5" s="4"/>
      <c r="N5" s="13"/>
      <c r="O5" s="6" t="s">
        <v>197</v>
      </c>
      <c r="P5" s="4"/>
      <c r="Q5" s="13"/>
      <c r="R5" s="6" t="s">
        <v>197</v>
      </c>
      <c r="S5" s="4"/>
      <c r="T5" s="13"/>
      <c r="U5" s="6" t="s">
        <v>197</v>
      </c>
      <c r="V5" s="4"/>
      <c r="W5" s="13"/>
      <c r="Z5" s="13"/>
      <c r="AA5" s="13"/>
      <c r="AB5" s="6" t="s">
        <v>3</v>
      </c>
      <c r="AC5" s="4"/>
      <c r="AD5" s="13"/>
      <c r="AE5" s="6" t="s">
        <v>3</v>
      </c>
      <c r="AF5" s="4"/>
      <c r="AG5" s="13"/>
      <c r="AH5" s="6" t="s">
        <v>3</v>
      </c>
      <c r="AI5" s="4"/>
      <c r="AJ5" s="13"/>
    </row>
    <row r="6" spans="1:36" s="514" customFormat="1" x14ac:dyDescent="0.25">
      <c r="A6" s="1464"/>
      <c r="B6" s="1501" t="s">
        <v>4</v>
      </c>
      <c r="C6" s="1501" t="s">
        <v>668</v>
      </c>
      <c r="D6" s="1501" t="s">
        <v>455</v>
      </c>
      <c r="E6" s="1464"/>
      <c r="F6" s="1501" t="s">
        <v>668</v>
      </c>
      <c r="G6" s="1501" t="s">
        <v>455</v>
      </c>
      <c r="H6" s="1464"/>
      <c r="I6" s="1501" t="s">
        <v>668</v>
      </c>
      <c r="J6" s="1501" t="s">
        <v>455</v>
      </c>
      <c r="K6" s="1464"/>
      <c r="L6" s="1501" t="s">
        <v>668</v>
      </c>
      <c r="M6" s="1501" t="s">
        <v>455</v>
      </c>
      <c r="N6" s="1464"/>
      <c r="O6" s="1501" t="s">
        <v>668</v>
      </c>
      <c r="P6" s="1501" t="s">
        <v>455</v>
      </c>
      <c r="Q6" s="1464"/>
      <c r="R6" s="1501" t="s">
        <v>668</v>
      </c>
      <c r="S6" s="1501" t="s">
        <v>455</v>
      </c>
      <c r="T6" s="1464"/>
      <c r="U6" s="1501" t="s">
        <v>668</v>
      </c>
      <c r="V6" s="1501" t="s">
        <v>455</v>
      </c>
      <c r="W6" s="1464"/>
      <c r="X6" s="1500" t="s">
        <v>658</v>
      </c>
      <c r="Y6" s="1500" t="s">
        <v>453</v>
      </c>
      <c r="Z6" s="1464"/>
      <c r="AA6" s="1464"/>
      <c r="AB6" s="1501" t="s">
        <v>668</v>
      </c>
      <c r="AC6" s="1501" t="s">
        <v>455</v>
      </c>
      <c r="AD6" s="1464"/>
      <c r="AE6" s="1501" t="s">
        <v>668</v>
      </c>
      <c r="AF6" s="1501" t="s">
        <v>455</v>
      </c>
      <c r="AG6" s="1464"/>
      <c r="AH6" s="1501" t="s">
        <v>668</v>
      </c>
      <c r="AI6" s="1501" t="s">
        <v>455</v>
      </c>
      <c r="AJ6" s="1464"/>
    </row>
    <row r="7" spans="1:36" s="514" customFormat="1" x14ac:dyDescent="0.25">
      <c r="A7" s="1464"/>
      <c r="B7" s="1501"/>
      <c r="C7" s="1501"/>
      <c r="D7" s="1501"/>
      <c r="E7" s="1466"/>
      <c r="F7" s="1501"/>
      <c r="G7" s="1501"/>
      <c r="H7" s="1466"/>
      <c r="I7" s="1501"/>
      <c r="J7" s="1501"/>
      <c r="K7" s="1466"/>
      <c r="L7" s="1501"/>
      <c r="M7" s="1501"/>
      <c r="N7" s="1466"/>
      <c r="O7" s="1501"/>
      <c r="P7" s="1501"/>
      <c r="Q7" s="1466"/>
      <c r="R7" s="1501"/>
      <c r="S7" s="1501"/>
      <c r="T7" s="1466"/>
      <c r="U7" s="1501"/>
      <c r="V7" s="1501"/>
      <c r="W7" s="1466"/>
      <c r="X7" s="1500"/>
      <c r="Y7" s="1500"/>
      <c r="Z7" s="1466"/>
      <c r="AA7" s="1466"/>
      <c r="AB7" s="1501"/>
      <c r="AC7" s="1501"/>
      <c r="AD7" s="1466"/>
      <c r="AE7" s="1501"/>
      <c r="AF7" s="1501"/>
      <c r="AG7" s="1466"/>
      <c r="AH7" s="1501"/>
      <c r="AI7" s="1501"/>
      <c r="AJ7" s="1466"/>
    </row>
    <row r="8" spans="1:36" s="514" customFormat="1" x14ac:dyDescent="0.25">
      <c r="A8" s="1464"/>
      <c r="B8" s="1501"/>
      <c r="C8" s="1501"/>
      <c r="D8" s="1501"/>
      <c r="E8" s="1464"/>
      <c r="F8" s="1501"/>
      <c r="G8" s="1501"/>
      <c r="H8" s="1464"/>
      <c r="I8" s="1501"/>
      <c r="J8" s="1501"/>
      <c r="K8" s="1464"/>
      <c r="L8" s="1501"/>
      <c r="M8" s="1501"/>
      <c r="N8" s="1464"/>
      <c r="O8" s="1501"/>
      <c r="P8" s="1501"/>
      <c r="Q8" s="1464"/>
      <c r="R8" s="1501"/>
      <c r="S8" s="1501"/>
      <c r="T8" s="1464"/>
      <c r="U8" s="1501"/>
      <c r="V8" s="1501"/>
      <c r="W8" s="1464"/>
      <c r="X8" s="1500"/>
      <c r="Y8" s="1500"/>
      <c r="Z8" s="1464"/>
      <c r="AA8" s="1464"/>
      <c r="AB8" s="1501"/>
      <c r="AC8" s="1501"/>
      <c r="AD8" s="1464"/>
      <c r="AE8" s="1501"/>
      <c r="AF8" s="1501"/>
      <c r="AG8" s="1464"/>
      <c r="AH8" s="1501"/>
      <c r="AI8" s="1501"/>
      <c r="AJ8" s="1464"/>
    </row>
    <row r="9" spans="1:36" x14ac:dyDescent="0.25">
      <c r="A9" s="7"/>
      <c r="B9" s="7"/>
      <c r="C9" s="7"/>
      <c r="D9" s="7"/>
      <c r="E9" s="7"/>
      <c r="F9" s="7"/>
      <c r="G9" s="7"/>
      <c r="H9" s="7"/>
      <c r="I9" s="7"/>
      <c r="J9" s="7"/>
      <c r="K9" s="7"/>
      <c r="L9" s="7"/>
      <c r="M9" s="7"/>
      <c r="N9" s="7"/>
      <c r="O9" s="7"/>
      <c r="P9" s="7"/>
      <c r="Q9" s="7"/>
      <c r="R9" s="7"/>
      <c r="S9" s="7"/>
      <c r="T9" s="7"/>
      <c r="U9" s="7"/>
      <c r="V9" s="7"/>
      <c r="W9" s="7"/>
      <c r="X9" s="10"/>
      <c r="Y9" s="7"/>
      <c r="Z9" s="7"/>
      <c r="AA9" s="7"/>
      <c r="AB9" s="7"/>
      <c r="AC9" s="7"/>
      <c r="AD9" s="7"/>
      <c r="AE9" s="7"/>
      <c r="AF9" s="7"/>
      <c r="AG9" s="7"/>
      <c r="AH9" s="7"/>
      <c r="AI9" s="7"/>
      <c r="AJ9" s="7"/>
    </row>
    <row r="10" spans="1:36" x14ac:dyDescent="0.25">
      <c r="B10" s="11" t="s">
        <v>6</v>
      </c>
      <c r="E10" s="13"/>
      <c r="H10" s="13"/>
      <c r="K10" s="13"/>
      <c r="N10" s="13"/>
      <c r="Q10" s="13"/>
      <c r="T10" s="13"/>
      <c r="W10" s="13"/>
      <c r="X10" s="13"/>
      <c r="Z10" s="13"/>
      <c r="AA10" s="13"/>
      <c r="AD10" s="13"/>
      <c r="AG10" s="13"/>
      <c r="AJ10" s="13"/>
    </row>
    <row r="11" spans="1:36" x14ac:dyDescent="0.25">
      <c r="A11" s="15"/>
      <c r="B11" s="595" t="s">
        <v>17</v>
      </c>
      <c r="C11" s="773">
        <v>106</v>
      </c>
      <c r="D11" s="774">
        <v>279</v>
      </c>
      <c r="E11" s="526"/>
      <c r="F11" s="517">
        <v>9310.2900000000009</v>
      </c>
      <c r="G11" s="518">
        <v>157.75</v>
      </c>
      <c r="H11" s="513"/>
      <c r="I11" s="775" t="s">
        <v>101</v>
      </c>
      <c r="J11" s="774" t="s">
        <v>101</v>
      </c>
      <c r="K11" s="513"/>
      <c r="L11" s="517">
        <v>9310.2900000000009</v>
      </c>
      <c r="M11" s="774">
        <v>157.75</v>
      </c>
      <c r="N11" s="513"/>
      <c r="O11" s="517">
        <v>2328</v>
      </c>
      <c r="P11" s="518">
        <v>301</v>
      </c>
      <c r="Q11" s="513"/>
      <c r="R11" s="775" t="s">
        <v>101</v>
      </c>
      <c r="S11" s="774" t="s">
        <v>101</v>
      </c>
      <c r="T11" s="513"/>
      <c r="U11" s="517">
        <v>2328</v>
      </c>
      <c r="V11" s="518">
        <v>301</v>
      </c>
      <c r="W11" s="510"/>
      <c r="X11" s="531">
        <f>VLOOKUP(B11,'FX rates'!$B$9:$K$124,4,FALSE)</f>
        <v>18.931999999999999</v>
      </c>
      <c r="Y11" s="531">
        <f>VLOOKUP(B11,'FX rates'!$B$9:$K$124,5,FALSE)</f>
        <v>19.645</v>
      </c>
      <c r="Z11" s="510"/>
      <c r="AA11" s="510"/>
      <c r="AB11" s="517">
        <f>IF(F11="NA","NA",F11/X11)</f>
        <v>491.77530107754075</v>
      </c>
      <c r="AC11" s="518">
        <f>IF(G11="NA","NA",G11/Y11)</f>
        <v>8.030033087299568</v>
      </c>
      <c r="AD11" s="513"/>
      <c r="AE11" s="517" t="str">
        <f>IF(I11="NA","NA",I11/X11)</f>
        <v>NA</v>
      </c>
      <c r="AF11" s="518" t="str">
        <f>IF(J11="NA","NA",J11/Y11)</f>
        <v>NA</v>
      </c>
      <c r="AG11" s="513"/>
      <c r="AH11" s="517">
        <f>IF(L11="NA","NA",L11/X11)</f>
        <v>491.77530107754075</v>
      </c>
      <c r="AI11" s="518">
        <f>IF(M11="NA","NA",M11/Y11)</f>
        <v>8.030033087299568</v>
      </c>
      <c r="AJ11" s="74"/>
    </row>
    <row r="12" spans="1:36" x14ac:dyDescent="0.25">
      <c r="B12" s="574" t="s">
        <v>21</v>
      </c>
      <c r="C12" s="776">
        <v>47</v>
      </c>
      <c r="D12" s="777">
        <v>45</v>
      </c>
      <c r="E12" s="526"/>
      <c r="F12" s="522">
        <v>221.9</v>
      </c>
      <c r="G12" s="523" t="s">
        <v>101</v>
      </c>
      <c r="H12" s="513"/>
      <c r="I12" s="778" t="s">
        <v>101</v>
      </c>
      <c r="J12" s="777" t="s">
        <v>101</v>
      </c>
      <c r="K12" s="513"/>
      <c r="L12" s="522">
        <v>221.9</v>
      </c>
      <c r="M12" s="777">
        <v>445.3</v>
      </c>
      <c r="N12" s="513"/>
      <c r="O12" s="522">
        <v>108.6</v>
      </c>
      <c r="P12" s="523">
        <v>157.69999999999999</v>
      </c>
      <c r="Q12" s="513"/>
      <c r="R12" s="778" t="s">
        <v>101</v>
      </c>
      <c r="S12" s="777" t="s">
        <v>101</v>
      </c>
      <c r="T12" s="513"/>
      <c r="U12" s="522">
        <v>108.6</v>
      </c>
      <c r="V12" s="523">
        <v>157.69999999999999</v>
      </c>
      <c r="W12" s="510"/>
      <c r="X12" s="537">
        <f>VLOOKUP(B12,'FX rates'!$B$9:$K$124,4,FALSE)</f>
        <v>1.2989999999999999</v>
      </c>
      <c r="Y12" s="537">
        <f>VLOOKUP(B12,'FX rates'!$B$9:$K$124,5,FALSE)</f>
        <v>1.363</v>
      </c>
      <c r="Z12" s="510"/>
      <c r="AA12" s="510"/>
      <c r="AB12" s="522">
        <f t="shared" ref="AB12:AB46" si="0">IF(F12="NA","NA",F12/X12)</f>
        <v>170.82371054657429</v>
      </c>
      <c r="AC12" s="523" t="str">
        <f t="shared" ref="AC12:AC46" si="1">IF(G12="NA","NA",G12/Y12)</f>
        <v>NA</v>
      </c>
      <c r="AD12" s="513"/>
      <c r="AE12" s="522" t="str">
        <f t="shared" ref="AE12:AE46" si="2">IF(I12="NA","NA",I12/X12)</f>
        <v>NA</v>
      </c>
      <c r="AF12" s="523" t="str">
        <f t="shared" ref="AF12:AF46" si="3">IF(J12="NA","NA",J12/Y12)</f>
        <v>NA</v>
      </c>
      <c r="AG12" s="513"/>
      <c r="AH12" s="522">
        <f t="shared" ref="AH12:AH46" si="4">IF(L12="NA","NA",L12/X12)</f>
        <v>170.82371054657429</v>
      </c>
      <c r="AI12" s="523">
        <f t="shared" ref="AI12:AI46" si="5">IF(M12="NA","NA",M12/Y12)</f>
        <v>326.70579603815116</v>
      </c>
      <c r="AJ12" s="74"/>
    </row>
    <row r="13" spans="1:36" x14ac:dyDescent="0.25">
      <c r="A13" s="15"/>
      <c r="B13" s="43"/>
      <c r="C13" s="99"/>
      <c r="D13" s="99"/>
      <c r="E13" s="97"/>
      <c r="F13" s="100"/>
      <c r="G13" s="100"/>
      <c r="H13" s="98"/>
      <c r="I13" s="101"/>
      <c r="J13" s="101"/>
      <c r="K13" s="98"/>
      <c r="L13" s="101"/>
      <c r="M13" s="101"/>
      <c r="N13" s="98"/>
      <c r="O13" s="101"/>
      <c r="P13" s="101"/>
      <c r="Q13" s="98"/>
      <c r="R13" s="102"/>
      <c r="S13" s="102"/>
      <c r="T13" s="98"/>
      <c r="U13" s="101"/>
      <c r="V13" s="101"/>
      <c r="W13" s="74"/>
      <c r="X13" s="508"/>
      <c r="Y13" s="508"/>
      <c r="Z13" s="74"/>
      <c r="AA13" s="101"/>
      <c r="AB13" s="100"/>
      <c r="AC13" s="100"/>
      <c r="AD13" s="310"/>
      <c r="AE13" s="100"/>
      <c r="AF13" s="100"/>
      <c r="AG13" s="98"/>
      <c r="AH13" s="100"/>
      <c r="AI13" s="100"/>
      <c r="AJ13" s="74"/>
    </row>
    <row r="14" spans="1:36" x14ac:dyDescent="0.25">
      <c r="A14" s="15"/>
      <c r="B14" s="21"/>
      <c r="C14" s="103"/>
      <c r="D14" s="103"/>
      <c r="E14" s="97"/>
      <c r="F14" s="100"/>
      <c r="G14" s="100"/>
      <c r="H14" s="98"/>
      <c r="I14" s="100"/>
      <c r="J14" s="100"/>
      <c r="K14" s="98"/>
      <c r="L14" s="101"/>
      <c r="M14" s="101"/>
      <c r="N14" s="98"/>
      <c r="O14" s="100"/>
      <c r="P14" s="100"/>
      <c r="Q14" s="98"/>
      <c r="R14" s="100"/>
      <c r="S14" s="100"/>
      <c r="T14" s="98"/>
      <c r="U14" s="100"/>
      <c r="V14" s="100"/>
      <c r="W14" s="74"/>
      <c r="X14" s="508"/>
      <c r="Y14" s="508"/>
      <c r="Z14" s="74"/>
      <c r="AA14" s="101"/>
      <c r="AB14" s="100"/>
      <c r="AC14" s="100"/>
      <c r="AD14" s="98"/>
      <c r="AE14" s="100"/>
      <c r="AF14" s="100"/>
      <c r="AG14" s="98"/>
      <c r="AH14" s="100"/>
      <c r="AI14" s="100"/>
      <c r="AJ14" s="74"/>
    </row>
    <row r="15" spans="1:36" x14ac:dyDescent="0.25">
      <c r="A15" s="15"/>
      <c r="B15" s="1494" t="s">
        <v>23</v>
      </c>
      <c r="C15" s="103"/>
      <c r="D15" s="103"/>
      <c r="E15" s="97"/>
      <c r="F15" s="100"/>
      <c r="G15" s="100"/>
      <c r="H15" s="98"/>
      <c r="I15" s="100"/>
      <c r="J15" s="100"/>
      <c r="K15" s="98"/>
      <c r="L15" s="101"/>
      <c r="M15" s="101"/>
      <c r="N15" s="98"/>
      <c r="O15" s="100"/>
      <c r="P15" s="100"/>
      <c r="Q15" s="100"/>
      <c r="R15" s="100"/>
      <c r="S15" s="100"/>
      <c r="T15" s="98"/>
      <c r="U15" s="100"/>
      <c r="V15" s="100"/>
      <c r="W15" s="74"/>
      <c r="X15" s="508"/>
      <c r="Y15" s="508"/>
      <c r="Z15" s="74"/>
      <c r="AA15" s="101"/>
      <c r="AB15" s="100"/>
      <c r="AC15" s="100"/>
      <c r="AD15" s="98"/>
      <c r="AE15" s="100"/>
      <c r="AF15" s="100"/>
      <c r="AG15" s="98"/>
      <c r="AH15" s="100"/>
      <c r="AI15" s="100"/>
      <c r="AJ15" s="74"/>
    </row>
    <row r="16" spans="1:36" x14ac:dyDescent="0.25">
      <c r="A16" s="15"/>
      <c r="B16" s="624" t="s">
        <v>543</v>
      </c>
      <c r="C16" s="779">
        <v>2969</v>
      </c>
      <c r="D16" s="780">
        <v>3040</v>
      </c>
      <c r="E16" s="526"/>
      <c r="F16" s="517" t="s">
        <v>101</v>
      </c>
      <c r="G16" s="518" t="s">
        <v>101</v>
      </c>
      <c r="H16" s="513"/>
      <c r="I16" s="781" t="s">
        <v>101</v>
      </c>
      <c r="J16" s="782" t="s">
        <v>101</v>
      </c>
      <c r="K16" s="513"/>
      <c r="L16" s="517">
        <v>1974.72</v>
      </c>
      <c r="M16" s="518">
        <v>2089.39</v>
      </c>
      <c r="N16" s="513"/>
      <c r="O16" s="781" t="s">
        <v>101</v>
      </c>
      <c r="P16" s="782" t="s">
        <v>101</v>
      </c>
      <c r="Q16" s="512"/>
      <c r="R16" s="517" t="s">
        <v>101</v>
      </c>
      <c r="S16" s="518" t="s">
        <v>101</v>
      </c>
      <c r="T16" s="513"/>
      <c r="U16" s="781">
        <v>285.94</v>
      </c>
      <c r="V16" s="782">
        <v>275.22000000000003</v>
      </c>
      <c r="W16" s="510"/>
      <c r="X16" s="531">
        <f>VLOOKUP(B16,'FX rates'!$B$9:$K$124,4,FALSE)</f>
        <v>1.4239999999999999</v>
      </c>
      <c r="Y16" s="531">
        <f>VLOOKUP(B16,'FX rates'!$B$9:$K$124,5,FALSE)</f>
        <v>1.417</v>
      </c>
      <c r="Z16" s="510"/>
      <c r="AA16" s="510"/>
      <c r="AB16" s="517" t="str">
        <f t="shared" si="0"/>
        <v>NA</v>
      </c>
      <c r="AC16" s="518" t="str">
        <f t="shared" si="1"/>
        <v>NA</v>
      </c>
      <c r="AD16" s="513"/>
      <c r="AE16" s="517" t="str">
        <f t="shared" si="2"/>
        <v>NA</v>
      </c>
      <c r="AF16" s="518" t="str">
        <f t="shared" si="3"/>
        <v>NA</v>
      </c>
      <c r="AG16" s="513"/>
      <c r="AH16" s="517">
        <f t="shared" si="4"/>
        <v>1386.7415730337079</v>
      </c>
      <c r="AI16" s="518">
        <f t="shared" si="5"/>
        <v>1474.5165843330979</v>
      </c>
      <c r="AJ16" s="74"/>
    </row>
    <row r="17" spans="1:37" x14ac:dyDescent="0.25">
      <c r="A17" s="15"/>
      <c r="B17" s="628" t="s">
        <v>26</v>
      </c>
      <c r="C17" s="783">
        <v>724</v>
      </c>
      <c r="D17" s="784">
        <v>618</v>
      </c>
      <c r="E17" s="526"/>
      <c r="F17" s="785">
        <v>20254.759999999998</v>
      </c>
      <c r="G17" s="786">
        <v>25741.34</v>
      </c>
      <c r="H17" s="513"/>
      <c r="I17" s="787">
        <v>1.01</v>
      </c>
      <c r="J17" s="788">
        <v>5.76</v>
      </c>
      <c r="K17" s="513"/>
      <c r="L17" s="785">
        <f>F17+I17</f>
        <v>20255.769999999997</v>
      </c>
      <c r="M17" s="786">
        <f>G17+J17</f>
        <v>25747.1</v>
      </c>
      <c r="N17" s="513"/>
      <c r="O17" s="787">
        <v>2029.83</v>
      </c>
      <c r="P17" s="788">
        <v>2900.76</v>
      </c>
      <c r="Q17" s="512"/>
      <c r="R17" s="1151">
        <v>0.01</v>
      </c>
      <c r="S17" s="1152">
        <v>3.5999999999999997E-2</v>
      </c>
      <c r="T17" s="513"/>
      <c r="U17" s="787">
        <f t="shared" ref="U17:U46" si="6">O17+R17</f>
        <v>2029.84</v>
      </c>
      <c r="V17" s="788">
        <f>P17+S17</f>
        <v>2900.7960000000003</v>
      </c>
      <c r="W17" s="510"/>
      <c r="X17" s="534">
        <f>VLOOKUP(B17,'FX rates'!$B$9:$K$124,4,FALSE)</f>
        <v>4.09</v>
      </c>
      <c r="Y17" s="534">
        <f>VLOOKUP(B17,'FX rates'!$B$9:$K$124,5,FALSE)</f>
        <v>4.1340000000000003</v>
      </c>
      <c r="Z17" s="510"/>
      <c r="AA17" s="510"/>
      <c r="AB17" s="785">
        <f t="shared" si="0"/>
        <v>4952.2640586797061</v>
      </c>
      <c r="AC17" s="786">
        <f t="shared" si="1"/>
        <v>6226.7392356071596</v>
      </c>
      <c r="AD17" s="513"/>
      <c r="AE17" s="785">
        <f t="shared" si="2"/>
        <v>0.24694376528117359</v>
      </c>
      <c r="AF17" s="786">
        <f t="shared" si="3"/>
        <v>1.3933236574746006</v>
      </c>
      <c r="AG17" s="513"/>
      <c r="AH17" s="785">
        <f t="shared" si="4"/>
        <v>4952.5110024449868</v>
      </c>
      <c r="AI17" s="786">
        <f t="shared" si="5"/>
        <v>6228.1325592646335</v>
      </c>
      <c r="AJ17" s="74"/>
    </row>
    <row r="18" spans="1:37" hidden="1" x14ac:dyDescent="0.25">
      <c r="A18" s="15"/>
      <c r="B18" s="628" t="s">
        <v>444</v>
      </c>
      <c r="C18" s="801" t="s">
        <v>101</v>
      </c>
      <c r="D18" s="784">
        <v>1</v>
      </c>
      <c r="E18" s="526"/>
      <c r="F18" s="519" t="s">
        <v>101</v>
      </c>
      <c r="G18" s="786">
        <v>1858256025.4100001</v>
      </c>
      <c r="H18" s="513"/>
      <c r="I18" s="789" t="s">
        <v>101</v>
      </c>
      <c r="J18" s="788">
        <v>0</v>
      </c>
      <c r="K18" s="513"/>
      <c r="L18" s="519" t="s">
        <v>101</v>
      </c>
      <c r="M18" s="786">
        <f t="shared" ref="M18:M19" si="7">G18+J18</f>
        <v>1858256025.4100001</v>
      </c>
      <c r="N18" s="513"/>
      <c r="O18" s="789" t="s">
        <v>101</v>
      </c>
      <c r="P18" s="788">
        <v>6834.3879999999999</v>
      </c>
      <c r="Q18" s="512"/>
      <c r="R18" s="519" t="s">
        <v>101</v>
      </c>
      <c r="S18" s="786">
        <v>0</v>
      </c>
      <c r="T18" s="513"/>
      <c r="U18" s="789" t="s">
        <v>101</v>
      </c>
      <c r="V18" s="788">
        <f>P18+S18</f>
        <v>6834.3879999999999</v>
      </c>
      <c r="W18" s="510"/>
      <c r="X18" s="534">
        <f>VLOOKUP(B18,'FX rates'!$B$9:$K$124,4,FALSE)</f>
        <v>23172.5</v>
      </c>
      <c r="Y18" s="534">
        <f>VLOOKUP(B18,'FX rates'!$B$9:$K$124,5,FALSE)</f>
        <v>23125.599999999999</v>
      </c>
      <c r="Z18" s="510"/>
      <c r="AA18" s="510"/>
      <c r="AB18" s="519" t="str">
        <f t="shared" si="0"/>
        <v>NA</v>
      </c>
      <c r="AC18" s="786">
        <f t="shared" si="1"/>
        <v>80354.932430293702</v>
      </c>
      <c r="AD18" s="513"/>
      <c r="AE18" s="519" t="str">
        <f t="shared" si="2"/>
        <v>NA</v>
      </c>
      <c r="AF18" s="786">
        <f t="shared" si="3"/>
        <v>0</v>
      </c>
      <c r="AG18" s="513"/>
      <c r="AH18" s="519" t="str">
        <f t="shared" si="4"/>
        <v>NA</v>
      </c>
      <c r="AI18" s="786">
        <f t="shared" si="5"/>
        <v>80354.932430293702</v>
      </c>
      <c r="AJ18" s="74"/>
    </row>
    <row r="19" spans="1:37" x14ac:dyDescent="0.25">
      <c r="A19" s="15"/>
      <c r="B19" s="628" t="s">
        <v>32</v>
      </c>
      <c r="C19" s="783">
        <v>8791</v>
      </c>
      <c r="D19" s="784">
        <v>9610</v>
      </c>
      <c r="E19" s="526"/>
      <c r="F19" s="785">
        <v>4413740.91</v>
      </c>
      <c r="G19" s="786">
        <v>5703134.4500000002</v>
      </c>
      <c r="H19" s="513"/>
      <c r="I19" s="787">
        <v>0.59</v>
      </c>
      <c r="J19" s="788">
        <v>322.66000000000003</v>
      </c>
      <c r="K19" s="513"/>
      <c r="L19" s="785">
        <f>F19+I19</f>
        <v>4413741.5</v>
      </c>
      <c r="M19" s="786">
        <f t="shared" si="7"/>
        <v>5703457.1100000003</v>
      </c>
      <c r="N19" s="513"/>
      <c r="O19" s="787">
        <v>72717.600000000006</v>
      </c>
      <c r="P19" s="788">
        <v>91532.97</v>
      </c>
      <c r="Q19" s="513"/>
      <c r="R19" s="785">
        <v>0.1</v>
      </c>
      <c r="S19" s="786">
        <v>0.22</v>
      </c>
      <c r="T19" s="513"/>
      <c r="U19" s="787">
        <f t="shared" si="6"/>
        <v>72717.700000000012</v>
      </c>
      <c r="V19" s="788">
        <f>P19+S19</f>
        <v>91533.19</v>
      </c>
      <c r="W19" s="510"/>
      <c r="X19" s="534">
        <f>VLOOKUP(B19,'FX rates'!$B$9:$K$124,4,FALSE)</f>
        <v>7.79</v>
      </c>
      <c r="Y19" s="534">
        <f>VLOOKUP(B19,'FX rates'!$B$9:$K$124,5,FALSE)</f>
        <v>7.8310000000000004</v>
      </c>
      <c r="Z19" s="510"/>
      <c r="AA19" s="510"/>
      <c r="AB19" s="785">
        <f t="shared" si="0"/>
        <v>566590.61745827983</v>
      </c>
      <c r="AC19" s="786">
        <f t="shared" si="1"/>
        <v>728276.65049163578</v>
      </c>
      <c r="AD19" s="513"/>
      <c r="AE19" s="785">
        <f t="shared" si="2"/>
        <v>7.5738125802310652E-2</v>
      </c>
      <c r="AF19" s="786">
        <f t="shared" si="3"/>
        <v>41.202911505554844</v>
      </c>
      <c r="AG19" s="513"/>
      <c r="AH19" s="785">
        <f t="shared" si="4"/>
        <v>566590.69319640566</v>
      </c>
      <c r="AI19" s="786">
        <f t="shared" si="5"/>
        <v>728317.85340314137</v>
      </c>
      <c r="AJ19" s="74"/>
    </row>
    <row r="20" spans="1:37" x14ac:dyDescent="0.25">
      <c r="A20" s="15"/>
      <c r="B20" s="628" t="s">
        <v>38</v>
      </c>
      <c r="C20" s="783">
        <v>2931</v>
      </c>
      <c r="D20" s="784">
        <v>2534</v>
      </c>
      <c r="E20" s="526"/>
      <c r="F20" s="785">
        <v>27810031</v>
      </c>
      <c r="G20" s="786">
        <v>29181080</v>
      </c>
      <c r="H20" s="513"/>
      <c r="I20" s="789" t="s">
        <v>101</v>
      </c>
      <c r="J20" s="790" t="s">
        <v>101</v>
      </c>
      <c r="K20" s="513"/>
      <c r="L20" s="785">
        <v>27810031</v>
      </c>
      <c r="M20" s="786">
        <v>29181080</v>
      </c>
      <c r="N20" s="513"/>
      <c r="O20" s="789">
        <v>28702.880000000001</v>
      </c>
      <c r="P20" s="790">
        <v>29544.17</v>
      </c>
      <c r="Q20" s="513"/>
      <c r="R20" s="519" t="s">
        <v>101</v>
      </c>
      <c r="S20" s="520" t="s">
        <v>101</v>
      </c>
      <c r="T20" s="513"/>
      <c r="U20" s="789">
        <v>28702.880000000001</v>
      </c>
      <c r="V20" s="790">
        <v>29544.17</v>
      </c>
      <c r="W20" s="510"/>
      <c r="X20" s="534">
        <f>VLOOKUP(B20,'FX rates'!$B$9:$K$124,4,FALSE)</f>
        <v>1155.07</v>
      </c>
      <c r="Y20" s="534">
        <f>VLOOKUP(B20,'FX rates'!$B$9:$K$124,5,FALSE)</f>
        <v>1112.97</v>
      </c>
      <c r="Z20" s="510"/>
      <c r="AA20" s="510"/>
      <c r="AB20" s="785">
        <f t="shared" si="0"/>
        <v>24076.489736552765</v>
      </c>
      <c r="AC20" s="786">
        <f t="shared" si="1"/>
        <v>26219.107433264147</v>
      </c>
      <c r="AD20" s="513"/>
      <c r="AE20" s="519" t="str">
        <f t="shared" si="2"/>
        <v>NA</v>
      </c>
      <c r="AF20" s="520" t="str">
        <f t="shared" si="3"/>
        <v>NA</v>
      </c>
      <c r="AG20" s="513"/>
      <c r="AH20" s="519">
        <f t="shared" si="4"/>
        <v>24076.489736552765</v>
      </c>
      <c r="AI20" s="520">
        <f t="shared" si="5"/>
        <v>26219.107433264147</v>
      </c>
      <c r="AJ20" s="74"/>
    </row>
    <row r="21" spans="1:37" hidden="1" x14ac:dyDescent="0.25">
      <c r="B21" s="628" t="s">
        <v>43</v>
      </c>
      <c r="C21" s="1145" t="s">
        <v>101</v>
      </c>
      <c r="D21" s="784">
        <v>1</v>
      </c>
      <c r="E21" s="526"/>
      <c r="F21" s="519" t="s">
        <v>101</v>
      </c>
      <c r="G21" s="520">
        <v>179766.375</v>
      </c>
      <c r="H21" s="513"/>
      <c r="I21" s="789" t="s">
        <v>101</v>
      </c>
      <c r="J21" s="790" t="s">
        <v>101</v>
      </c>
      <c r="K21" s="513"/>
      <c r="L21" s="519" t="s">
        <v>101</v>
      </c>
      <c r="M21" s="520">
        <v>179766.375</v>
      </c>
      <c r="N21" s="513"/>
      <c r="O21" s="789" t="s">
        <v>101</v>
      </c>
      <c r="P21" s="790" t="s">
        <v>101</v>
      </c>
      <c r="Q21" s="513"/>
      <c r="R21" s="519" t="s">
        <v>101</v>
      </c>
      <c r="S21" s="520" t="s">
        <v>101</v>
      </c>
      <c r="T21" s="513"/>
      <c r="U21" s="789" t="s">
        <v>101</v>
      </c>
      <c r="V21" s="790" t="s">
        <v>101</v>
      </c>
      <c r="W21" s="510"/>
      <c r="X21" s="534">
        <f>VLOOKUP(B21,'FX rates'!$B$9:$K$124,4,FALSE)</f>
        <v>6.9630000000000001</v>
      </c>
      <c r="Y21" s="534">
        <f>VLOOKUP(B21,'FX rates'!$B$9:$K$124,5,FALSE)</f>
        <v>6.8760000000000003</v>
      </c>
      <c r="Z21" s="510"/>
      <c r="AA21" s="510"/>
      <c r="AB21" s="519" t="str">
        <f t="shared" si="0"/>
        <v>NA</v>
      </c>
      <c r="AC21" s="520">
        <f t="shared" si="1"/>
        <v>26144.033595113437</v>
      </c>
      <c r="AD21" s="513"/>
      <c r="AE21" s="519" t="str">
        <f t="shared" si="2"/>
        <v>NA</v>
      </c>
      <c r="AF21" s="520" t="str">
        <f t="shared" si="3"/>
        <v>NA</v>
      </c>
      <c r="AG21" s="513"/>
      <c r="AH21" s="519" t="str">
        <f t="shared" si="4"/>
        <v>NA</v>
      </c>
      <c r="AI21" s="520">
        <f t="shared" si="5"/>
        <v>26144.033595113437</v>
      </c>
      <c r="AJ21" s="74"/>
    </row>
    <row r="22" spans="1:37" x14ac:dyDescent="0.25">
      <c r="B22" s="628" t="s">
        <v>46</v>
      </c>
      <c r="C22" s="783">
        <v>206</v>
      </c>
      <c r="D22" s="784">
        <v>153</v>
      </c>
      <c r="E22" s="526"/>
      <c r="F22" s="519" t="s">
        <v>101</v>
      </c>
      <c r="G22" s="520" t="s">
        <v>101</v>
      </c>
      <c r="H22" s="513"/>
      <c r="I22" s="789" t="s">
        <v>101</v>
      </c>
      <c r="J22" s="790" t="s">
        <v>101</v>
      </c>
      <c r="K22" s="513"/>
      <c r="L22" s="519">
        <v>8981.44</v>
      </c>
      <c r="M22" s="520">
        <v>20552.57</v>
      </c>
      <c r="N22" s="513"/>
      <c r="O22" s="789" t="s">
        <v>101</v>
      </c>
      <c r="P22" s="790" t="s">
        <v>101</v>
      </c>
      <c r="Q22" s="513"/>
      <c r="R22" s="519" t="s">
        <v>101</v>
      </c>
      <c r="S22" s="520" t="s">
        <v>101</v>
      </c>
      <c r="T22" s="513"/>
      <c r="U22" s="789" t="s">
        <v>101</v>
      </c>
      <c r="V22" s="790" t="s">
        <v>101</v>
      </c>
      <c r="W22" s="510"/>
      <c r="X22" s="534">
        <f>VLOOKUP(B22,'FX rates'!$B$9:$K$124,4,FALSE)</f>
        <v>1.345</v>
      </c>
      <c r="Y22" s="534">
        <f>VLOOKUP(B22,'FX rates'!$B$9:$K$124,5,FALSE)</f>
        <v>1.363</v>
      </c>
      <c r="Z22" s="510"/>
      <c r="AA22" s="510"/>
      <c r="AB22" s="519" t="str">
        <f t="shared" si="0"/>
        <v>NA</v>
      </c>
      <c r="AC22" s="520" t="str">
        <f t="shared" si="1"/>
        <v>NA</v>
      </c>
      <c r="AD22" s="513"/>
      <c r="AE22" s="519" t="str">
        <f t="shared" si="2"/>
        <v>NA</v>
      </c>
      <c r="AF22" s="520" t="str">
        <f t="shared" si="3"/>
        <v>NA</v>
      </c>
      <c r="AG22" s="513"/>
      <c r="AH22" s="519">
        <f t="shared" si="4"/>
        <v>6677.6505576208183</v>
      </c>
      <c r="AI22" s="520">
        <f t="shared" si="5"/>
        <v>15078.92149669846</v>
      </c>
      <c r="AJ22" s="74"/>
    </row>
    <row r="23" spans="1:37" x14ac:dyDescent="0.25">
      <c r="B23" s="721" t="s">
        <v>51</v>
      </c>
      <c r="C23" s="783">
        <v>15892</v>
      </c>
      <c r="D23" s="784">
        <v>16590</v>
      </c>
      <c r="E23" s="526"/>
      <c r="F23" s="785">
        <v>496740.23</v>
      </c>
      <c r="G23" s="786">
        <v>710553.68</v>
      </c>
      <c r="H23" s="513"/>
      <c r="I23" s="789">
        <v>354.21</v>
      </c>
      <c r="J23" s="790">
        <v>1996.51</v>
      </c>
      <c r="K23" s="513"/>
      <c r="L23" s="785">
        <f t="shared" ref="L23:L46" si="8">F23+I23</f>
        <v>497094.44</v>
      </c>
      <c r="M23" s="786">
        <f>G23+J23</f>
        <v>712550.19000000006</v>
      </c>
      <c r="N23" s="513"/>
      <c r="O23" s="789">
        <v>16098.88</v>
      </c>
      <c r="P23" s="790">
        <v>20765.38</v>
      </c>
      <c r="Q23" s="513"/>
      <c r="R23" s="1153">
        <v>0.02</v>
      </c>
      <c r="S23" s="1154">
        <v>7.0000000000000007E-2</v>
      </c>
      <c r="T23" s="513"/>
      <c r="U23" s="789">
        <f t="shared" si="6"/>
        <v>16098.9</v>
      </c>
      <c r="V23" s="790">
        <f>P23+S23</f>
        <v>20765.45</v>
      </c>
      <c r="W23" s="510"/>
      <c r="X23" s="534">
        <f>VLOOKUP(B23,'FX rates'!$B$9:$K$124,4,FALSE)</f>
        <v>29.914000000000001</v>
      </c>
      <c r="Y23" s="534">
        <f>VLOOKUP(B23,'FX rates'!$B$9:$K$124,5,FALSE)</f>
        <v>30.565000000000001</v>
      </c>
      <c r="Z23" s="510"/>
      <c r="AA23" s="510"/>
      <c r="AB23" s="785">
        <f t="shared" si="0"/>
        <v>16605.610416527375</v>
      </c>
      <c r="AC23" s="786">
        <f t="shared" si="1"/>
        <v>23247.298544086374</v>
      </c>
      <c r="AD23" s="513"/>
      <c r="AE23" s="785">
        <f t="shared" si="2"/>
        <v>11.840944039580128</v>
      </c>
      <c r="AF23" s="786">
        <f t="shared" si="3"/>
        <v>65.320137412072626</v>
      </c>
      <c r="AG23" s="513"/>
      <c r="AH23" s="785">
        <f t="shared" si="4"/>
        <v>16617.451360566956</v>
      </c>
      <c r="AI23" s="786">
        <f t="shared" si="5"/>
        <v>23312.618681498447</v>
      </c>
      <c r="AJ23" s="74"/>
    </row>
    <row r="24" spans="1:37" x14ac:dyDescent="0.25">
      <c r="A24" s="15"/>
      <c r="B24" s="764" t="s">
        <v>351</v>
      </c>
      <c r="C24" s="791">
        <v>2101</v>
      </c>
      <c r="D24" s="792">
        <v>1564</v>
      </c>
      <c r="E24" s="526"/>
      <c r="F24" s="793">
        <v>1507118.26</v>
      </c>
      <c r="G24" s="794">
        <v>989212.42</v>
      </c>
      <c r="H24" s="513"/>
      <c r="I24" s="795">
        <v>2527.12</v>
      </c>
      <c r="J24" s="796">
        <v>9507.65</v>
      </c>
      <c r="K24" s="513"/>
      <c r="L24" s="793">
        <f t="shared" si="8"/>
        <v>1509645.3800000001</v>
      </c>
      <c r="M24" s="794">
        <f>G24+J24</f>
        <v>998720.07000000007</v>
      </c>
      <c r="N24" s="513"/>
      <c r="O24" s="795">
        <v>19747.39</v>
      </c>
      <c r="P24" s="796">
        <v>21238.57</v>
      </c>
      <c r="Q24" s="513"/>
      <c r="R24" s="793">
        <v>0.91</v>
      </c>
      <c r="S24" s="794">
        <v>2.71</v>
      </c>
      <c r="T24" s="513"/>
      <c r="U24" s="795">
        <f t="shared" si="6"/>
        <v>19748.3</v>
      </c>
      <c r="V24" s="796">
        <f>P24+S24</f>
        <v>21241.279999999999</v>
      </c>
      <c r="W24" s="510"/>
      <c r="X24" s="537">
        <f>VLOOKUP(B24,'FX rates'!$B$9:$K$124,4,FALSE)</f>
        <v>29.77</v>
      </c>
      <c r="Y24" s="537">
        <f>VLOOKUP(B24,'FX rates'!$B$9:$K$124,5,FALSE)</f>
        <v>32.347000000000001</v>
      </c>
      <c r="Z24" s="510"/>
      <c r="AA24" s="510"/>
      <c r="AB24" s="793">
        <f t="shared" si="0"/>
        <v>50625.403426268058</v>
      </c>
      <c r="AC24" s="794">
        <f t="shared" si="1"/>
        <v>30581.272451850247</v>
      </c>
      <c r="AD24" s="513"/>
      <c r="AE24" s="793">
        <f t="shared" si="2"/>
        <v>84.888142425260327</v>
      </c>
      <c r="AF24" s="794">
        <f t="shared" si="3"/>
        <v>293.9267938294123</v>
      </c>
      <c r="AG24" s="513"/>
      <c r="AH24" s="793">
        <f t="shared" si="4"/>
        <v>50710.291568693319</v>
      </c>
      <c r="AI24" s="794">
        <f t="shared" si="5"/>
        <v>30875.199245679662</v>
      </c>
      <c r="AJ24" s="74"/>
    </row>
    <row r="25" spans="1:37" x14ac:dyDescent="0.25">
      <c r="A25" s="15"/>
      <c r="B25" s="43"/>
      <c r="C25" s="99"/>
      <c r="D25" s="99"/>
      <c r="E25" s="97"/>
      <c r="F25" s="100"/>
      <c r="G25" s="100"/>
      <c r="H25" s="98"/>
      <c r="I25" s="100"/>
      <c r="J25" s="100"/>
      <c r="K25" s="98"/>
      <c r="L25" s="100"/>
      <c r="M25" s="100"/>
      <c r="N25" s="98"/>
      <c r="O25" s="100"/>
      <c r="P25" s="100"/>
      <c r="Q25" s="98"/>
      <c r="R25" s="102"/>
      <c r="S25" s="102"/>
      <c r="T25" s="98"/>
      <c r="U25" s="100"/>
      <c r="V25" s="100"/>
      <c r="W25" s="510"/>
      <c r="X25" s="511"/>
      <c r="Y25" s="511"/>
      <c r="Z25" s="512"/>
      <c r="AA25" s="440"/>
      <c r="AB25" s="100"/>
      <c r="AC25" s="100"/>
      <c r="AD25" s="448"/>
      <c r="AE25" s="100"/>
      <c r="AF25" s="100"/>
      <c r="AG25" s="513"/>
      <c r="AH25" s="100"/>
      <c r="AI25" s="100"/>
      <c r="AJ25" s="510"/>
      <c r="AK25" s="440"/>
    </row>
    <row r="26" spans="1:37" x14ac:dyDescent="0.25">
      <c r="A26" s="15"/>
      <c r="B26" s="21"/>
      <c r="C26" s="103"/>
      <c r="D26" s="103" t="s">
        <v>428</v>
      </c>
      <c r="E26" s="97"/>
      <c r="F26" s="100"/>
      <c r="G26" s="100" t="s">
        <v>428</v>
      </c>
      <c r="H26" s="98"/>
      <c r="I26" s="100"/>
      <c r="J26" s="100" t="s">
        <v>428</v>
      </c>
      <c r="K26" s="98"/>
      <c r="L26" s="100"/>
      <c r="M26" s="100" t="s">
        <v>428</v>
      </c>
      <c r="N26" s="98"/>
      <c r="O26" s="100"/>
      <c r="P26" s="100" t="s">
        <v>428</v>
      </c>
      <c r="Q26" s="98"/>
      <c r="R26" s="100"/>
      <c r="S26" s="100" t="s">
        <v>428</v>
      </c>
      <c r="T26" s="98"/>
      <c r="U26" s="100"/>
      <c r="V26" s="100" t="s">
        <v>428</v>
      </c>
      <c r="W26" s="510"/>
      <c r="X26" s="511"/>
      <c r="Y26" s="511"/>
      <c r="Z26" s="512"/>
      <c r="AA26" s="440"/>
      <c r="AB26" s="100"/>
      <c r="AC26" s="100"/>
      <c r="AD26" s="440"/>
      <c r="AE26" s="100"/>
      <c r="AF26" s="100"/>
      <c r="AG26" s="513"/>
      <c r="AH26" s="100"/>
      <c r="AI26" s="100"/>
      <c r="AJ26" s="510"/>
      <c r="AK26" s="440"/>
    </row>
    <row r="27" spans="1:37" x14ac:dyDescent="0.25">
      <c r="A27" s="15"/>
      <c r="B27" s="104" t="s">
        <v>52</v>
      </c>
      <c r="C27" s="103"/>
      <c r="D27" s="103"/>
      <c r="E27" s="97"/>
      <c r="F27" s="101"/>
      <c r="G27" s="101"/>
      <c r="H27" s="98"/>
      <c r="I27" s="101"/>
      <c r="J27" s="101"/>
      <c r="K27" s="98"/>
      <c r="L27" s="101"/>
      <c r="M27" s="101"/>
      <c r="N27" s="98"/>
      <c r="O27" s="101"/>
      <c r="P27" s="101"/>
      <c r="Q27" s="98"/>
      <c r="R27" s="100"/>
      <c r="S27" s="100"/>
      <c r="T27" s="98"/>
      <c r="U27" s="101"/>
      <c r="V27" s="101"/>
      <c r="W27" s="510"/>
      <c r="X27" s="511"/>
      <c r="Y27" s="511"/>
      <c r="Z27" s="512"/>
      <c r="AA27" s="440"/>
      <c r="AB27" s="101"/>
      <c r="AC27" s="101"/>
      <c r="AD27" s="440"/>
      <c r="AE27" s="101"/>
      <c r="AF27" s="101"/>
      <c r="AG27" s="513"/>
      <c r="AH27" s="101"/>
      <c r="AI27" s="101"/>
      <c r="AJ27" s="510"/>
      <c r="AK27" s="440"/>
    </row>
    <row r="28" spans="1:37" hidden="1" x14ac:dyDescent="0.25">
      <c r="A28" s="15"/>
      <c r="B28" s="770" t="s">
        <v>120</v>
      </c>
      <c r="C28" s="1467">
        <v>0</v>
      </c>
      <c r="D28" s="1468">
        <v>0</v>
      </c>
      <c r="E28" s="526"/>
      <c r="F28" s="1469">
        <v>0</v>
      </c>
      <c r="G28" s="1470">
        <v>0</v>
      </c>
      <c r="H28" s="513"/>
      <c r="I28" s="1469">
        <v>0</v>
      </c>
      <c r="J28" s="1470">
        <v>0</v>
      </c>
      <c r="K28" s="513"/>
      <c r="L28" s="1469">
        <f t="shared" si="8"/>
        <v>0</v>
      </c>
      <c r="M28" s="1470">
        <f>G28+J28</f>
        <v>0</v>
      </c>
      <c r="N28" s="513"/>
      <c r="O28" s="1469">
        <v>0</v>
      </c>
      <c r="P28" s="1470">
        <v>0</v>
      </c>
      <c r="Q28" s="513"/>
      <c r="R28" s="1469">
        <v>0</v>
      </c>
      <c r="S28" s="1470">
        <v>0</v>
      </c>
      <c r="T28" s="513"/>
      <c r="U28" s="1469">
        <f t="shared" si="6"/>
        <v>0</v>
      </c>
      <c r="V28" s="1470">
        <v>0</v>
      </c>
      <c r="W28" s="510"/>
      <c r="X28" s="531">
        <f>VLOOKUP(B28,'FX rates'!$B$9:$K$124,4,FALSE)</f>
        <v>0.89200000000000002</v>
      </c>
      <c r="Y28" s="531">
        <f>VLOOKUP(B28,'FX rates'!$B$9:$K$124,5,FALSE)</f>
        <v>0.874</v>
      </c>
      <c r="Z28" s="510"/>
      <c r="AA28" s="510"/>
      <c r="AB28" s="781">
        <f t="shared" si="0"/>
        <v>0</v>
      </c>
      <c r="AC28" s="782">
        <f t="shared" si="1"/>
        <v>0</v>
      </c>
      <c r="AD28" s="513"/>
      <c r="AE28" s="781">
        <f t="shared" si="2"/>
        <v>0</v>
      </c>
      <c r="AF28" s="782">
        <f t="shared" si="3"/>
        <v>0</v>
      </c>
      <c r="AG28" s="513"/>
      <c r="AH28" s="781">
        <f t="shared" si="4"/>
        <v>0</v>
      </c>
      <c r="AI28" s="782">
        <f t="shared" si="5"/>
        <v>0</v>
      </c>
      <c r="AJ28" s="74"/>
    </row>
    <row r="29" spans="1:37" x14ac:dyDescent="0.25">
      <c r="A29" s="15"/>
      <c r="B29" s="624" t="s">
        <v>123</v>
      </c>
      <c r="C29" s="779">
        <v>2651</v>
      </c>
      <c r="D29" s="780">
        <v>2428</v>
      </c>
      <c r="E29" s="526"/>
      <c r="F29" s="517">
        <v>292.29000000000002</v>
      </c>
      <c r="G29" s="518">
        <v>455.78</v>
      </c>
      <c r="H29" s="513"/>
      <c r="I29" s="781">
        <v>0</v>
      </c>
      <c r="J29" s="782">
        <v>0</v>
      </c>
      <c r="K29" s="513"/>
      <c r="L29" s="517">
        <f t="shared" si="8"/>
        <v>292.29000000000002</v>
      </c>
      <c r="M29" s="518">
        <f>G29+J29</f>
        <v>455.78</v>
      </c>
      <c r="N29" s="513"/>
      <c r="O29" s="781">
        <v>0</v>
      </c>
      <c r="P29" s="782">
        <v>0</v>
      </c>
      <c r="Q29" s="512"/>
      <c r="R29" s="517">
        <v>0</v>
      </c>
      <c r="S29" s="518">
        <v>0</v>
      </c>
      <c r="T29" s="513"/>
      <c r="U29" s="781">
        <f t="shared" si="6"/>
        <v>0</v>
      </c>
      <c r="V29" s="782">
        <v>0</v>
      </c>
      <c r="W29" s="510"/>
      <c r="X29" s="531">
        <f>VLOOKUP(B29,'FX rates'!$B$9:$K$124,4,FALSE)</f>
        <v>0.89200000000000002</v>
      </c>
      <c r="Y29" s="531">
        <f>VLOOKUP(B29,'FX rates'!$B$9:$K$124,5,FALSE)</f>
        <v>0.874</v>
      </c>
      <c r="Z29" s="510"/>
      <c r="AA29" s="510"/>
      <c r="AB29" s="517">
        <f t="shared" si="0"/>
        <v>327.67937219730942</v>
      </c>
      <c r="AC29" s="518">
        <f t="shared" si="1"/>
        <v>521.48741418764303</v>
      </c>
      <c r="AD29" s="513"/>
      <c r="AE29" s="517">
        <f t="shared" si="2"/>
        <v>0</v>
      </c>
      <c r="AF29" s="518">
        <f t="shared" si="3"/>
        <v>0</v>
      </c>
      <c r="AG29" s="513"/>
      <c r="AH29" s="517">
        <f t="shared" si="4"/>
        <v>327.67937219730942</v>
      </c>
      <c r="AI29" s="518">
        <f t="shared" si="5"/>
        <v>521.48741418764303</v>
      </c>
      <c r="AJ29" s="74"/>
    </row>
    <row r="30" spans="1:37" x14ac:dyDescent="0.25">
      <c r="A30" s="15"/>
      <c r="B30" s="1144" t="s">
        <v>583</v>
      </c>
      <c r="C30" s="1146">
        <v>1657305</v>
      </c>
      <c r="D30" s="1147">
        <v>1687216</v>
      </c>
      <c r="E30" s="526"/>
      <c r="F30" s="789">
        <v>31726.9</v>
      </c>
      <c r="G30" s="790">
        <v>36072.6</v>
      </c>
      <c r="H30" s="513"/>
      <c r="I30" s="789">
        <v>0</v>
      </c>
      <c r="J30" s="790">
        <v>0</v>
      </c>
      <c r="K30" s="513"/>
      <c r="L30" s="789">
        <f t="shared" si="8"/>
        <v>31726.9</v>
      </c>
      <c r="M30" s="790">
        <f>G30+J30</f>
        <v>36072.6</v>
      </c>
      <c r="N30" s="513"/>
      <c r="O30" s="789">
        <v>3923.52</v>
      </c>
      <c r="P30" s="790">
        <v>4309.3900000000003</v>
      </c>
      <c r="Q30" s="513"/>
      <c r="R30" s="789">
        <v>0</v>
      </c>
      <c r="S30" s="790">
        <v>0</v>
      </c>
      <c r="T30" s="513"/>
      <c r="U30" s="789">
        <f t="shared" si="6"/>
        <v>3923.52</v>
      </c>
      <c r="V30" s="790">
        <f>P30+S30</f>
        <v>4309.3900000000003</v>
      </c>
      <c r="W30" s="510"/>
      <c r="X30" s="534">
        <f>VLOOKUP(B30,'FX rates'!$B$9:$K$124,4,FALSE)</f>
        <v>0.89200000000000002</v>
      </c>
      <c r="Y30" s="534">
        <f>VLOOKUP(B30,'FX rates'!$B$9:$K$124,5,FALSE)</f>
        <v>0.874</v>
      </c>
      <c r="Z30" s="510"/>
      <c r="AA30" s="510"/>
      <c r="AB30" s="789">
        <f t="shared" si="0"/>
        <v>35568.273542600895</v>
      </c>
      <c r="AC30" s="790">
        <f t="shared" si="1"/>
        <v>41272.997711670476</v>
      </c>
      <c r="AD30" s="513"/>
      <c r="AE30" s="789">
        <f t="shared" si="2"/>
        <v>0</v>
      </c>
      <c r="AF30" s="790">
        <f t="shared" si="3"/>
        <v>0</v>
      </c>
      <c r="AG30" s="513"/>
      <c r="AH30" s="789">
        <f t="shared" si="4"/>
        <v>35568.273542600895</v>
      </c>
      <c r="AI30" s="790">
        <f t="shared" si="5"/>
        <v>41272.997711670476</v>
      </c>
      <c r="AJ30" s="74"/>
    </row>
    <row r="31" spans="1:37" x14ac:dyDescent="0.25">
      <c r="A31" s="15"/>
      <c r="B31" s="628" t="s">
        <v>60</v>
      </c>
      <c r="C31" s="1146">
        <v>1982</v>
      </c>
      <c r="D31" s="1147">
        <v>1542</v>
      </c>
      <c r="E31" s="526"/>
      <c r="F31" s="789">
        <v>15471.19</v>
      </c>
      <c r="G31" s="790">
        <v>15421.51</v>
      </c>
      <c r="H31" s="513"/>
      <c r="I31" s="789" t="s">
        <v>101</v>
      </c>
      <c r="J31" s="790" t="s">
        <v>101</v>
      </c>
      <c r="K31" s="513"/>
      <c r="L31" s="789">
        <v>15471.19</v>
      </c>
      <c r="M31" s="790">
        <v>15421.51</v>
      </c>
      <c r="N31" s="513"/>
      <c r="O31" s="789">
        <v>6650.18</v>
      </c>
      <c r="P31" s="790">
        <v>6091.4</v>
      </c>
      <c r="Q31" s="513"/>
      <c r="R31" s="789" t="s">
        <v>101</v>
      </c>
      <c r="S31" s="790">
        <v>0</v>
      </c>
      <c r="T31" s="513"/>
      <c r="U31" s="789">
        <v>6650.18</v>
      </c>
      <c r="V31" s="790">
        <f t="shared" ref="V31:V45" si="9">P31+S31</f>
        <v>6091.4</v>
      </c>
      <c r="W31" s="510"/>
      <c r="X31" s="534">
        <f>VLOOKUP(B31,'FX rates'!$B$9:$K$124,4,FALSE)</f>
        <v>5.9489999999999998</v>
      </c>
      <c r="Y31" s="534">
        <f>VLOOKUP(B31,'FX rates'!$B$9:$K$124,5,FALSE)</f>
        <v>5.2830000000000004</v>
      </c>
      <c r="Z31" s="510"/>
      <c r="AA31" s="510"/>
      <c r="AB31" s="789">
        <f t="shared" si="0"/>
        <v>2600.6370818624982</v>
      </c>
      <c r="AC31" s="790">
        <f t="shared" si="1"/>
        <v>2919.0819610070034</v>
      </c>
      <c r="AD31" s="513"/>
      <c r="AE31" s="789" t="str">
        <f t="shared" si="2"/>
        <v>NA</v>
      </c>
      <c r="AF31" s="790" t="str">
        <f t="shared" si="3"/>
        <v>NA</v>
      </c>
      <c r="AG31" s="513"/>
      <c r="AH31" s="789">
        <f t="shared" si="4"/>
        <v>2600.6370818624982</v>
      </c>
      <c r="AI31" s="790">
        <f t="shared" si="5"/>
        <v>2919.0819610070034</v>
      </c>
      <c r="AJ31" s="74"/>
    </row>
    <row r="32" spans="1:37" x14ac:dyDescent="0.25">
      <c r="A32" s="15"/>
      <c r="B32" s="628" t="s">
        <v>127</v>
      </c>
      <c r="C32" s="1146">
        <v>157</v>
      </c>
      <c r="D32" s="1147">
        <v>125</v>
      </c>
      <c r="E32" s="526"/>
      <c r="F32" s="789">
        <v>186.4</v>
      </c>
      <c r="G32" s="790">
        <v>336.66</v>
      </c>
      <c r="H32" s="513"/>
      <c r="I32" s="789">
        <v>0</v>
      </c>
      <c r="J32" s="790">
        <v>0</v>
      </c>
      <c r="K32" s="513"/>
      <c r="L32" s="789">
        <f t="shared" si="8"/>
        <v>186.4</v>
      </c>
      <c r="M32" s="790">
        <f>G32+J32</f>
        <v>336.66</v>
      </c>
      <c r="N32" s="513"/>
      <c r="O32" s="789">
        <v>56.87</v>
      </c>
      <c r="P32" s="790">
        <v>74.319999999999993</v>
      </c>
      <c r="Q32" s="513"/>
      <c r="R32" s="789">
        <v>0</v>
      </c>
      <c r="S32" s="790">
        <v>0</v>
      </c>
      <c r="T32" s="513"/>
      <c r="U32" s="789">
        <f t="shared" si="6"/>
        <v>56.87</v>
      </c>
      <c r="V32" s="790">
        <f t="shared" si="9"/>
        <v>74.319999999999993</v>
      </c>
      <c r="W32" s="510"/>
      <c r="X32" s="534">
        <f>VLOOKUP(B32,'FX rates'!$B$9:$K$124,4,FALSE)</f>
        <v>4.2699999999999996</v>
      </c>
      <c r="Y32" s="534">
        <f>VLOOKUP(B32,'FX rates'!$B$9:$K$124,5,FALSE)</f>
        <v>4.0609999999999999</v>
      </c>
      <c r="Z32" s="510"/>
      <c r="AA32" s="510"/>
      <c r="AB32" s="789">
        <f t="shared" si="0"/>
        <v>43.653395784543328</v>
      </c>
      <c r="AC32" s="790">
        <f t="shared" si="1"/>
        <v>82.900763358778633</v>
      </c>
      <c r="AD32" s="513"/>
      <c r="AE32" s="789">
        <f t="shared" si="2"/>
        <v>0</v>
      </c>
      <c r="AF32" s="790">
        <f t="shared" si="3"/>
        <v>0</v>
      </c>
      <c r="AG32" s="513"/>
      <c r="AH32" s="789">
        <f t="shared" si="4"/>
        <v>43.653395784543328</v>
      </c>
      <c r="AI32" s="790">
        <f t="shared" si="5"/>
        <v>82.900763358778633</v>
      </c>
      <c r="AJ32" s="74"/>
    </row>
    <row r="33" spans="1:36" x14ac:dyDescent="0.25">
      <c r="A33" s="15"/>
      <c r="B33" s="628" t="s">
        <v>129</v>
      </c>
      <c r="C33" s="1146">
        <v>164</v>
      </c>
      <c r="D33" s="1147">
        <v>147</v>
      </c>
      <c r="E33" s="526"/>
      <c r="F33" s="789">
        <v>71562.490000000005</v>
      </c>
      <c r="G33" s="790">
        <v>94706.79</v>
      </c>
      <c r="H33" s="513"/>
      <c r="I33" s="789">
        <v>0</v>
      </c>
      <c r="J33" s="790">
        <v>0</v>
      </c>
      <c r="K33" s="513"/>
      <c r="L33" s="789">
        <f t="shared" si="8"/>
        <v>71562.490000000005</v>
      </c>
      <c r="M33" s="790">
        <f>G33+J33</f>
        <v>94706.79</v>
      </c>
      <c r="N33" s="513"/>
      <c r="O33" s="789">
        <v>173.93</v>
      </c>
      <c r="P33" s="790">
        <v>204.80099999999999</v>
      </c>
      <c r="Q33" s="513"/>
      <c r="R33" s="789">
        <v>0</v>
      </c>
      <c r="S33" s="790">
        <v>0</v>
      </c>
      <c r="T33" s="513"/>
      <c r="U33" s="789">
        <f t="shared" si="6"/>
        <v>173.93</v>
      </c>
      <c r="V33" s="790">
        <f t="shared" si="9"/>
        <v>204.80099999999999</v>
      </c>
      <c r="W33" s="510"/>
      <c r="X33" s="534">
        <f>VLOOKUP(B33,'FX rates'!$B$9:$K$124,4,FALSE)</f>
        <v>295.31</v>
      </c>
      <c r="Y33" s="534">
        <f>VLOOKUP(B33,'FX rates'!$B$9:$K$124,5,FALSE)</f>
        <v>280.358</v>
      </c>
      <c r="Z33" s="510"/>
      <c r="AA33" s="510"/>
      <c r="AB33" s="789">
        <f t="shared" si="0"/>
        <v>242.33005993701536</v>
      </c>
      <c r="AC33" s="790">
        <f t="shared" si="1"/>
        <v>337.80662581413759</v>
      </c>
      <c r="AD33" s="513"/>
      <c r="AE33" s="789">
        <f t="shared" si="2"/>
        <v>0</v>
      </c>
      <c r="AF33" s="790">
        <f t="shared" si="3"/>
        <v>0</v>
      </c>
      <c r="AG33" s="513"/>
      <c r="AH33" s="789">
        <f t="shared" si="4"/>
        <v>242.33005993701536</v>
      </c>
      <c r="AI33" s="790">
        <f t="shared" si="5"/>
        <v>337.80662581413759</v>
      </c>
      <c r="AJ33" s="74"/>
    </row>
    <row r="34" spans="1:36" x14ac:dyDescent="0.25">
      <c r="A34" s="15"/>
      <c r="B34" s="628" t="s">
        <v>594</v>
      </c>
      <c r="C34" s="1146">
        <v>2</v>
      </c>
      <c r="D34" s="1147">
        <v>2</v>
      </c>
      <c r="E34" s="526"/>
      <c r="F34" s="1149">
        <v>0.02</v>
      </c>
      <c r="G34" s="1150">
        <v>0.02</v>
      </c>
      <c r="H34" s="513"/>
      <c r="I34" s="789">
        <v>0</v>
      </c>
      <c r="J34" s="790">
        <v>0</v>
      </c>
      <c r="K34" s="513"/>
      <c r="L34" s="1149">
        <f>F34+I34</f>
        <v>0.02</v>
      </c>
      <c r="M34" s="1150">
        <f>G34+J34</f>
        <v>0.02</v>
      </c>
      <c r="N34" s="513"/>
      <c r="O34" s="1149">
        <v>0.02</v>
      </c>
      <c r="P34" s="1150">
        <v>0.02</v>
      </c>
      <c r="Q34" s="513"/>
      <c r="R34" s="789">
        <v>0</v>
      </c>
      <c r="S34" s="790">
        <v>0</v>
      </c>
      <c r="T34" s="513"/>
      <c r="U34" s="789">
        <f t="shared" si="6"/>
        <v>0.02</v>
      </c>
      <c r="V34" s="790">
        <f t="shared" si="9"/>
        <v>0.02</v>
      </c>
      <c r="W34" s="510"/>
      <c r="X34" s="534">
        <f>VLOOKUP(B34,'FX rates'!$B$9:$K$124,4,FALSE)</f>
        <v>1.744</v>
      </c>
      <c r="Y34" s="534">
        <f>VLOOKUP(B34,'FX rates'!$B$9:$K$124,5,FALSE)</f>
        <v>1.71</v>
      </c>
      <c r="Z34" s="510"/>
      <c r="AA34" s="510"/>
      <c r="AB34" s="1149">
        <f t="shared" si="0"/>
        <v>1.1467889908256881E-2</v>
      </c>
      <c r="AC34" s="1150">
        <f t="shared" si="1"/>
        <v>1.1695906432748539E-2</v>
      </c>
      <c r="AD34" s="513"/>
      <c r="AE34" s="1149">
        <f t="shared" si="2"/>
        <v>0</v>
      </c>
      <c r="AF34" s="1150">
        <f t="shared" si="3"/>
        <v>0</v>
      </c>
      <c r="AG34" s="513"/>
      <c r="AH34" s="1149">
        <f t="shared" si="4"/>
        <v>1.1467889908256881E-2</v>
      </c>
      <c r="AI34" s="1150">
        <f t="shared" si="5"/>
        <v>1.1695906432748539E-2</v>
      </c>
      <c r="AJ34" s="74"/>
    </row>
    <row r="35" spans="1:36" x14ac:dyDescent="0.25">
      <c r="A35" s="15"/>
      <c r="B35" s="628" t="s">
        <v>597</v>
      </c>
      <c r="C35" s="1146">
        <v>84</v>
      </c>
      <c r="D35" s="1147">
        <v>72</v>
      </c>
      <c r="E35" s="526"/>
      <c r="F35" s="1149">
        <v>195.25</v>
      </c>
      <c r="G35" s="1150">
        <v>132.32</v>
      </c>
      <c r="H35" s="513"/>
      <c r="I35" s="789">
        <v>0</v>
      </c>
      <c r="J35" s="790">
        <v>0</v>
      </c>
      <c r="K35" s="513"/>
      <c r="L35" s="1149">
        <f>F35+I35</f>
        <v>195.25</v>
      </c>
      <c r="M35" s="1150">
        <f>G35+J35</f>
        <v>132.32</v>
      </c>
      <c r="N35" s="513"/>
      <c r="O35" s="789">
        <v>2.58</v>
      </c>
      <c r="P35" s="790">
        <v>2.29</v>
      </c>
      <c r="Q35" s="513"/>
      <c r="R35" s="789">
        <v>0</v>
      </c>
      <c r="S35" s="790">
        <v>0</v>
      </c>
      <c r="T35" s="513"/>
      <c r="U35" s="789">
        <f t="shared" si="6"/>
        <v>2.58</v>
      </c>
      <c r="V35" s="790">
        <f t="shared" si="9"/>
        <v>2.29</v>
      </c>
      <c r="W35" s="510"/>
      <c r="X35" s="534">
        <f>VLOOKUP(B35,'FX rates'!$B$9:$K$124,4,FALSE)</f>
        <v>22.667000000000002</v>
      </c>
      <c r="Y35" s="534">
        <f>VLOOKUP(B35,'FX rates'!$B$9:$K$124,5,FALSE)</f>
        <v>22.541</v>
      </c>
      <c r="Z35" s="510"/>
      <c r="AA35" s="510"/>
      <c r="AB35" s="1149">
        <f t="shared" ref="AB35" si="10">IF(F35="NA","NA",F35/X35)</f>
        <v>8.6138439140600873</v>
      </c>
      <c r="AC35" s="1150">
        <f t="shared" ref="AC35" si="11">IF(G35="NA","NA",G35/Y35)</f>
        <v>5.8701920944057493</v>
      </c>
      <c r="AD35" s="513"/>
      <c r="AE35" s="1149">
        <f t="shared" ref="AE35" si="12">IF(I35="NA","NA",I35/X35)</f>
        <v>0</v>
      </c>
      <c r="AF35" s="1150">
        <f t="shared" ref="AF35" si="13">IF(J35="NA","NA",J35/Y35)</f>
        <v>0</v>
      </c>
      <c r="AG35" s="513"/>
      <c r="AH35" s="1149">
        <f t="shared" ref="AH35" si="14">IF(L35="NA","NA",L35/X35)</f>
        <v>8.6138439140600873</v>
      </c>
      <c r="AI35" s="1150">
        <f t="shared" ref="AI35" si="15">IF(M35="NA","NA",M35/Y35)</f>
        <v>5.8701920944057493</v>
      </c>
      <c r="AJ35" s="74"/>
    </row>
    <row r="36" spans="1:36" x14ac:dyDescent="0.25">
      <c r="A36" s="15"/>
      <c r="B36" s="628" t="s">
        <v>599</v>
      </c>
      <c r="C36" s="1146">
        <v>7622</v>
      </c>
      <c r="D36" s="1147">
        <v>7537</v>
      </c>
      <c r="E36" s="526"/>
      <c r="F36" s="1149">
        <v>354.92</v>
      </c>
      <c r="G36" s="1150">
        <v>347.4</v>
      </c>
      <c r="H36" s="513"/>
      <c r="I36" s="789">
        <v>0</v>
      </c>
      <c r="J36" s="790">
        <v>0</v>
      </c>
      <c r="K36" s="513"/>
      <c r="L36" s="1149">
        <f>F36+I36</f>
        <v>354.92</v>
      </c>
      <c r="M36" s="1150">
        <f>G36+J36</f>
        <v>347.4</v>
      </c>
      <c r="N36" s="513"/>
      <c r="O36" s="789">
        <v>24.64</v>
      </c>
      <c r="P36" s="790">
        <v>26.6</v>
      </c>
      <c r="Q36" s="513"/>
      <c r="R36" s="789">
        <v>0</v>
      </c>
      <c r="S36" s="790">
        <v>0</v>
      </c>
      <c r="T36" s="513"/>
      <c r="U36" s="789">
        <f t="shared" ref="U36" si="16">O36+R36</f>
        <v>24.64</v>
      </c>
      <c r="V36" s="790">
        <f t="shared" ref="V36" si="17">P36+S36</f>
        <v>26.6</v>
      </c>
      <c r="W36" s="510"/>
      <c r="X36" s="534">
        <f>VLOOKUP(B36,'FX rates'!$B$9:$K$124,4,FALSE)</f>
        <v>0.89200000000000002</v>
      </c>
      <c r="Y36" s="534">
        <f>VLOOKUP(B36,'FX rates'!$B$9:$K$124,5,FALSE)</f>
        <v>0.874</v>
      </c>
      <c r="Z36" s="510"/>
      <c r="AA36" s="510"/>
      <c r="AB36" s="1149">
        <f t="shared" ref="AB36" si="18">IF(F36="NA","NA",F36/X36)</f>
        <v>397.89237668161434</v>
      </c>
      <c r="AC36" s="1150">
        <f t="shared" ref="AC36" si="19">IF(G36="NA","NA",G36/Y36)</f>
        <v>397.48283752860408</v>
      </c>
      <c r="AD36" s="513"/>
      <c r="AE36" s="1149">
        <f t="shared" ref="AE36" si="20">IF(I36="NA","NA",I36/X36)</f>
        <v>0</v>
      </c>
      <c r="AF36" s="1150">
        <f t="shared" ref="AF36" si="21">IF(J36="NA","NA",J36/Y36)</f>
        <v>0</v>
      </c>
      <c r="AG36" s="513"/>
      <c r="AH36" s="1149">
        <f t="shared" ref="AH36" si="22">IF(L36="NA","NA",L36/X36)</f>
        <v>397.89237668161434</v>
      </c>
      <c r="AI36" s="1150">
        <f t="shared" ref="AI36" si="23">IF(M36="NA","NA",M36/Y36)</f>
        <v>397.48283752860408</v>
      </c>
      <c r="AJ36" s="74"/>
    </row>
    <row r="37" spans="1:36" x14ac:dyDescent="0.25">
      <c r="A37" s="15"/>
      <c r="B37" s="628" t="s">
        <v>603</v>
      </c>
      <c r="C37" s="1146">
        <v>1505591</v>
      </c>
      <c r="D37" s="1147">
        <v>2108331</v>
      </c>
      <c r="E37" s="526"/>
      <c r="F37" s="789">
        <v>14940.2</v>
      </c>
      <c r="G37" s="790">
        <v>15816.6</v>
      </c>
      <c r="H37" s="513"/>
      <c r="I37" s="789">
        <v>14885.2</v>
      </c>
      <c r="J37" s="790">
        <v>19846.599999999999</v>
      </c>
      <c r="K37" s="513"/>
      <c r="L37" s="789">
        <f t="shared" si="8"/>
        <v>29825.4</v>
      </c>
      <c r="M37" s="790">
        <f t="shared" ref="M37:M45" si="24">G37+J37</f>
        <v>35663.199999999997</v>
      </c>
      <c r="N37" s="513"/>
      <c r="O37" s="789">
        <v>2299.92</v>
      </c>
      <c r="P37" s="790">
        <v>2673.91</v>
      </c>
      <c r="Q37" s="513"/>
      <c r="R37" s="789">
        <v>1533.89</v>
      </c>
      <c r="S37" s="790">
        <v>2086.3000000000002</v>
      </c>
      <c r="T37" s="513"/>
      <c r="U37" s="789">
        <f t="shared" si="6"/>
        <v>3833.8100000000004</v>
      </c>
      <c r="V37" s="790">
        <f t="shared" si="9"/>
        <v>4760.21</v>
      </c>
      <c r="W37" s="510"/>
      <c r="X37" s="534">
        <f>VLOOKUP(B37,'FX rates'!$B$9:$K$124,4,FALSE)</f>
        <v>0.89200000000000002</v>
      </c>
      <c r="Y37" s="534">
        <f>VLOOKUP(B37,'FX rates'!$B$9:$K$124,5,FALSE)</f>
        <v>0.874</v>
      </c>
      <c r="Z37" s="510"/>
      <c r="AA37" s="510"/>
      <c r="AB37" s="789">
        <f t="shared" si="0"/>
        <v>16749.103139013452</v>
      </c>
      <c r="AC37" s="790">
        <f t="shared" si="1"/>
        <v>18096.796338672768</v>
      </c>
      <c r="AD37" s="513"/>
      <c r="AE37" s="789">
        <f t="shared" si="2"/>
        <v>16687.443946188341</v>
      </c>
      <c r="AF37" s="790">
        <f t="shared" si="3"/>
        <v>22707.780320366131</v>
      </c>
      <c r="AG37" s="513"/>
      <c r="AH37" s="789">
        <f t="shared" si="4"/>
        <v>33436.547085201797</v>
      </c>
      <c r="AI37" s="790">
        <f t="shared" si="5"/>
        <v>40804.576659038896</v>
      </c>
      <c r="AJ37" s="74"/>
    </row>
    <row r="38" spans="1:36" x14ac:dyDescent="0.25">
      <c r="A38" s="15"/>
      <c r="B38" s="628" t="s">
        <v>67</v>
      </c>
      <c r="C38" s="1146">
        <v>80973</v>
      </c>
      <c r="D38" s="1147">
        <v>77369</v>
      </c>
      <c r="E38" s="526"/>
      <c r="F38" s="789">
        <v>10140.469999999999</v>
      </c>
      <c r="G38" s="790">
        <v>10669</v>
      </c>
      <c r="H38" s="513"/>
      <c r="I38" s="789">
        <v>0</v>
      </c>
      <c r="J38" s="790">
        <v>0</v>
      </c>
      <c r="K38" s="513"/>
      <c r="L38" s="789">
        <f t="shared" si="8"/>
        <v>10140.469999999999</v>
      </c>
      <c r="M38" s="790">
        <f t="shared" si="24"/>
        <v>10669</v>
      </c>
      <c r="N38" s="513"/>
      <c r="O38" s="789">
        <v>3236.76</v>
      </c>
      <c r="P38" s="790">
        <v>3336.64</v>
      </c>
      <c r="Q38" s="513"/>
      <c r="R38" s="789">
        <v>0</v>
      </c>
      <c r="S38" s="790">
        <v>0</v>
      </c>
      <c r="T38" s="513"/>
      <c r="U38" s="789">
        <f t="shared" si="6"/>
        <v>3236.76</v>
      </c>
      <c r="V38" s="790">
        <f t="shared" si="9"/>
        <v>3336.64</v>
      </c>
      <c r="W38" s="510"/>
      <c r="X38" s="534">
        <f>VLOOKUP(B38,'FX rates'!$B$9:$K$124,4,FALSE)</f>
        <v>0.89200000000000002</v>
      </c>
      <c r="Y38" s="534">
        <f>VLOOKUP(B38,'FX rates'!$B$9:$K$124,5,FALSE)</f>
        <v>0.874</v>
      </c>
      <c r="Z38" s="510"/>
      <c r="AA38" s="510"/>
      <c r="AB38" s="789">
        <f t="shared" si="0"/>
        <v>11368.2399103139</v>
      </c>
      <c r="AC38" s="790">
        <f t="shared" si="1"/>
        <v>12207.093821510298</v>
      </c>
      <c r="AD38" s="513"/>
      <c r="AE38" s="789">
        <f t="shared" si="2"/>
        <v>0</v>
      </c>
      <c r="AF38" s="790">
        <f t="shared" si="3"/>
        <v>0</v>
      </c>
      <c r="AG38" s="513"/>
      <c r="AH38" s="789">
        <f t="shared" si="4"/>
        <v>11368.2399103139</v>
      </c>
      <c r="AI38" s="790">
        <f t="shared" si="5"/>
        <v>12207.093821510298</v>
      </c>
      <c r="AJ38" s="74"/>
    </row>
    <row r="39" spans="1:36" x14ac:dyDescent="0.25">
      <c r="A39" s="15"/>
      <c r="B39" s="628" t="s">
        <v>479</v>
      </c>
      <c r="C39" s="1146">
        <v>46</v>
      </c>
      <c r="D39" s="1147">
        <v>35</v>
      </c>
      <c r="E39" s="526"/>
      <c r="F39" s="789">
        <v>8726780.3499999996</v>
      </c>
      <c r="G39" s="790">
        <v>12150466.52</v>
      </c>
      <c r="H39" s="513"/>
      <c r="I39" s="789">
        <v>0</v>
      </c>
      <c r="J39" s="790">
        <v>0</v>
      </c>
      <c r="K39" s="513"/>
      <c r="L39" s="789">
        <f t="shared" si="8"/>
        <v>8726780.3499999996</v>
      </c>
      <c r="M39" s="790">
        <f t="shared" si="24"/>
        <v>12150466.52</v>
      </c>
      <c r="N39" s="513"/>
      <c r="O39" s="789">
        <v>1505.04</v>
      </c>
      <c r="P39" s="790">
        <v>1423.742</v>
      </c>
      <c r="Q39" s="513"/>
      <c r="R39" s="789">
        <v>0</v>
      </c>
      <c r="S39" s="790">
        <v>0</v>
      </c>
      <c r="T39" s="513"/>
      <c r="U39" s="789">
        <f t="shared" si="6"/>
        <v>1505.04</v>
      </c>
      <c r="V39" s="790">
        <f t="shared" si="9"/>
        <v>1423.742</v>
      </c>
      <c r="W39" s="510"/>
      <c r="X39" s="534">
        <f>VLOOKUP(B39,'FX rates'!$B$9:$K$124,4,FALSE)</f>
        <v>42000</v>
      </c>
      <c r="Y39" s="534">
        <f>VLOOKUP(B39,'FX rates'!$B$9:$K$124,5,FALSE)</f>
        <v>42000</v>
      </c>
      <c r="Z39" s="510"/>
      <c r="AA39" s="510"/>
      <c r="AB39" s="789">
        <f t="shared" si="0"/>
        <v>207.78048452380952</v>
      </c>
      <c r="AC39" s="790">
        <f t="shared" si="1"/>
        <v>289.29682190476188</v>
      </c>
      <c r="AD39" s="513"/>
      <c r="AE39" s="789">
        <f t="shared" si="2"/>
        <v>0</v>
      </c>
      <c r="AF39" s="790">
        <f t="shared" si="3"/>
        <v>0</v>
      </c>
      <c r="AG39" s="513"/>
      <c r="AH39" s="789">
        <f t="shared" si="4"/>
        <v>207.78048452380952</v>
      </c>
      <c r="AI39" s="790">
        <f t="shared" si="5"/>
        <v>289.29682190476188</v>
      </c>
      <c r="AJ39" s="74"/>
    </row>
    <row r="40" spans="1:36" x14ac:dyDescent="0.25">
      <c r="A40" s="15"/>
      <c r="B40" s="628" t="s">
        <v>68</v>
      </c>
      <c r="C40" s="1146">
        <v>104</v>
      </c>
      <c r="D40" s="1147">
        <v>90</v>
      </c>
      <c r="E40" s="526"/>
      <c r="F40" s="789">
        <v>1209.1099999999999</v>
      </c>
      <c r="G40" s="790">
        <v>835.4</v>
      </c>
      <c r="H40" s="513"/>
      <c r="I40" s="789">
        <v>0</v>
      </c>
      <c r="J40" s="790">
        <v>0</v>
      </c>
      <c r="K40" s="513"/>
      <c r="L40" s="789">
        <f t="shared" si="8"/>
        <v>1209.1099999999999</v>
      </c>
      <c r="M40" s="790">
        <f t="shared" si="24"/>
        <v>835.4</v>
      </c>
      <c r="N40" s="513"/>
      <c r="O40" s="789">
        <v>46.6</v>
      </c>
      <c r="P40" s="790">
        <v>29.22</v>
      </c>
      <c r="Q40" s="513"/>
      <c r="R40" s="789">
        <v>0</v>
      </c>
      <c r="S40" s="790">
        <v>0</v>
      </c>
      <c r="T40" s="513"/>
      <c r="U40" s="789">
        <f t="shared" si="6"/>
        <v>46.6</v>
      </c>
      <c r="V40" s="790">
        <f t="shared" si="9"/>
        <v>29.22</v>
      </c>
      <c r="W40" s="510"/>
      <c r="X40" s="534">
        <f>VLOOKUP(B40,'FX rates'!$B$9:$K$124,4,FALSE)</f>
        <v>13.999000000000001</v>
      </c>
      <c r="Y40" s="534">
        <f>VLOOKUP(B40,'FX rates'!$B$9:$K$124,5,FALSE)</f>
        <v>14.382</v>
      </c>
      <c r="Z40" s="510"/>
      <c r="AA40" s="510"/>
      <c r="AB40" s="789">
        <f t="shared" si="0"/>
        <v>86.371169369240647</v>
      </c>
      <c r="AC40" s="790">
        <f t="shared" si="1"/>
        <v>58.086497010151575</v>
      </c>
      <c r="AD40" s="513"/>
      <c r="AE40" s="789">
        <f t="shared" si="2"/>
        <v>0</v>
      </c>
      <c r="AF40" s="790">
        <f t="shared" si="3"/>
        <v>0</v>
      </c>
      <c r="AG40" s="513"/>
      <c r="AH40" s="789">
        <f t="shared" si="4"/>
        <v>86.371169369240647</v>
      </c>
      <c r="AI40" s="790">
        <f t="shared" si="5"/>
        <v>58.086497010151575</v>
      </c>
      <c r="AJ40" s="74"/>
    </row>
    <row r="41" spans="1:36" x14ac:dyDescent="0.25">
      <c r="A41" s="15"/>
      <c r="B41" s="628" t="s">
        <v>134</v>
      </c>
      <c r="C41" s="1146">
        <v>8657</v>
      </c>
      <c r="D41" s="1147">
        <v>8613</v>
      </c>
      <c r="E41" s="526"/>
      <c r="F41" s="789">
        <v>18367.73</v>
      </c>
      <c r="G41" s="790">
        <v>17634</v>
      </c>
      <c r="H41" s="513"/>
      <c r="I41" s="789">
        <v>0</v>
      </c>
      <c r="J41" s="790">
        <v>0</v>
      </c>
      <c r="K41" s="513"/>
      <c r="L41" s="789">
        <f t="shared" si="8"/>
        <v>18367.73</v>
      </c>
      <c r="M41" s="790">
        <f t="shared" si="24"/>
        <v>17634</v>
      </c>
      <c r="N41" s="513"/>
      <c r="O41" s="789">
        <v>2066.29</v>
      </c>
      <c r="P41" s="790">
        <v>2328.9389999999999</v>
      </c>
      <c r="Q41" s="513"/>
      <c r="R41" s="789">
        <v>0</v>
      </c>
      <c r="S41" s="790">
        <v>0</v>
      </c>
      <c r="T41" s="513"/>
      <c r="U41" s="789">
        <f t="shared" si="6"/>
        <v>2066.29</v>
      </c>
      <c r="V41" s="790">
        <f t="shared" si="9"/>
        <v>2328.9389999999999</v>
      </c>
      <c r="W41" s="510"/>
      <c r="X41" s="534">
        <f>VLOOKUP(B41,'FX rates'!$B$9:$K$124,4,FALSE)</f>
        <v>0.89200000000000002</v>
      </c>
      <c r="Y41" s="534">
        <f>VLOOKUP(B41,'FX rates'!$B$9:$K$124,5,FALSE)</f>
        <v>0.874</v>
      </c>
      <c r="Z41" s="510"/>
      <c r="AA41" s="510"/>
      <c r="AB41" s="789">
        <f t="shared" si="0"/>
        <v>20591.625560538116</v>
      </c>
      <c r="AC41" s="790">
        <f t="shared" si="1"/>
        <v>20176.201372997712</v>
      </c>
      <c r="AD41" s="513"/>
      <c r="AE41" s="789">
        <f t="shared" si="2"/>
        <v>0</v>
      </c>
      <c r="AF41" s="790">
        <f t="shared" si="3"/>
        <v>0</v>
      </c>
      <c r="AG41" s="513"/>
      <c r="AH41" s="789">
        <f t="shared" si="4"/>
        <v>20591.625560538116</v>
      </c>
      <c r="AI41" s="790">
        <f t="shared" si="5"/>
        <v>20176.201372997712</v>
      </c>
      <c r="AJ41" s="74"/>
    </row>
    <row r="42" spans="1:36" x14ac:dyDescent="0.25">
      <c r="A42" s="15"/>
      <c r="B42" s="628" t="s">
        <v>625</v>
      </c>
      <c r="C42" s="1146">
        <v>8421</v>
      </c>
      <c r="D42" s="1147">
        <v>7251</v>
      </c>
      <c r="E42" s="526"/>
      <c r="F42" s="789">
        <v>7175.58</v>
      </c>
      <c r="G42" s="790">
        <v>4762.3</v>
      </c>
      <c r="H42" s="513"/>
      <c r="I42" s="789">
        <v>0</v>
      </c>
      <c r="J42" s="790">
        <v>33.200000000000003</v>
      </c>
      <c r="K42" s="513"/>
      <c r="L42" s="789">
        <f t="shared" si="8"/>
        <v>7175.58</v>
      </c>
      <c r="M42" s="790">
        <f t="shared" si="24"/>
        <v>4795.5</v>
      </c>
      <c r="N42" s="513"/>
      <c r="O42" s="789">
        <v>3108.1</v>
      </c>
      <c r="P42" s="790">
        <v>1759.82</v>
      </c>
      <c r="Q42" s="513"/>
      <c r="R42" s="789">
        <v>0</v>
      </c>
      <c r="S42" s="790">
        <v>0.28999999999999998</v>
      </c>
      <c r="T42" s="513"/>
      <c r="U42" s="789">
        <f t="shared" si="6"/>
        <v>3108.1</v>
      </c>
      <c r="V42" s="790">
        <f t="shared" si="9"/>
        <v>1760.11</v>
      </c>
      <c r="W42" s="440"/>
      <c r="X42" s="534">
        <f>VLOOKUP(B42,'FX rates'!$B$9:$K$124,4,FALSE)</f>
        <v>0.89200000000000002</v>
      </c>
      <c r="Y42" s="534">
        <f>VLOOKUP(B42,'FX rates'!$B$9:$K$124,5,FALSE)</f>
        <v>0.874</v>
      </c>
      <c r="Z42" s="440"/>
      <c r="AA42" s="440"/>
      <c r="AB42" s="789">
        <f t="shared" si="0"/>
        <v>8044.3721973094171</v>
      </c>
      <c r="AC42" s="790">
        <f t="shared" si="1"/>
        <v>5448.8558352402752</v>
      </c>
      <c r="AD42" s="513"/>
      <c r="AE42" s="789">
        <f t="shared" si="2"/>
        <v>0</v>
      </c>
      <c r="AF42" s="790">
        <f t="shared" si="3"/>
        <v>37.986270022883296</v>
      </c>
      <c r="AG42" s="513"/>
      <c r="AH42" s="789">
        <f t="shared" si="4"/>
        <v>8044.3721973094171</v>
      </c>
      <c r="AI42" s="790">
        <f t="shared" si="5"/>
        <v>5486.8421052631575</v>
      </c>
    </row>
    <row r="43" spans="1:36" x14ac:dyDescent="0.25">
      <c r="A43" s="15"/>
      <c r="B43" s="628" t="s">
        <v>636</v>
      </c>
      <c r="C43" s="1146" t="s">
        <v>101</v>
      </c>
      <c r="D43" s="1147">
        <v>19</v>
      </c>
      <c r="E43" s="526"/>
      <c r="F43" s="789">
        <v>2053.0100000000002</v>
      </c>
      <c r="G43" s="790">
        <v>7330.5</v>
      </c>
      <c r="H43" s="513"/>
      <c r="I43" s="789">
        <v>0.19</v>
      </c>
      <c r="J43" s="790">
        <v>1.24</v>
      </c>
      <c r="K43" s="513"/>
      <c r="L43" s="789">
        <f t="shared" si="8"/>
        <v>2053.2000000000003</v>
      </c>
      <c r="M43" s="790">
        <f t="shared" si="24"/>
        <v>7331.74</v>
      </c>
      <c r="N43" s="513"/>
      <c r="O43" s="789">
        <v>58.01</v>
      </c>
      <c r="P43" s="790">
        <v>157.43</v>
      </c>
      <c r="Q43" s="513"/>
      <c r="R43" s="789">
        <v>0</v>
      </c>
      <c r="S43" s="1150">
        <v>0.01</v>
      </c>
      <c r="T43" s="513"/>
      <c r="U43" s="789">
        <f t="shared" si="6"/>
        <v>58.01</v>
      </c>
      <c r="V43" s="790">
        <f t="shared" si="9"/>
        <v>157.44</v>
      </c>
      <c r="W43" s="440"/>
      <c r="X43" s="534">
        <f>VLOOKUP(B43,'FX rates'!$B$9:$K$124,4,FALSE)</f>
        <v>8.7799999999999994</v>
      </c>
      <c r="Y43" s="534">
        <f>VLOOKUP(B43,'FX rates'!$B$9:$K$124,5,FALSE)</f>
        <v>8.6769999999999996</v>
      </c>
      <c r="Z43" s="440"/>
      <c r="AA43" s="440"/>
      <c r="AB43" s="789">
        <f t="shared" si="0"/>
        <v>233.82801822323466</v>
      </c>
      <c r="AC43" s="790">
        <f t="shared" si="1"/>
        <v>844.81963812377558</v>
      </c>
      <c r="AD43" s="513"/>
      <c r="AE43" s="789">
        <f t="shared" si="2"/>
        <v>2.1640091116173123E-2</v>
      </c>
      <c r="AF43" s="790">
        <f t="shared" si="3"/>
        <v>0.14290653451653798</v>
      </c>
      <c r="AG43" s="513"/>
      <c r="AH43" s="789">
        <f t="shared" si="4"/>
        <v>233.84965831435085</v>
      </c>
      <c r="AI43" s="790">
        <f t="shared" si="5"/>
        <v>844.96254465829202</v>
      </c>
    </row>
    <row r="44" spans="1:36" x14ac:dyDescent="0.25">
      <c r="B44" s="628" t="s">
        <v>84</v>
      </c>
      <c r="C44" s="1146">
        <v>35300</v>
      </c>
      <c r="D44" s="1147">
        <v>35436</v>
      </c>
      <c r="E44" s="526"/>
      <c r="F44" s="789">
        <v>10765.57</v>
      </c>
      <c r="G44" s="790">
        <v>11642.25</v>
      </c>
      <c r="H44" s="513"/>
      <c r="I44" s="789">
        <v>6978.29</v>
      </c>
      <c r="J44" s="790">
        <v>3402.66</v>
      </c>
      <c r="K44" s="513"/>
      <c r="L44" s="789">
        <f t="shared" si="8"/>
        <v>17743.86</v>
      </c>
      <c r="M44" s="790">
        <f t="shared" si="24"/>
        <v>15044.91</v>
      </c>
      <c r="N44" s="513"/>
      <c r="O44" s="789">
        <v>515.9</v>
      </c>
      <c r="P44" s="790">
        <v>595.53</v>
      </c>
      <c r="Q44" s="513"/>
      <c r="R44" s="789">
        <v>19.47</v>
      </c>
      <c r="S44" s="790">
        <v>21.68</v>
      </c>
      <c r="T44" s="513"/>
      <c r="U44" s="789">
        <f t="shared" si="6"/>
        <v>535.37</v>
      </c>
      <c r="V44" s="790">
        <f t="shared" si="9"/>
        <v>617.20999999999992</v>
      </c>
      <c r="W44" s="440"/>
      <c r="X44" s="534">
        <f>VLOOKUP(B44,'FX rates'!$B$9:$K$124,4,FALSE)</f>
        <v>0.96799999999999997</v>
      </c>
      <c r="Y44" s="534">
        <f>VLOOKUP(B44,'FX rates'!$B$9:$K$124,5,FALSE)</f>
        <v>0.98399999999999999</v>
      </c>
      <c r="Z44" s="440"/>
      <c r="AA44" s="440"/>
      <c r="AB44" s="789">
        <f t="shared" si="0"/>
        <v>11121.456611570247</v>
      </c>
      <c r="AC44" s="790">
        <f t="shared" si="1"/>
        <v>11831.554878048781</v>
      </c>
      <c r="AD44" s="513"/>
      <c r="AE44" s="789">
        <f t="shared" si="2"/>
        <v>7208.977272727273</v>
      </c>
      <c r="AF44" s="790">
        <f t="shared" si="3"/>
        <v>3457.9878048780488</v>
      </c>
      <c r="AG44" s="513"/>
      <c r="AH44" s="789">
        <f t="shared" si="4"/>
        <v>18330.433884297523</v>
      </c>
      <c r="AI44" s="790">
        <f t="shared" si="5"/>
        <v>15289.542682926829</v>
      </c>
    </row>
    <row r="45" spans="1:36" x14ac:dyDescent="0.25">
      <c r="B45" s="628" t="s">
        <v>88</v>
      </c>
      <c r="C45" s="1146" t="s">
        <v>101</v>
      </c>
      <c r="D45" s="1147">
        <v>610</v>
      </c>
      <c r="E45" s="526"/>
      <c r="F45" s="789">
        <v>35946</v>
      </c>
      <c r="G45" s="790">
        <v>98422</v>
      </c>
      <c r="H45" s="513"/>
      <c r="I45" s="789">
        <v>669</v>
      </c>
      <c r="J45" s="790">
        <v>54576</v>
      </c>
      <c r="K45" s="513"/>
      <c r="L45" s="789">
        <f t="shared" si="8"/>
        <v>36615</v>
      </c>
      <c r="M45" s="790">
        <f t="shared" si="24"/>
        <v>152998</v>
      </c>
      <c r="N45" s="513"/>
      <c r="O45" s="789">
        <v>667.14</v>
      </c>
      <c r="P45" s="790">
        <v>0</v>
      </c>
      <c r="Q45" s="513"/>
      <c r="R45" s="789">
        <v>0.13</v>
      </c>
      <c r="S45" s="790">
        <v>3.79</v>
      </c>
      <c r="T45" s="513"/>
      <c r="U45" s="789">
        <f t="shared" si="6"/>
        <v>667.27</v>
      </c>
      <c r="V45" s="790">
        <f t="shared" si="9"/>
        <v>3.79</v>
      </c>
      <c r="W45" s="440"/>
      <c r="X45" s="534">
        <f>VLOOKUP(B45,'FX rates'!$B$9:$K$124,4,FALSE)</f>
        <v>3.4540000000000002</v>
      </c>
      <c r="Y45" s="534">
        <f>VLOOKUP(B45,'FX rates'!$B$9:$K$124,5,FALSE)</f>
        <v>3.75</v>
      </c>
      <c r="Z45" s="440"/>
      <c r="AA45" s="440"/>
      <c r="AB45" s="789">
        <f t="shared" si="0"/>
        <v>10407.06427330631</v>
      </c>
      <c r="AC45" s="790">
        <f t="shared" si="1"/>
        <v>26245.866666666665</v>
      </c>
      <c r="AD45" s="513"/>
      <c r="AE45" s="789">
        <f t="shared" si="2"/>
        <v>193.68847712796756</v>
      </c>
      <c r="AF45" s="790">
        <f t="shared" si="3"/>
        <v>14553.6</v>
      </c>
      <c r="AG45" s="513"/>
      <c r="AH45" s="789">
        <f t="shared" si="4"/>
        <v>10600.752750434278</v>
      </c>
      <c r="AI45" s="790">
        <f t="shared" si="5"/>
        <v>40799.466666666667</v>
      </c>
    </row>
    <row r="46" spans="1:36" x14ac:dyDescent="0.25">
      <c r="B46" s="636" t="s">
        <v>143</v>
      </c>
      <c r="C46" s="1402">
        <v>1221</v>
      </c>
      <c r="D46" s="1148">
        <v>1151</v>
      </c>
      <c r="E46" s="526"/>
      <c r="F46" s="797">
        <v>1311.68</v>
      </c>
      <c r="G46" s="798">
        <v>883.58</v>
      </c>
      <c r="H46" s="513"/>
      <c r="I46" s="797">
        <v>0</v>
      </c>
      <c r="J46" s="798">
        <v>0</v>
      </c>
      <c r="K46" s="513"/>
      <c r="L46" s="797">
        <f t="shared" si="8"/>
        <v>1311.68</v>
      </c>
      <c r="M46" s="798">
        <f>G46+J46</f>
        <v>883.58</v>
      </c>
      <c r="N46" s="513"/>
      <c r="O46" s="797">
        <v>166.42</v>
      </c>
      <c r="P46" s="798">
        <v>106.03</v>
      </c>
      <c r="Q46" s="513"/>
      <c r="R46" s="797">
        <v>0</v>
      </c>
      <c r="S46" s="798">
        <v>0</v>
      </c>
      <c r="T46" s="513"/>
      <c r="U46" s="797">
        <f t="shared" si="6"/>
        <v>166.42</v>
      </c>
      <c r="V46" s="798">
        <f>P46+S46</f>
        <v>106.03</v>
      </c>
      <c r="W46" s="440"/>
      <c r="X46" s="537">
        <f>VLOOKUP(B46,'FX rates'!$B$9:$K$124,4,FALSE)</f>
        <v>3.7930000000000001</v>
      </c>
      <c r="Y46" s="537">
        <f>VLOOKUP(B46,'FX rates'!$B$9:$K$124,5,FALSE)</f>
        <v>3.7519999999999998</v>
      </c>
      <c r="Z46" s="440"/>
      <c r="AA46" s="440"/>
      <c r="AB46" s="797">
        <f t="shared" si="0"/>
        <v>345.81597679936726</v>
      </c>
      <c r="AC46" s="798">
        <f t="shared" si="1"/>
        <v>235.49573560767593</v>
      </c>
      <c r="AD46" s="513"/>
      <c r="AE46" s="797">
        <f t="shared" si="2"/>
        <v>0</v>
      </c>
      <c r="AF46" s="798">
        <f t="shared" si="3"/>
        <v>0</v>
      </c>
      <c r="AG46" s="513"/>
      <c r="AH46" s="797">
        <f t="shared" si="4"/>
        <v>345.81597679936726</v>
      </c>
      <c r="AI46" s="798">
        <f t="shared" si="5"/>
        <v>235.49573560767593</v>
      </c>
    </row>
    <row r="47" spans="1:36" x14ac:dyDescent="0.25">
      <c r="B47" s="43"/>
      <c r="C47" s="62"/>
      <c r="D47" s="62"/>
      <c r="F47" s="62"/>
      <c r="O47" s="62"/>
      <c r="P47" s="62"/>
      <c r="R47" s="62"/>
      <c r="S47" s="62"/>
      <c r="U47" s="62"/>
      <c r="V47" s="62"/>
      <c r="X47" s="509"/>
      <c r="Y47" s="509"/>
      <c r="Z47" s="100"/>
      <c r="AB47" s="22"/>
      <c r="AC47" s="22"/>
      <c r="AD47" s="15"/>
      <c r="AE47" s="22"/>
      <c r="AF47" s="22"/>
      <c r="AG47" s="15"/>
      <c r="AH47" s="22"/>
      <c r="AI47" s="22"/>
    </row>
    <row r="48" spans="1:36" x14ac:dyDescent="0.25">
      <c r="B48" s="43"/>
      <c r="F48" s="1" t="s">
        <v>428</v>
      </c>
      <c r="G48" s="1" t="s">
        <v>428</v>
      </c>
      <c r="I48" s="1" t="s">
        <v>428</v>
      </c>
      <c r="J48" s="1" t="s">
        <v>428</v>
      </c>
      <c r="L48" s="1" t="s">
        <v>428</v>
      </c>
      <c r="M48" s="1" t="s">
        <v>428</v>
      </c>
      <c r="O48" s="1" t="s">
        <v>428</v>
      </c>
      <c r="P48" s="1" t="s">
        <v>428</v>
      </c>
      <c r="R48" s="1" t="s">
        <v>428</v>
      </c>
      <c r="S48" s="1" t="s">
        <v>428</v>
      </c>
      <c r="U48" s="1" t="s">
        <v>428</v>
      </c>
      <c r="V48" s="1" t="s">
        <v>428</v>
      </c>
      <c r="AE48" s="101"/>
      <c r="AH48" s="101"/>
    </row>
    <row r="49" spans="2:25" x14ac:dyDescent="0.25">
      <c r="B49" s="39" t="s">
        <v>90</v>
      </c>
    </row>
    <row r="50" spans="2:25" x14ac:dyDescent="0.25">
      <c r="B50" s="39" t="s">
        <v>91</v>
      </c>
      <c r="X50" s="6"/>
      <c r="Y50" s="6"/>
    </row>
    <row r="51" spans="2:25" x14ac:dyDescent="0.25">
      <c r="B51" s="43" t="s">
        <v>92</v>
      </c>
    </row>
    <row r="52" spans="2:25" x14ac:dyDescent="0.25">
      <c r="B52" s="39" t="s">
        <v>102</v>
      </c>
    </row>
    <row r="53" spans="2:25" x14ac:dyDescent="0.25">
      <c r="B53" s="39" t="s">
        <v>103</v>
      </c>
    </row>
    <row r="54" spans="2:25" x14ac:dyDescent="0.25">
      <c r="C54" s="1" t="s">
        <v>428</v>
      </c>
      <c r="D54" s="1" t="s">
        <v>428</v>
      </c>
      <c r="F54" s="1" t="s">
        <v>428</v>
      </c>
      <c r="G54" s="1" t="s">
        <v>428</v>
      </c>
      <c r="I54" s="1" t="s">
        <v>428</v>
      </c>
      <c r="J54" s="1" t="s">
        <v>428</v>
      </c>
      <c r="L54" s="1" t="s">
        <v>428</v>
      </c>
      <c r="M54" s="1" t="s">
        <v>428</v>
      </c>
      <c r="O54" s="1" t="s">
        <v>428</v>
      </c>
      <c r="P54" s="1" t="s">
        <v>428</v>
      </c>
      <c r="R54" s="1" t="s">
        <v>428</v>
      </c>
      <c r="S54" s="1" t="s">
        <v>428</v>
      </c>
      <c r="U54" s="1" t="s">
        <v>428</v>
      </c>
      <c r="V54" s="1" t="s">
        <v>428</v>
      </c>
    </row>
    <row r="55" spans="2:25" x14ac:dyDescent="0.25">
      <c r="B55" s="39" t="s">
        <v>747</v>
      </c>
    </row>
    <row r="56" spans="2:25" x14ac:dyDescent="0.25">
      <c r="B56" s="39" t="s">
        <v>748</v>
      </c>
    </row>
    <row r="57" spans="2:25" x14ac:dyDescent="0.25">
      <c r="B57" s="39" t="s">
        <v>749</v>
      </c>
    </row>
    <row r="58" spans="2:25" x14ac:dyDescent="0.25">
      <c r="B58" s="39" t="s">
        <v>750</v>
      </c>
    </row>
    <row r="59" spans="2:25" x14ac:dyDescent="0.25">
      <c r="B59" s="39" t="s">
        <v>745</v>
      </c>
    </row>
    <row r="60" spans="2:25" x14ac:dyDescent="0.25">
      <c r="B60" s="39" t="s">
        <v>743</v>
      </c>
    </row>
    <row r="61" spans="2:25" x14ac:dyDescent="0.25">
      <c r="B61" s="39" t="s">
        <v>752</v>
      </c>
    </row>
    <row r="62" spans="2:25" x14ac:dyDescent="0.25">
      <c r="B62" s="1" t="s">
        <v>753</v>
      </c>
    </row>
    <row r="63" spans="2:25" x14ac:dyDescent="0.25">
      <c r="B63" s="39" t="s">
        <v>733</v>
      </c>
    </row>
    <row r="64" spans="2:25" x14ac:dyDescent="0.25">
      <c r="B64" s="39" t="s">
        <v>435</v>
      </c>
    </row>
    <row r="65" spans="1:35" x14ac:dyDescent="0.25">
      <c r="B65" s="39" t="s">
        <v>763</v>
      </c>
    </row>
    <row r="66" spans="1:35" x14ac:dyDescent="0.25">
      <c r="B66" s="39" t="s">
        <v>756</v>
      </c>
    </row>
    <row r="67" spans="1:35" x14ac:dyDescent="0.25">
      <c r="B67" s="39" t="s">
        <v>757</v>
      </c>
    </row>
    <row r="68" spans="1:35" ht="12" customHeight="1" x14ac:dyDescent="0.25">
      <c r="B68" s="1" t="s">
        <v>462</v>
      </c>
    </row>
    <row r="69" spans="1:35" ht="12" customHeight="1" x14ac:dyDescent="0.25">
      <c r="C69" s="1" t="s">
        <v>428</v>
      </c>
      <c r="D69" s="1" t="s">
        <v>428</v>
      </c>
      <c r="F69" s="1" t="s">
        <v>428</v>
      </c>
      <c r="G69" s="1" t="s">
        <v>428</v>
      </c>
      <c r="I69" s="1" t="s">
        <v>428</v>
      </c>
      <c r="J69" s="1" t="s">
        <v>428</v>
      </c>
      <c r="L69" s="1" t="s">
        <v>428</v>
      </c>
      <c r="M69" s="1" t="s">
        <v>428</v>
      </c>
      <c r="O69" s="1" t="s">
        <v>428</v>
      </c>
      <c r="P69" s="1" t="s">
        <v>428</v>
      </c>
      <c r="R69" s="1" t="s">
        <v>428</v>
      </c>
      <c r="S69" s="1" t="s">
        <v>428</v>
      </c>
      <c r="U69" s="1" t="s">
        <v>428</v>
      </c>
      <c r="V69" s="1" t="s">
        <v>428</v>
      </c>
    </row>
    <row r="70" spans="1:35" ht="12" customHeight="1" x14ac:dyDescent="0.25">
      <c r="C70" s="1" t="s">
        <v>428</v>
      </c>
      <c r="D70" s="1" t="s">
        <v>428</v>
      </c>
      <c r="F70" s="1" t="s">
        <v>428</v>
      </c>
      <c r="G70" s="1" t="s">
        <v>428</v>
      </c>
      <c r="I70" s="1" t="s">
        <v>428</v>
      </c>
      <c r="J70" s="1" t="s">
        <v>428</v>
      </c>
      <c r="L70" s="1" t="s">
        <v>428</v>
      </c>
      <c r="M70" s="1" t="s">
        <v>428</v>
      </c>
      <c r="O70" s="1" t="s">
        <v>428</v>
      </c>
      <c r="P70" s="1" t="s">
        <v>428</v>
      </c>
      <c r="R70" s="1" t="s">
        <v>428</v>
      </c>
      <c r="S70" s="1" t="s">
        <v>428</v>
      </c>
      <c r="U70" s="1" t="s">
        <v>428</v>
      </c>
      <c r="V70" s="1" t="s">
        <v>428</v>
      </c>
    </row>
    <row r="71" spans="1:35" ht="12" customHeight="1" x14ac:dyDescent="0.25">
      <c r="C71" s="1" t="s">
        <v>428</v>
      </c>
      <c r="D71" s="1" t="s">
        <v>428</v>
      </c>
      <c r="F71" s="1" t="s">
        <v>428</v>
      </c>
      <c r="G71" s="1" t="s">
        <v>428</v>
      </c>
      <c r="I71" s="1" t="s">
        <v>428</v>
      </c>
      <c r="J71" s="1" t="s">
        <v>428</v>
      </c>
      <c r="L71" s="1" t="s">
        <v>428</v>
      </c>
      <c r="M71" s="1" t="s">
        <v>428</v>
      </c>
      <c r="O71" s="1" t="s">
        <v>428</v>
      </c>
      <c r="P71" s="1" t="s">
        <v>428</v>
      </c>
      <c r="R71" s="1" t="s">
        <v>428</v>
      </c>
      <c r="S71" s="1" t="s">
        <v>428</v>
      </c>
      <c r="U71" s="1" t="s">
        <v>428</v>
      </c>
      <c r="V71" s="1" t="s">
        <v>428</v>
      </c>
    </row>
    <row r="72" spans="1:35" ht="12" customHeight="1" x14ac:dyDescent="0.25">
      <c r="C72" s="1" t="s">
        <v>428</v>
      </c>
      <c r="D72" s="1" t="s">
        <v>428</v>
      </c>
      <c r="F72" s="1" t="s">
        <v>428</v>
      </c>
      <c r="G72" s="1" t="s">
        <v>428</v>
      </c>
      <c r="I72" s="1" t="s">
        <v>428</v>
      </c>
      <c r="J72" s="1" t="s">
        <v>428</v>
      </c>
      <c r="L72" s="1" t="s">
        <v>428</v>
      </c>
      <c r="M72" s="1" t="s">
        <v>428</v>
      </c>
      <c r="O72" s="1" t="s">
        <v>428</v>
      </c>
      <c r="P72" s="1" t="s">
        <v>428</v>
      </c>
      <c r="R72" s="1" t="s">
        <v>428</v>
      </c>
      <c r="S72" s="1" t="s">
        <v>428</v>
      </c>
      <c r="U72" s="1" t="s">
        <v>428</v>
      </c>
      <c r="V72" s="1" t="s">
        <v>428</v>
      </c>
    </row>
    <row r="73" spans="1:35" ht="12" customHeight="1" x14ac:dyDescent="0.25">
      <c r="C73" s="1" t="s">
        <v>428</v>
      </c>
      <c r="D73" s="1" t="s">
        <v>428</v>
      </c>
      <c r="F73" s="1" t="s">
        <v>428</v>
      </c>
      <c r="G73" s="1" t="s">
        <v>428</v>
      </c>
      <c r="I73" s="1" t="s">
        <v>428</v>
      </c>
      <c r="J73" s="1" t="s">
        <v>428</v>
      </c>
      <c r="L73" s="1" t="s">
        <v>428</v>
      </c>
      <c r="M73" s="1" t="s">
        <v>428</v>
      </c>
      <c r="O73" s="1" t="s">
        <v>428</v>
      </c>
      <c r="P73" s="1" t="s">
        <v>428</v>
      </c>
      <c r="R73" s="1" t="s">
        <v>428</v>
      </c>
      <c r="S73" s="1" t="s">
        <v>428</v>
      </c>
      <c r="U73" s="1" t="s">
        <v>428</v>
      </c>
      <c r="V73" s="1" t="s">
        <v>428</v>
      </c>
    </row>
    <row r="74" spans="1:35" ht="12" customHeight="1" x14ac:dyDescent="0.25">
      <c r="A74" s="6"/>
      <c r="B74" s="6"/>
      <c r="C74" s="6" t="s">
        <v>428</v>
      </c>
      <c r="D74" s="6" t="s">
        <v>428</v>
      </c>
      <c r="F74" s="6" t="s">
        <v>428</v>
      </c>
      <c r="G74" s="6" t="s">
        <v>428</v>
      </c>
      <c r="I74" s="6" t="s">
        <v>428</v>
      </c>
      <c r="J74" s="6" t="s">
        <v>428</v>
      </c>
      <c r="L74" s="6" t="s">
        <v>428</v>
      </c>
      <c r="M74" s="6" t="s">
        <v>428</v>
      </c>
      <c r="O74" s="6" t="s">
        <v>428</v>
      </c>
      <c r="P74" s="6" t="s">
        <v>428</v>
      </c>
      <c r="R74" s="6" t="s">
        <v>428</v>
      </c>
      <c r="S74" s="6" t="s">
        <v>428</v>
      </c>
      <c r="U74" s="6" t="s">
        <v>428</v>
      </c>
      <c r="V74" s="6" t="s">
        <v>428</v>
      </c>
      <c r="AB74" s="6"/>
      <c r="AC74" s="6"/>
      <c r="AE74" s="6"/>
      <c r="AF74" s="6"/>
      <c r="AH74" s="6"/>
      <c r="AI74" s="6"/>
    </row>
    <row r="75" spans="1:35" x14ac:dyDescent="0.25">
      <c r="C75" s="1" t="s">
        <v>428</v>
      </c>
      <c r="D75" s="1" t="s">
        <v>428</v>
      </c>
      <c r="F75" s="1" t="s">
        <v>428</v>
      </c>
      <c r="G75" s="1" t="s">
        <v>428</v>
      </c>
      <c r="I75" s="1" t="s">
        <v>428</v>
      </c>
      <c r="J75" s="1" t="s">
        <v>428</v>
      </c>
      <c r="L75" s="1" t="s">
        <v>428</v>
      </c>
      <c r="M75" s="1" t="s">
        <v>428</v>
      </c>
      <c r="O75" s="1" t="s">
        <v>428</v>
      </c>
      <c r="P75" s="1" t="s">
        <v>428</v>
      </c>
      <c r="R75" s="1" t="s">
        <v>428</v>
      </c>
      <c r="S75" s="1" t="s">
        <v>428</v>
      </c>
      <c r="U75" s="1" t="s">
        <v>428</v>
      </c>
      <c r="V75" s="1" t="s">
        <v>428</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N92"/>
  <sheetViews>
    <sheetView showGridLines="0" topLeftCell="P49" zoomScale="85" zoomScaleNormal="85" workbookViewId="0">
      <selection activeCell="B68" sqref="B68"/>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6" width="15.7109375" style="1" customWidth="1"/>
    <col min="7" max="7" width="16.42578125" style="1" bestFit="1" customWidth="1"/>
    <col min="8" max="8" width="2.85546875" style="1" customWidth="1"/>
    <col min="9" max="10" width="15.7109375" style="1" customWidth="1"/>
    <col min="11" max="11" width="2.7109375" style="1" customWidth="1"/>
    <col min="12" max="13" width="15.7109375" style="1" customWidth="1"/>
    <col min="14" max="14" width="2.85546875" style="1" customWidth="1"/>
    <col min="15" max="16" width="15.7109375" style="1" customWidth="1"/>
    <col min="17" max="17" width="2.85546875" style="1" customWidth="1"/>
    <col min="18" max="19" width="15.7109375" style="1" customWidth="1"/>
    <col min="20" max="20" width="2.85546875" style="1" customWidth="1"/>
    <col min="21" max="22" width="15.7109375" style="1" customWidth="1"/>
    <col min="23" max="23" width="2.85546875" style="1" customWidth="1"/>
    <col min="24" max="24" width="15.7109375" style="1" customWidth="1"/>
    <col min="25" max="25" width="12" style="1" customWidth="1"/>
    <col min="26" max="27" width="2.85546875" style="1" customWidth="1"/>
    <col min="28" max="29" width="15.7109375" style="1" customWidth="1"/>
    <col min="30" max="30" width="2.85546875" style="1" customWidth="1"/>
    <col min="31" max="32" width="15.7109375" style="1" customWidth="1"/>
    <col min="33" max="33" width="2.85546875" style="1" customWidth="1"/>
    <col min="34" max="35" width="15.7109375" style="1" customWidth="1"/>
    <col min="36" max="36" width="2.85546875" style="1" customWidth="1"/>
    <col min="37" max="37" width="11.42578125" style="1"/>
    <col min="38" max="38" width="13.42578125" style="1" bestFit="1" customWidth="1"/>
    <col min="39"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4" width="2.85546875" style="1" customWidth="1"/>
    <col min="265" max="266" width="15.7109375" style="1" customWidth="1"/>
    <col min="267" max="267" width="2.85546875" style="1" customWidth="1"/>
    <col min="268" max="269" width="15.7109375" style="1" customWidth="1"/>
    <col min="270" max="270" width="2.85546875" style="1" customWidth="1"/>
    <col min="271" max="272" width="15.7109375" style="1" customWidth="1"/>
    <col min="273" max="273" width="2.85546875" style="1" customWidth="1"/>
    <col min="274" max="275" width="15.7109375" style="1" customWidth="1"/>
    <col min="276" max="276" width="2.85546875" style="1" customWidth="1"/>
    <col min="277" max="278" width="15.7109375" style="1" customWidth="1"/>
    <col min="279" max="279" width="2.85546875" style="1" customWidth="1"/>
    <col min="280" max="281" width="15.7109375" style="1" customWidth="1"/>
    <col min="282" max="283" width="2.85546875" style="1" customWidth="1"/>
    <col min="284" max="285" width="15.7109375" style="1" customWidth="1"/>
    <col min="286" max="286" width="2.85546875" style="1" customWidth="1"/>
    <col min="287" max="288" width="15.7109375" style="1" customWidth="1"/>
    <col min="289" max="289" width="2.85546875" style="1" customWidth="1"/>
    <col min="290" max="291" width="15.7109375" style="1" customWidth="1"/>
    <col min="292" max="292" width="2.85546875" style="1" customWidth="1"/>
    <col min="293"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0" width="2.85546875" style="1" customWidth="1"/>
    <col min="521" max="522" width="15.7109375" style="1" customWidth="1"/>
    <col min="523" max="523" width="2.85546875" style="1" customWidth="1"/>
    <col min="524" max="525" width="15.7109375" style="1" customWidth="1"/>
    <col min="526" max="526" width="2.85546875" style="1" customWidth="1"/>
    <col min="527" max="528" width="15.7109375" style="1" customWidth="1"/>
    <col min="529" max="529" width="2.85546875" style="1" customWidth="1"/>
    <col min="530" max="531" width="15.7109375" style="1" customWidth="1"/>
    <col min="532" max="532" width="2.85546875" style="1" customWidth="1"/>
    <col min="533" max="534" width="15.7109375" style="1" customWidth="1"/>
    <col min="535" max="535" width="2.85546875" style="1" customWidth="1"/>
    <col min="536" max="537" width="15.7109375" style="1" customWidth="1"/>
    <col min="538" max="539" width="2.85546875" style="1" customWidth="1"/>
    <col min="540" max="541" width="15.7109375" style="1" customWidth="1"/>
    <col min="542" max="542" width="2.85546875" style="1" customWidth="1"/>
    <col min="543" max="544" width="15.7109375" style="1" customWidth="1"/>
    <col min="545" max="545" width="2.85546875" style="1" customWidth="1"/>
    <col min="546" max="547" width="15.7109375" style="1" customWidth="1"/>
    <col min="548" max="548" width="2.85546875" style="1" customWidth="1"/>
    <col min="549"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6" width="2.85546875" style="1" customWidth="1"/>
    <col min="777" max="778" width="15.7109375" style="1" customWidth="1"/>
    <col min="779" max="779" width="2.85546875" style="1" customWidth="1"/>
    <col min="780" max="781" width="15.7109375" style="1" customWidth="1"/>
    <col min="782" max="782" width="2.85546875" style="1" customWidth="1"/>
    <col min="783" max="784" width="15.7109375" style="1" customWidth="1"/>
    <col min="785" max="785" width="2.85546875" style="1" customWidth="1"/>
    <col min="786" max="787" width="15.7109375" style="1" customWidth="1"/>
    <col min="788" max="788" width="2.85546875" style="1" customWidth="1"/>
    <col min="789" max="790" width="15.7109375" style="1" customWidth="1"/>
    <col min="791" max="791" width="2.85546875" style="1" customWidth="1"/>
    <col min="792" max="793" width="15.7109375" style="1" customWidth="1"/>
    <col min="794" max="795" width="2.85546875" style="1" customWidth="1"/>
    <col min="796" max="797" width="15.7109375" style="1" customWidth="1"/>
    <col min="798" max="798" width="2.85546875" style="1" customWidth="1"/>
    <col min="799" max="800" width="15.7109375" style="1" customWidth="1"/>
    <col min="801" max="801" width="2.85546875" style="1" customWidth="1"/>
    <col min="802" max="803" width="15.7109375" style="1" customWidth="1"/>
    <col min="804" max="804" width="2.85546875" style="1" customWidth="1"/>
    <col min="805"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2" width="2.85546875" style="1" customWidth="1"/>
    <col min="1033" max="1034" width="15.7109375" style="1" customWidth="1"/>
    <col min="1035" max="1035" width="2.85546875" style="1" customWidth="1"/>
    <col min="1036" max="1037" width="15.7109375" style="1" customWidth="1"/>
    <col min="1038" max="1038" width="2.85546875" style="1" customWidth="1"/>
    <col min="1039" max="1040" width="15.7109375" style="1" customWidth="1"/>
    <col min="1041" max="1041" width="2.85546875" style="1" customWidth="1"/>
    <col min="1042" max="1043" width="15.7109375" style="1" customWidth="1"/>
    <col min="1044" max="1044" width="2.85546875" style="1" customWidth="1"/>
    <col min="1045" max="1046" width="15.7109375" style="1" customWidth="1"/>
    <col min="1047" max="1047" width="2.85546875" style="1" customWidth="1"/>
    <col min="1048" max="1049" width="15.7109375" style="1" customWidth="1"/>
    <col min="1050" max="1051" width="2.85546875" style="1" customWidth="1"/>
    <col min="1052" max="1053" width="15.7109375" style="1" customWidth="1"/>
    <col min="1054" max="1054" width="2.85546875" style="1" customWidth="1"/>
    <col min="1055" max="1056" width="15.7109375" style="1" customWidth="1"/>
    <col min="1057" max="1057" width="2.85546875" style="1" customWidth="1"/>
    <col min="1058" max="1059" width="15.7109375" style="1" customWidth="1"/>
    <col min="1060" max="1060" width="2.85546875" style="1" customWidth="1"/>
    <col min="1061"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8" width="2.85546875" style="1" customWidth="1"/>
    <col min="1289" max="1290" width="15.7109375" style="1" customWidth="1"/>
    <col min="1291" max="1291" width="2.85546875" style="1" customWidth="1"/>
    <col min="1292" max="1293" width="15.7109375" style="1" customWidth="1"/>
    <col min="1294" max="1294" width="2.85546875" style="1" customWidth="1"/>
    <col min="1295" max="1296" width="15.7109375" style="1" customWidth="1"/>
    <col min="1297" max="1297" width="2.85546875" style="1" customWidth="1"/>
    <col min="1298" max="1299" width="15.7109375" style="1" customWidth="1"/>
    <col min="1300" max="1300" width="2.85546875" style="1" customWidth="1"/>
    <col min="1301" max="1302" width="15.7109375" style="1" customWidth="1"/>
    <col min="1303" max="1303" width="2.85546875" style="1" customWidth="1"/>
    <col min="1304" max="1305" width="15.7109375" style="1" customWidth="1"/>
    <col min="1306" max="1307" width="2.85546875" style="1" customWidth="1"/>
    <col min="1308" max="1309" width="15.7109375" style="1" customWidth="1"/>
    <col min="1310" max="1310" width="2.85546875" style="1" customWidth="1"/>
    <col min="1311" max="1312" width="15.7109375" style="1" customWidth="1"/>
    <col min="1313" max="1313" width="2.85546875" style="1" customWidth="1"/>
    <col min="1314" max="1315" width="15.7109375" style="1" customWidth="1"/>
    <col min="1316" max="1316" width="2.85546875" style="1" customWidth="1"/>
    <col min="1317"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4" width="2.85546875" style="1" customWidth="1"/>
    <col min="1545" max="1546" width="15.7109375" style="1" customWidth="1"/>
    <col min="1547" max="1547" width="2.85546875" style="1" customWidth="1"/>
    <col min="1548" max="1549" width="15.7109375" style="1" customWidth="1"/>
    <col min="1550" max="1550" width="2.85546875" style="1" customWidth="1"/>
    <col min="1551" max="1552" width="15.7109375" style="1" customWidth="1"/>
    <col min="1553" max="1553" width="2.85546875" style="1" customWidth="1"/>
    <col min="1554" max="1555" width="15.7109375" style="1" customWidth="1"/>
    <col min="1556" max="1556" width="2.85546875" style="1" customWidth="1"/>
    <col min="1557" max="1558" width="15.7109375" style="1" customWidth="1"/>
    <col min="1559" max="1559" width="2.85546875" style="1" customWidth="1"/>
    <col min="1560" max="1561" width="15.7109375" style="1" customWidth="1"/>
    <col min="1562" max="1563" width="2.85546875" style="1" customWidth="1"/>
    <col min="1564" max="1565" width="15.7109375" style="1" customWidth="1"/>
    <col min="1566" max="1566" width="2.85546875" style="1" customWidth="1"/>
    <col min="1567" max="1568" width="15.7109375" style="1" customWidth="1"/>
    <col min="1569" max="1569" width="2.85546875" style="1" customWidth="1"/>
    <col min="1570" max="1571" width="15.7109375" style="1" customWidth="1"/>
    <col min="1572" max="1572" width="2.85546875" style="1" customWidth="1"/>
    <col min="1573"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0" width="2.85546875" style="1" customWidth="1"/>
    <col min="1801" max="1802" width="15.7109375" style="1" customWidth="1"/>
    <col min="1803" max="1803" width="2.85546875" style="1" customWidth="1"/>
    <col min="1804" max="1805" width="15.7109375" style="1" customWidth="1"/>
    <col min="1806" max="1806" width="2.85546875" style="1" customWidth="1"/>
    <col min="1807" max="1808" width="15.7109375" style="1" customWidth="1"/>
    <col min="1809" max="1809" width="2.85546875" style="1" customWidth="1"/>
    <col min="1810" max="1811" width="15.7109375" style="1" customWidth="1"/>
    <col min="1812" max="1812" width="2.85546875" style="1" customWidth="1"/>
    <col min="1813" max="1814" width="15.7109375" style="1" customWidth="1"/>
    <col min="1815" max="1815" width="2.85546875" style="1" customWidth="1"/>
    <col min="1816" max="1817" width="15.7109375" style="1" customWidth="1"/>
    <col min="1818" max="1819" width="2.85546875" style="1" customWidth="1"/>
    <col min="1820" max="1821" width="15.7109375" style="1" customWidth="1"/>
    <col min="1822" max="1822" width="2.85546875" style="1" customWidth="1"/>
    <col min="1823" max="1824" width="15.7109375" style="1" customWidth="1"/>
    <col min="1825" max="1825" width="2.85546875" style="1" customWidth="1"/>
    <col min="1826" max="1827" width="15.7109375" style="1" customWidth="1"/>
    <col min="1828" max="1828" width="2.85546875" style="1" customWidth="1"/>
    <col min="1829"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6" width="2.85546875" style="1" customWidth="1"/>
    <col min="2057" max="2058" width="15.7109375" style="1" customWidth="1"/>
    <col min="2059" max="2059" width="2.85546875" style="1" customWidth="1"/>
    <col min="2060" max="2061" width="15.7109375" style="1" customWidth="1"/>
    <col min="2062" max="2062" width="2.85546875" style="1" customWidth="1"/>
    <col min="2063" max="2064" width="15.7109375" style="1" customWidth="1"/>
    <col min="2065" max="2065" width="2.85546875" style="1" customWidth="1"/>
    <col min="2066" max="2067" width="15.7109375" style="1" customWidth="1"/>
    <col min="2068" max="2068" width="2.85546875" style="1" customWidth="1"/>
    <col min="2069" max="2070" width="15.7109375" style="1" customWidth="1"/>
    <col min="2071" max="2071" width="2.85546875" style="1" customWidth="1"/>
    <col min="2072" max="2073" width="15.7109375" style="1" customWidth="1"/>
    <col min="2074" max="2075" width="2.85546875" style="1" customWidth="1"/>
    <col min="2076" max="2077" width="15.7109375" style="1" customWidth="1"/>
    <col min="2078" max="2078" width="2.85546875" style="1" customWidth="1"/>
    <col min="2079" max="2080" width="15.7109375" style="1" customWidth="1"/>
    <col min="2081" max="2081" width="2.85546875" style="1" customWidth="1"/>
    <col min="2082" max="2083" width="15.7109375" style="1" customWidth="1"/>
    <col min="2084" max="2084" width="2.85546875" style="1" customWidth="1"/>
    <col min="2085"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2" width="2.85546875" style="1" customWidth="1"/>
    <col min="2313" max="2314" width="15.7109375" style="1" customWidth="1"/>
    <col min="2315" max="2315" width="2.85546875" style="1" customWidth="1"/>
    <col min="2316" max="2317" width="15.7109375" style="1" customWidth="1"/>
    <col min="2318" max="2318" width="2.85546875" style="1" customWidth="1"/>
    <col min="2319" max="2320" width="15.7109375" style="1" customWidth="1"/>
    <col min="2321" max="2321" width="2.85546875" style="1" customWidth="1"/>
    <col min="2322" max="2323" width="15.7109375" style="1" customWidth="1"/>
    <col min="2324" max="2324" width="2.85546875" style="1" customWidth="1"/>
    <col min="2325" max="2326" width="15.7109375" style="1" customWidth="1"/>
    <col min="2327" max="2327" width="2.85546875" style="1" customWidth="1"/>
    <col min="2328" max="2329" width="15.7109375" style="1" customWidth="1"/>
    <col min="2330" max="2331" width="2.85546875" style="1" customWidth="1"/>
    <col min="2332" max="2333" width="15.7109375" style="1" customWidth="1"/>
    <col min="2334" max="2334" width="2.85546875" style="1" customWidth="1"/>
    <col min="2335" max="2336" width="15.7109375" style="1" customWidth="1"/>
    <col min="2337" max="2337" width="2.85546875" style="1" customWidth="1"/>
    <col min="2338" max="2339" width="15.7109375" style="1" customWidth="1"/>
    <col min="2340" max="2340" width="2.85546875" style="1" customWidth="1"/>
    <col min="2341"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8" width="2.85546875" style="1" customWidth="1"/>
    <col min="2569" max="2570" width="15.7109375" style="1" customWidth="1"/>
    <col min="2571" max="2571" width="2.85546875" style="1" customWidth="1"/>
    <col min="2572" max="2573" width="15.7109375" style="1" customWidth="1"/>
    <col min="2574" max="2574" width="2.85546875" style="1" customWidth="1"/>
    <col min="2575" max="2576" width="15.7109375" style="1" customWidth="1"/>
    <col min="2577" max="2577" width="2.85546875" style="1" customWidth="1"/>
    <col min="2578" max="2579" width="15.7109375" style="1" customWidth="1"/>
    <col min="2580" max="2580" width="2.85546875" style="1" customWidth="1"/>
    <col min="2581" max="2582" width="15.7109375" style="1" customWidth="1"/>
    <col min="2583" max="2583" width="2.85546875" style="1" customWidth="1"/>
    <col min="2584" max="2585" width="15.7109375" style="1" customWidth="1"/>
    <col min="2586" max="2587" width="2.85546875" style="1" customWidth="1"/>
    <col min="2588" max="2589" width="15.7109375" style="1" customWidth="1"/>
    <col min="2590" max="2590" width="2.85546875" style="1" customWidth="1"/>
    <col min="2591" max="2592" width="15.7109375" style="1" customWidth="1"/>
    <col min="2593" max="2593" width="2.85546875" style="1" customWidth="1"/>
    <col min="2594" max="2595" width="15.7109375" style="1" customWidth="1"/>
    <col min="2596" max="2596" width="2.85546875" style="1" customWidth="1"/>
    <col min="2597"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4" width="2.85546875" style="1" customWidth="1"/>
    <col min="2825" max="2826" width="15.7109375" style="1" customWidth="1"/>
    <col min="2827" max="2827" width="2.85546875" style="1" customWidth="1"/>
    <col min="2828" max="2829" width="15.7109375" style="1" customWidth="1"/>
    <col min="2830" max="2830" width="2.85546875" style="1" customWidth="1"/>
    <col min="2831" max="2832" width="15.7109375" style="1" customWidth="1"/>
    <col min="2833" max="2833" width="2.85546875" style="1" customWidth="1"/>
    <col min="2834" max="2835" width="15.7109375" style="1" customWidth="1"/>
    <col min="2836" max="2836" width="2.85546875" style="1" customWidth="1"/>
    <col min="2837" max="2838" width="15.7109375" style="1" customWidth="1"/>
    <col min="2839" max="2839" width="2.85546875" style="1" customWidth="1"/>
    <col min="2840" max="2841" width="15.7109375" style="1" customWidth="1"/>
    <col min="2842" max="2843" width="2.85546875" style="1" customWidth="1"/>
    <col min="2844" max="2845" width="15.7109375" style="1" customWidth="1"/>
    <col min="2846" max="2846" width="2.85546875" style="1" customWidth="1"/>
    <col min="2847" max="2848" width="15.7109375" style="1" customWidth="1"/>
    <col min="2849" max="2849" width="2.85546875" style="1" customWidth="1"/>
    <col min="2850" max="2851" width="15.7109375" style="1" customWidth="1"/>
    <col min="2852" max="2852" width="2.85546875" style="1" customWidth="1"/>
    <col min="2853"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0" width="2.85546875" style="1" customWidth="1"/>
    <col min="3081" max="3082" width="15.7109375" style="1" customWidth="1"/>
    <col min="3083" max="3083" width="2.85546875" style="1" customWidth="1"/>
    <col min="3084" max="3085" width="15.7109375" style="1" customWidth="1"/>
    <col min="3086" max="3086" width="2.85546875" style="1" customWidth="1"/>
    <col min="3087" max="3088" width="15.7109375" style="1" customWidth="1"/>
    <col min="3089" max="3089" width="2.85546875" style="1" customWidth="1"/>
    <col min="3090" max="3091" width="15.7109375" style="1" customWidth="1"/>
    <col min="3092" max="3092" width="2.85546875" style="1" customWidth="1"/>
    <col min="3093" max="3094" width="15.7109375" style="1" customWidth="1"/>
    <col min="3095" max="3095" width="2.85546875" style="1" customWidth="1"/>
    <col min="3096" max="3097" width="15.7109375" style="1" customWidth="1"/>
    <col min="3098" max="3099" width="2.85546875" style="1" customWidth="1"/>
    <col min="3100" max="3101" width="15.7109375" style="1" customWidth="1"/>
    <col min="3102" max="3102" width="2.85546875" style="1" customWidth="1"/>
    <col min="3103" max="3104" width="15.7109375" style="1" customWidth="1"/>
    <col min="3105" max="3105" width="2.85546875" style="1" customWidth="1"/>
    <col min="3106" max="3107" width="15.7109375" style="1" customWidth="1"/>
    <col min="3108" max="3108" width="2.85546875" style="1" customWidth="1"/>
    <col min="3109"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6" width="2.85546875" style="1" customWidth="1"/>
    <col min="3337" max="3338" width="15.7109375" style="1" customWidth="1"/>
    <col min="3339" max="3339" width="2.85546875" style="1" customWidth="1"/>
    <col min="3340" max="3341" width="15.7109375" style="1" customWidth="1"/>
    <col min="3342" max="3342" width="2.85546875" style="1" customWidth="1"/>
    <col min="3343" max="3344" width="15.7109375" style="1" customWidth="1"/>
    <col min="3345" max="3345" width="2.85546875" style="1" customWidth="1"/>
    <col min="3346" max="3347" width="15.7109375" style="1" customWidth="1"/>
    <col min="3348" max="3348" width="2.85546875" style="1" customWidth="1"/>
    <col min="3349" max="3350" width="15.7109375" style="1" customWidth="1"/>
    <col min="3351" max="3351" width="2.85546875" style="1" customWidth="1"/>
    <col min="3352" max="3353" width="15.7109375" style="1" customWidth="1"/>
    <col min="3354" max="3355" width="2.85546875" style="1" customWidth="1"/>
    <col min="3356" max="3357" width="15.7109375" style="1" customWidth="1"/>
    <col min="3358" max="3358" width="2.85546875" style="1" customWidth="1"/>
    <col min="3359" max="3360" width="15.7109375" style="1" customWidth="1"/>
    <col min="3361" max="3361" width="2.85546875" style="1" customWidth="1"/>
    <col min="3362" max="3363" width="15.7109375" style="1" customWidth="1"/>
    <col min="3364" max="3364" width="2.85546875" style="1" customWidth="1"/>
    <col min="3365"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2" width="2.85546875" style="1" customWidth="1"/>
    <col min="3593" max="3594" width="15.7109375" style="1" customWidth="1"/>
    <col min="3595" max="3595" width="2.85546875" style="1" customWidth="1"/>
    <col min="3596" max="3597" width="15.7109375" style="1" customWidth="1"/>
    <col min="3598" max="3598" width="2.85546875" style="1" customWidth="1"/>
    <col min="3599" max="3600" width="15.7109375" style="1" customWidth="1"/>
    <col min="3601" max="3601" width="2.85546875" style="1" customWidth="1"/>
    <col min="3602" max="3603" width="15.7109375" style="1" customWidth="1"/>
    <col min="3604" max="3604" width="2.85546875" style="1" customWidth="1"/>
    <col min="3605" max="3606" width="15.7109375" style="1" customWidth="1"/>
    <col min="3607" max="3607" width="2.85546875" style="1" customWidth="1"/>
    <col min="3608" max="3609" width="15.7109375" style="1" customWidth="1"/>
    <col min="3610" max="3611" width="2.85546875" style="1" customWidth="1"/>
    <col min="3612" max="3613" width="15.7109375" style="1" customWidth="1"/>
    <col min="3614" max="3614" width="2.85546875" style="1" customWidth="1"/>
    <col min="3615" max="3616" width="15.7109375" style="1" customWidth="1"/>
    <col min="3617" max="3617" width="2.85546875" style="1" customWidth="1"/>
    <col min="3618" max="3619" width="15.7109375" style="1" customWidth="1"/>
    <col min="3620" max="3620" width="2.85546875" style="1" customWidth="1"/>
    <col min="3621"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8" width="2.85546875" style="1" customWidth="1"/>
    <col min="3849" max="3850" width="15.7109375" style="1" customWidth="1"/>
    <col min="3851" max="3851" width="2.85546875" style="1" customWidth="1"/>
    <col min="3852" max="3853" width="15.7109375" style="1" customWidth="1"/>
    <col min="3854" max="3854" width="2.85546875" style="1" customWidth="1"/>
    <col min="3855" max="3856" width="15.7109375" style="1" customWidth="1"/>
    <col min="3857" max="3857" width="2.85546875" style="1" customWidth="1"/>
    <col min="3858" max="3859" width="15.7109375" style="1" customWidth="1"/>
    <col min="3860" max="3860" width="2.85546875" style="1" customWidth="1"/>
    <col min="3861" max="3862" width="15.7109375" style="1" customWidth="1"/>
    <col min="3863" max="3863" width="2.85546875" style="1" customWidth="1"/>
    <col min="3864" max="3865" width="15.7109375" style="1" customWidth="1"/>
    <col min="3866" max="3867" width="2.85546875" style="1" customWidth="1"/>
    <col min="3868" max="3869" width="15.7109375" style="1" customWidth="1"/>
    <col min="3870" max="3870" width="2.85546875" style="1" customWidth="1"/>
    <col min="3871" max="3872" width="15.7109375" style="1" customWidth="1"/>
    <col min="3873" max="3873" width="2.85546875" style="1" customWidth="1"/>
    <col min="3874" max="3875" width="15.7109375" style="1" customWidth="1"/>
    <col min="3876" max="3876" width="2.85546875" style="1" customWidth="1"/>
    <col min="3877"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4" width="2.85546875" style="1" customWidth="1"/>
    <col min="4105" max="4106" width="15.7109375" style="1" customWidth="1"/>
    <col min="4107" max="4107" width="2.85546875" style="1" customWidth="1"/>
    <col min="4108" max="4109" width="15.7109375" style="1" customWidth="1"/>
    <col min="4110" max="4110" width="2.85546875" style="1" customWidth="1"/>
    <col min="4111" max="4112" width="15.7109375" style="1" customWidth="1"/>
    <col min="4113" max="4113" width="2.85546875" style="1" customWidth="1"/>
    <col min="4114" max="4115" width="15.7109375" style="1" customWidth="1"/>
    <col min="4116" max="4116" width="2.85546875" style="1" customWidth="1"/>
    <col min="4117" max="4118" width="15.7109375" style="1" customWidth="1"/>
    <col min="4119" max="4119" width="2.85546875" style="1" customWidth="1"/>
    <col min="4120" max="4121" width="15.7109375" style="1" customWidth="1"/>
    <col min="4122" max="4123" width="2.85546875" style="1" customWidth="1"/>
    <col min="4124" max="4125" width="15.7109375" style="1" customWidth="1"/>
    <col min="4126" max="4126" width="2.85546875" style="1" customWidth="1"/>
    <col min="4127" max="4128" width="15.7109375" style="1" customWidth="1"/>
    <col min="4129" max="4129" width="2.85546875" style="1" customWidth="1"/>
    <col min="4130" max="4131" width="15.7109375" style="1" customWidth="1"/>
    <col min="4132" max="4132" width="2.85546875" style="1" customWidth="1"/>
    <col min="4133"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0" width="2.85546875" style="1" customWidth="1"/>
    <col min="4361" max="4362" width="15.7109375" style="1" customWidth="1"/>
    <col min="4363" max="4363" width="2.85546875" style="1" customWidth="1"/>
    <col min="4364" max="4365" width="15.7109375" style="1" customWidth="1"/>
    <col min="4366" max="4366" width="2.85546875" style="1" customWidth="1"/>
    <col min="4367" max="4368" width="15.7109375" style="1" customWidth="1"/>
    <col min="4369" max="4369" width="2.85546875" style="1" customWidth="1"/>
    <col min="4370" max="4371" width="15.7109375" style="1" customWidth="1"/>
    <col min="4372" max="4372" width="2.85546875" style="1" customWidth="1"/>
    <col min="4373" max="4374" width="15.7109375" style="1" customWidth="1"/>
    <col min="4375" max="4375" width="2.85546875" style="1" customWidth="1"/>
    <col min="4376" max="4377" width="15.7109375" style="1" customWidth="1"/>
    <col min="4378" max="4379" width="2.85546875" style="1" customWidth="1"/>
    <col min="4380" max="4381" width="15.7109375" style="1" customWidth="1"/>
    <col min="4382" max="4382" width="2.85546875" style="1" customWidth="1"/>
    <col min="4383" max="4384" width="15.7109375" style="1" customWidth="1"/>
    <col min="4385" max="4385" width="2.85546875" style="1" customWidth="1"/>
    <col min="4386" max="4387" width="15.7109375" style="1" customWidth="1"/>
    <col min="4388" max="4388" width="2.85546875" style="1" customWidth="1"/>
    <col min="4389"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6" width="2.85546875" style="1" customWidth="1"/>
    <col min="4617" max="4618" width="15.7109375" style="1" customWidth="1"/>
    <col min="4619" max="4619" width="2.85546875" style="1" customWidth="1"/>
    <col min="4620" max="4621" width="15.7109375" style="1" customWidth="1"/>
    <col min="4622" max="4622" width="2.85546875" style="1" customWidth="1"/>
    <col min="4623" max="4624" width="15.7109375" style="1" customWidth="1"/>
    <col min="4625" max="4625" width="2.85546875" style="1" customWidth="1"/>
    <col min="4626" max="4627" width="15.7109375" style="1" customWidth="1"/>
    <col min="4628" max="4628" width="2.85546875" style="1" customWidth="1"/>
    <col min="4629" max="4630" width="15.7109375" style="1" customWidth="1"/>
    <col min="4631" max="4631" width="2.85546875" style="1" customWidth="1"/>
    <col min="4632" max="4633" width="15.7109375" style="1" customWidth="1"/>
    <col min="4634" max="4635" width="2.85546875" style="1" customWidth="1"/>
    <col min="4636" max="4637" width="15.7109375" style="1" customWidth="1"/>
    <col min="4638" max="4638" width="2.85546875" style="1" customWidth="1"/>
    <col min="4639" max="4640" width="15.7109375" style="1" customWidth="1"/>
    <col min="4641" max="4641" width="2.85546875" style="1" customWidth="1"/>
    <col min="4642" max="4643" width="15.7109375" style="1" customWidth="1"/>
    <col min="4644" max="4644" width="2.85546875" style="1" customWidth="1"/>
    <col min="4645"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2" width="2.85546875" style="1" customWidth="1"/>
    <col min="4873" max="4874" width="15.7109375" style="1" customWidth="1"/>
    <col min="4875" max="4875" width="2.85546875" style="1" customWidth="1"/>
    <col min="4876" max="4877" width="15.7109375" style="1" customWidth="1"/>
    <col min="4878" max="4878" width="2.85546875" style="1" customWidth="1"/>
    <col min="4879" max="4880" width="15.7109375" style="1" customWidth="1"/>
    <col min="4881" max="4881" width="2.85546875" style="1" customWidth="1"/>
    <col min="4882" max="4883" width="15.7109375" style="1" customWidth="1"/>
    <col min="4884" max="4884" width="2.85546875" style="1" customWidth="1"/>
    <col min="4885" max="4886" width="15.7109375" style="1" customWidth="1"/>
    <col min="4887" max="4887" width="2.85546875" style="1" customWidth="1"/>
    <col min="4888" max="4889" width="15.7109375" style="1" customWidth="1"/>
    <col min="4890" max="4891" width="2.85546875" style="1" customWidth="1"/>
    <col min="4892" max="4893" width="15.7109375" style="1" customWidth="1"/>
    <col min="4894" max="4894" width="2.85546875" style="1" customWidth="1"/>
    <col min="4895" max="4896" width="15.7109375" style="1" customWidth="1"/>
    <col min="4897" max="4897" width="2.85546875" style="1" customWidth="1"/>
    <col min="4898" max="4899" width="15.7109375" style="1" customWidth="1"/>
    <col min="4900" max="4900" width="2.85546875" style="1" customWidth="1"/>
    <col min="4901"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8" width="2.85546875" style="1" customWidth="1"/>
    <col min="5129" max="5130" width="15.7109375" style="1" customWidth="1"/>
    <col min="5131" max="5131" width="2.85546875" style="1" customWidth="1"/>
    <col min="5132" max="5133" width="15.7109375" style="1" customWidth="1"/>
    <col min="5134" max="5134" width="2.85546875" style="1" customWidth="1"/>
    <col min="5135" max="5136" width="15.7109375" style="1" customWidth="1"/>
    <col min="5137" max="5137" width="2.85546875" style="1" customWidth="1"/>
    <col min="5138" max="5139" width="15.7109375" style="1" customWidth="1"/>
    <col min="5140" max="5140" width="2.85546875" style="1" customWidth="1"/>
    <col min="5141" max="5142" width="15.7109375" style="1" customWidth="1"/>
    <col min="5143" max="5143" width="2.85546875" style="1" customWidth="1"/>
    <col min="5144" max="5145" width="15.7109375" style="1" customWidth="1"/>
    <col min="5146" max="5147" width="2.85546875" style="1" customWidth="1"/>
    <col min="5148" max="5149" width="15.7109375" style="1" customWidth="1"/>
    <col min="5150" max="5150" width="2.85546875" style="1" customWidth="1"/>
    <col min="5151" max="5152" width="15.7109375" style="1" customWidth="1"/>
    <col min="5153" max="5153" width="2.85546875" style="1" customWidth="1"/>
    <col min="5154" max="5155" width="15.7109375" style="1" customWidth="1"/>
    <col min="5156" max="5156" width="2.85546875" style="1" customWidth="1"/>
    <col min="5157"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4" width="2.85546875" style="1" customWidth="1"/>
    <col min="5385" max="5386" width="15.7109375" style="1" customWidth="1"/>
    <col min="5387" max="5387" width="2.85546875" style="1" customWidth="1"/>
    <col min="5388" max="5389" width="15.7109375" style="1" customWidth="1"/>
    <col min="5390" max="5390" width="2.85546875" style="1" customWidth="1"/>
    <col min="5391" max="5392" width="15.7109375" style="1" customWidth="1"/>
    <col min="5393" max="5393" width="2.85546875" style="1" customWidth="1"/>
    <col min="5394" max="5395" width="15.7109375" style="1" customWidth="1"/>
    <col min="5396" max="5396" width="2.85546875" style="1" customWidth="1"/>
    <col min="5397" max="5398" width="15.7109375" style="1" customWidth="1"/>
    <col min="5399" max="5399" width="2.85546875" style="1" customWidth="1"/>
    <col min="5400" max="5401" width="15.7109375" style="1" customWidth="1"/>
    <col min="5402" max="5403" width="2.85546875" style="1" customWidth="1"/>
    <col min="5404" max="5405" width="15.7109375" style="1" customWidth="1"/>
    <col min="5406" max="5406" width="2.85546875" style="1" customWidth="1"/>
    <col min="5407" max="5408" width="15.7109375" style="1" customWidth="1"/>
    <col min="5409" max="5409" width="2.85546875" style="1" customWidth="1"/>
    <col min="5410" max="5411" width="15.7109375" style="1" customWidth="1"/>
    <col min="5412" max="5412" width="2.85546875" style="1" customWidth="1"/>
    <col min="5413"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0" width="2.85546875" style="1" customWidth="1"/>
    <col min="5641" max="5642" width="15.7109375" style="1" customWidth="1"/>
    <col min="5643" max="5643" width="2.85546875" style="1" customWidth="1"/>
    <col min="5644" max="5645" width="15.7109375" style="1" customWidth="1"/>
    <col min="5646" max="5646" width="2.85546875" style="1" customWidth="1"/>
    <col min="5647" max="5648" width="15.7109375" style="1" customWidth="1"/>
    <col min="5649" max="5649" width="2.85546875" style="1" customWidth="1"/>
    <col min="5650" max="5651" width="15.7109375" style="1" customWidth="1"/>
    <col min="5652" max="5652" width="2.85546875" style="1" customWidth="1"/>
    <col min="5653" max="5654" width="15.7109375" style="1" customWidth="1"/>
    <col min="5655" max="5655" width="2.85546875" style="1" customWidth="1"/>
    <col min="5656" max="5657" width="15.7109375" style="1" customWidth="1"/>
    <col min="5658" max="5659" width="2.85546875" style="1" customWidth="1"/>
    <col min="5660" max="5661" width="15.7109375" style="1" customWidth="1"/>
    <col min="5662" max="5662" width="2.85546875" style="1" customWidth="1"/>
    <col min="5663" max="5664" width="15.7109375" style="1" customWidth="1"/>
    <col min="5665" max="5665" width="2.85546875" style="1" customWidth="1"/>
    <col min="5666" max="5667" width="15.7109375" style="1" customWidth="1"/>
    <col min="5668" max="5668" width="2.85546875" style="1" customWidth="1"/>
    <col min="5669"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6" width="2.85546875" style="1" customWidth="1"/>
    <col min="5897" max="5898" width="15.7109375" style="1" customWidth="1"/>
    <col min="5899" max="5899" width="2.85546875" style="1" customWidth="1"/>
    <col min="5900" max="5901" width="15.7109375" style="1" customWidth="1"/>
    <col min="5902" max="5902" width="2.85546875" style="1" customWidth="1"/>
    <col min="5903" max="5904" width="15.7109375" style="1" customWidth="1"/>
    <col min="5905" max="5905" width="2.85546875" style="1" customWidth="1"/>
    <col min="5906" max="5907" width="15.7109375" style="1" customWidth="1"/>
    <col min="5908" max="5908" width="2.85546875" style="1" customWidth="1"/>
    <col min="5909" max="5910" width="15.7109375" style="1" customWidth="1"/>
    <col min="5911" max="5911" width="2.85546875" style="1" customWidth="1"/>
    <col min="5912" max="5913" width="15.7109375" style="1" customWidth="1"/>
    <col min="5914" max="5915" width="2.85546875" style="1" customWidth="1"/>
    <col min="5916" max="5917" width="15.7109375" style="1" customWidth="1"/>
    <col min="5918" max="5918" width="2.85546875" style="1" customWidth="1"/>
    <col min="5919" max="5920" width="15.7109375" style="1" customWidth="1"/>
    <col min="5921" max="5921" width="2.85546875" style="1" customWidth="1"/>
    <col min="5922" max="5923" width="15.7109375" style="1" customWidth="1"/>
    <col min="5924" max="5924" width="2.85546875" style="1" customWidth="1"/>
    <col min="5925"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2" width="2.85546875" style="1" customWidth="1"/>
    <col min="6153" max="6154" width="15.7109375" style="1" customWidth="1"/>
    <col min="6155" max="6155" width="2.85546875" style="1" customWidth="1"/>
    <col min="6156" max="6157" width="15.7109375" style="1" customWidth="1"/>
    <col min="6158" max="6158" width="2.85546875" style="1" customWidth="1"/>
    <col min="6159" max="6160" width="15.7109375" style="1" customWidth="1"/>
    <col min="6161" max="6161" width="2.85546875" style="1" customWidth="1"/>
    <col min="6162" max="6163" width="15.7109375" style="1" customWidth="1"/>
    <col min="6164" max="6164" width="2.85546875" style="1" customWidth="1"/>
    <col min="6165" max="6166" width="15.7109375" style="1" customWidth="1"/>
    <col min="6167" max="6167" width="2.85546875" style="1" customWidth="1"/>
    <col min="6168" max="6169" width="15.7109375" style="1" customWidth="1"/>
    <col min="6170" max="6171" width="2.85546875" style="1" customWidth="1"/>
    <col min="6172" max="6173" width="15.7109375" style="1" customWidth="1"/>
    <col min="6174" max="6174" width="2.85546875" style="1" customWidth="1"/>
    <col min="6175" max="6176" width="15.7109375" style="1" customWidth="1"/>
    <col min="6177" max="6177" width="2.85546875" style="1" customWidth="1"/>
    <col min="6178" max="6179" width="15.7109375" style="1" customWidth="1"/>
    <col min="6180" max="6180" width="2.85546875" style="1" customWidth="1"/>
    <col min="6181"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8" width="2.85546875" style="1" customWidth="1"/>
    <col min="6409" max="6410" width="15.7109375" style="1" customWidth="1"/>
    <col min="6411" max="6411" width="2.85546875" style="1" customWidth="1"/>
    <col min="6412" max="6413" width="15.7109375" style="1" customWidth="1"/>
    <col min="6414" max="6414" width="2.85546875" style="1" customWidth="1"/>
    <col min="6415" max="6416" width="15.7109375" style="1" customWidth="1"/>
    <col min="6417" max="6417" width="2.85546875" style="1" customWidth="1"/>
    <col min="6418" max="6419" width="15.7109375" style="1" customWidth="1"/>
    <col min="6420" max="6420" width="2.85546875" style="1" customWidth="1"/>
    <col min="6421" max="6422" width="15.7109375" style="1" customWidth="1"/>
    <col min="6423" max="6423" width="2.85546875" style="1" customWidth="1"/>
    <col min="6424" max="6425" width="15.7109375" style="1" customWidth="1"/>
    <col min="6426" max="6427" width="2.85546875" style="1" customWidth="1"/>
    <col min="6428" max="6429" width="15.7109375" style="1" customWidth="1"/>
    <col min="6430" max="6430" width="2.85546875" style="1" customWidth="1"/>
    <col min="6431" max="6432" width="15.7109375" style="1" customWidth="1"/>
    <col min="6433" max="6433" width="2.85546875" style="1" customWidth="1"/>
    <col min="6434" max="6435" width="15.7109375" style="1" customWidth="1"/>
    <col min="6436" max="6436" width="2.85546875" style="1" customWidth="1"/>
    <col min="6437"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4" width="2.85546875" style="1" customWidth="1"/>
    <col min="6665" max="6666" width="15.7109375" style="1" customWidth="1"/>
    <col min="6667" max="6667" width="2.85546875" style="1" customWidth="1"/>
    <col min="6668" max="6669" width="15.7109375" style="1" customWidth="1"/>
    <col min="6670" max="6670" width="2.85546875" style="1" customWidth="1"/>
    <col min="6671" max="6672" width="15.7109375" style="1" customWidth="1"/>
    <col min="6673" max="6673" width="2.85546875" style="1" customWidth="1"/>
    <col min="6674" max="6675" width="15.7109375" style="1" customWidth="1"/>
    <col min="6676" max="6676" width="2.85546875" style="1" customWidth="1"/>
    <col min="6677" max="6678" width="15.7109375" style="1" customWidth="1"/>
    <col min="6679" max="6679" width="2.85546875" style="1" customWidth="1"/>
    <col min="6680" max="6681" width="15.7109375" style="1" customWidth="1"/>
    <col min="6682" max="6683" width="2.85546875" style="1" customWidth="1"/>
    <col min="6684" max="6685" width="15.7109375" style="1" customWidth="1"/>
    <col min="6686" max="6686" width="2.85546875" style="1" customWidth="1"/>
    <col min="6687" max="6688" width="15.7109375" style="1" customWidth="1"/>
    <col min="6689" max="6689" width="2.85546875" style="1" customWidth="1"/>
    <col min="6690" max="6691" width="15.7109375" style="1" customWidth="1"/>
    <col min="6692" max="6692" width="2.85546875" style="1" customWidth="1"/>
    <col min="6693"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0" width="2.85546875" style="1" customWidth="1"/>
    <col min="6921" max="6922" width="15.7109375" style="1" customWidth="1"/>
    <col min="6923" max="6923" width="2.85546875" style="1" customWidth="1"/>
    <col min="6924" max="6925" width="15.7109375" style="1" customWidth="1"/>
    <col min="6926" max="6926" width="2.85546875" style="1" customWidth="1"/>
    <col min="6927" max="6928" width="15.7109375" style="1" customWidth="1"/>
    <col min="6929" max="6929" width="2.85546875" style="1" customWidth="1"/>
    <col min="6930" max="6931" width="15.7109375" style="1" customWidth="1"/>
    <col min="6932" max="6932" width="2.85546875" style="1" customWidth="1"/>
    <col min="6933" max="6934" width="15.7109375" style="1" customWidth="1"/>
    <col min="6935" max="6935" width="2.85546875" style="1" customWidth="1"/>
    <col min="6936" max="6937" width="15.7109375" style="1" customWidth="1"/>
    <col min="6938" max="6939" width="2.85546875" style="1" customWidth="1"/>
    <col min="6940" max="6941" width="15.7109375" style="1" customWidth="1"/>
    <col min="6942" max="6942" width="2.85546875" style="1" customWidth="1"/>
    <col min="6943" max="6944" width="15.7109375" style="1" customWidth="1"/>
    <col min="6945" max="6945" width="2.85546875" style="1" customWidth="1"/>
    <col min="6946" max="6947" width="15.7109375" style="1" customWidth="1"/>
    <col min="6948" max="6948" width="2.85546875" style="1" customWidth="1"/>
    <col min="6949"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6" width="2.85546875" style="1" customWidth="1"/>
    <col min="7177" max="7178" width="15.7109375" style="1" customWidth="1"/>
    <col min="7179" max="7179" width="2.85546875" style="1" customWidth="1"/>
    <col min="7180" max="7181" width="15.7109375" style="1" customWidth="1"/>
    <col min="7182" max="7182" width="2.85546875" style="1" customWidth="1"/>
    <col min="7183" max="7184" width="15.7109375" style="1" customWidth="1"/>
    <col min="7185" max="7185" width="2.85546875" style="1" customWidth="1"/>
    <col min="7186" max="7187" width="15.7109375" style="1" customWidth="1"/>
    <col min="7188" max="7188" width="2.85546875" style="1" customWidth="1"/>
    <col min="7189" max="7190" width="15.7109375" style="1" customWidth="1"/>
    <col min="7191" max="7191" width="2.85546875" style="1" customWidth="1"/>
    <col min="7192" max="7193" width="15.7109375" style="1" customWidth="1"/>
    <col min="7194" max="7195" width="2.85546875" style="1" customWidth="1"/>
    <col min="7196" max="7197" width="15.7109375" style="1" customWidth="1"/>
    <col min="7198" max="7198" width="2.85546875" style="1" customWidth="1"/>
    <col min="7199" max="7200" width="15.7109375" style="1" customWidth="1"/>
    <col min="7201" max="7201" width="2.85546875" style="1" customWidth="1"/>
    <col min="7202" max="7203" width="15.7109375" style="1" customWidth="1"/>
    <col min="7204" max="7204" width="2.85546875" style="1" customWidth="1"/>
    <col min="7205"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2" width="2.85546875" style="1" customWidth="1"/>
    <col min="7433" max="7434" width="15.7109375" style="1" customWidth="1"/>
    <col min="7435" max="7435" width="2.85546875" style="1" customWidth="1"/>
    <col min="7436" max="7437" width="15.7109375" style="1" customWidth="1"/>
    <col min="7438" max="7438" width="2.85546875" style="1" customWidth="1"/>
    <col min="7439" max="7440" width="15.7109375" style="1" customWidth="1"/>
    <col min="7441" max="7441" width="2.85546875" style="1" customWidth="1"/>
    <col min="7442" max="7443" width="15.7109375" style="1" customWidth="1"/>
    <col min="7444" max="7444" width="2.85546875" style="1" customWidth="1"/>
    <col min="7445" max="7446" width="15.7109375" style="1" customWidth="1"/>
    <col min="7447" max="7447" width="2.85546875" style="1" customWidth="1"/>
    <col min="7448" max="7449" width="15.7109375" style="1" customWidth="1"/>
    <col min="7450" max="7451" width="2.85546875" style="1" customWidth="1"/>
    <col min="7452" max="7453" width="15.7109375" style="1" customWidth="1"/>
    <col min="7454" max="7454" width="2.85546875" style="1" customWidth="1"/>
    <col min="7455" max="7456" width="15.7109375" style="1" customWidth="1"/>
    <col min="7457" max="7457" width="2.85546875" style="1" customWidth="1"/>
    <col min="7458" max="7459" width="15.7109375" style="1" customWidth="1"/>
    <col min="7460" max="7460" width="2.85546875" style="1" customWidth="1"/>
    <col min="7461"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8" width="2.85546875" style="1" customWidth="1"/>
    <col min="7689" max="7690" width="15.7109375" style="1" customWidth="1"/>
    <col min="7691" max="7691" width="2.85546875" style="1" customWidth="1"/>
    <col min="7692" max="7693" width="15.7109375" style="1" customWidth="1"/>
    <col min="7694" max="7694" width="2.85546875" style="1" customWidth="1"/>
    <col min="7695" max="7696" width="15.7109375" style="1" customWidth="1"/>
    <col min="7697" max="7697" width="2.85546875" style="1" customWidth="1"/>
    <col min="7698" max="7699" width="15.7109375" style="1" customWidth="1"/>
    <col min="7700" max="7700" width="2.85546875" style="1" customWidth="1"/>
    <col min="7701" max="7702" width="15.7109375" style="1" customWidth="1"/>
    <col min="7703" max="7703" width="2.85546875" style="1" customWidth="1"/>
    <col min="7704" max="7705" width="15.7109375" style="1" customWidth="1"/>
    <col min="7706" max="7707" width="2.85546875" style="1" customWidth="1"/>
    <col min="7708" max="7709" width="15.7109375" style="1" customWidth="1"/>
    <col min="7710" max="7710" width="2.85546875" style="1" customWidth="1"/>
    <col min="7711" max="7712" width="15.7109375" style="1" customWidth="1"/>
    <col min="7713" max="7713" width="2.85546875" style="1" customWidth="1"/>
    <col min="7714" max="7715" width="15.7109375" style="1" customWidth="1"/>
    <col min="7716" max="7716" width="2.85546875" style="1" customWidth="1"/>
    <col min="7717"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4" width="2.85546875" style="1" customWidth="1"/>
    <col min="7945" max="7946" width="15.7109375" style="1" customWidth="1"/>
    <col min="7947" max="7947" width="2.85546875" style="1" customWidth="1"/>
    <col min="7948" max="7949" width="15.7109375" style="1" customWidth="1"/>
    <col min="7950" max="7950" width="2.85546875" style="1" customWidth="1"/>
    <col min="7951" max="7952" width="15.7109375" style="1" customWidth="1"/>
    <col min="7953" max="7953" width="2.85546875" style="1" customWidth="1"/>
    <col min="7954" max="7955" width="15.7109375" style="1" customWidth="1"/>
    <col min="7956" max="7956" width="2.85546875" style="1" customWidth="1"/>
    <col min="7957" max="7958" width="15.7109375" style="1" customWidth="1"/>
    <col min="7959" max="7959" width="2.85546875" style="1" customWidth="1"/>
    <col min="7960" max="7961" width="15.7109375" style="1" customWidth="1"/>
    <col min="7962" max="7963" width="2.85546875" style="1" customWidth="1"/>
    <col min="7964" max="7965" width="15.7109375" style="1" customWidth="1"/>
    <col min="7966" max="7966" width="2.85546875" style="1" customWidth="1"/>
    <col min="7967" max="7968" width="15.7109375" style="1" customWidth="1"/>
    <col min="7969" max="7969" width="2.85546875" style="1" customWidth="1"/>
    <col min="7970" max="7971" width="15.7109375" style="1" customWidth="1"/>
    <col min="7972" max="7972" width="2.85546875" style="1" customWidth="1"/>
    <col min="7973"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0" width="2.85546875" style="1" customWidth="1"/>
    <col min="8201" max="8202" width="15.7109375" style="1" customWidth="1"/>
    <col min="8203" max="8203" width="2.85546875" style="1" customWidth="1"/>
    <col min="8204" max="8205" width="15.7109375" style="1" customWidth="1"/>
    <col min="8206" max="8206" width="2.85546875" style="1" customWidth="1"/>
    <col min="8207" max="8208" width="15.7109375" style="1" customWidth="1"/>
    <col min="8209" max="8209" width="2.85546875" style="1" customWidth="1"/>
    <col min="8210" max="8211" width="15.7109375" style="1" customWidth="1"/>
    <col min="8212" max="8212" width="2.85546875" style="1" customWidth="1"/>
    <col min="8213" max="8214" width="15.7109375" style="1" customWidth="1"/>
    <col min="8215" max="8215" width="2.85546875" style="1" customWidth="1"/>
    <col min="8216" max="8217" width="15.7109375" style="1" customWidth="1"/>
    <col min="8218" max="8219" width="2.85546875" style="1" customWidth="1"/>
    <col min="8220" max="8221" width="15.7109375" style="1" customWidth="1"/>
    <col min="8222" max="8222" width="2.85546875" style="1" customWidth="1"/>
    <col min="8223" max="8224" width="15.7109375" style="1" customWidth="1"/>
    <col min="8225" max="8225" width="2.85546875" style="1" customWidth="1"/>
    <col min="8226" max="8227" width="15.7109375" style="1" customWidth="1"/>
    <col min="8228" max="8228" width="2.85546875" style="1" customWidth="1"/>
    <col min="8229"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6" width="2.85546875" style="1" customWidth="1"/>
    <col min="8457" max="8458" width="15.7109375" style="1" customWidth="1"/>
    <col min="8459" max="8459" width="2.85546875" style="1" customWidth="1"/>
    <col min="8460" max="8461" width="15.7109375" style="1" customWidth="1"/>
    <col min="8462" max="8462" width="2.85546875" style="1" customWidth="1"/>
    <col min="8463" max="8464" width="15.7109375" style="1" customWidth="1"/>
    <col min="8465" max="8465" width="2.85546875" style="1" customWidth="1"/>
    <col min="8466" max="8467" width="15.7109375" style="1" customWidth="1"/>
    <col min="8468" max="8468" width="2.85546875" style="1" customWidth="1"/>
    <col min="8469" max="8470" width="15.7109375" style="1" customWidth="1"/>
    <col min="8471" max="8471" width="2.85546875" style="1" customWidth="1"/>
    <col min="8472" max="8473" width="15.7109375" style="1" customWidth="1"/>
    <col min="8474" max="8475" width="2.85546875" style="1" customWidth="1"/>
    <col min="8476" max="8477" width="15.7109375" style="1" customWidth="1"/>
    <col min="8478" max="8478" width="2.85546875" style="1" customWidth="1"/>
    <col min="8479" max="8480" width="15.7109375" style="1" customWidth="1"/>
    <col min="8481" max="8481" width="2.85546875" style="1" customWidth="1"/>
    <col min="8482" max="8483" width="15.7109375" style="1" customWidth="1"/>
    <col min="8484" max="8484" width="2.85546875" style="1" customWidth="1"/>
    <col min="8485"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2" width="2.85546875" style="1" customWidth="1"/>
    <col min="8713" max="8714" width="15.7109375" style="1" customWidth="1"/>
    <col min="8715" max="8715" width="2.85546875" style="1" customWidth="1"/>
    <col min="8716" max="8717" width="15.7109375" style="1" customWidth="1"/>
    <col min="8718" max="8718" width="2.85546875" style="1" customWidth="1"/>
    <col min="8719" max="8720" width="15.7109375" style="1" customWidth="1"/>
    <col min="8721" max="8721" width="2.85546875" style="1" customWidth="1"/>
    <col min="8722" max="8723" width="15.7109375" style="1" customWidth="1"/>
    <col min="8724" max="8724" width="2.85546875" style="1" customWidth="1"/>
    <col min="8725" max="8726" width="15.7109375" style="1" customWidth="1"/>
    <col min="8727" max="8727" width="2.85546875" style="1" customWidth="1"/>
    <col min="8728" max="8729" width="15.7109375" style="1" customWidth="1"/>
    <col min="8730" max="8731" width="2.85546875" style="1" customWidth="1"/>
    <col min="8732" max="8733" width="15.7109375" style="1" customWidth="1"/>
    <col min="8734" max="8734" width="2.85546875" style="1" customWidth="1"/>
    <col min="8735" max="8736" width="15.7109375" style="1" customWidth="1"/>
    <col min="8737" max="8737" width="2.85546875" style="1" customWidth="1"/>
    <col min="8738" max="8739" width="15.7109375" style="1" customWidth="1"/>
    <col min="8740" max="8740" width="2.85546875" style="1" customWidth="1"/>
    <col min="8741"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8" width="2.85546875" style="1" customWidth="1"/>
    <col min="8969" max="8970" width="15.7109375" style="1" customWidth="1"/>
    <col min="8971" max="8971" width="2.85546875" style="1" customWidth="1"/>
    <col min="8972" max="8973" width="15.7109375" style="1" customWidth="1"/>
    <col min="8974" max="8974" width="2.85546875" style="1" customWidth="1"/>
    <col min="8975" max="8976" width="15.7109375" style="1" customWidth="1"/>
    <col min="8977" max="8977" width="2.85546875" style="1" customWidth="1"/>
    <col min="8978" max="8979" width="15.7109375" style="1" customWidth="1"/>
    <col min="8980" max="8980" width="2.85546875" style="1" customWidth="1"/>
    <col min="8981" max="8982" width="15.7109375" style="1" customWidth="1"/>
    <col min="8983" max="8983" width="2.85546875" style="1" customWidth="1"/>
    <col min="8984" max="8985" width="15.7109375" style="1" customWidth="1"/>
    <col min="8986" max="8987" width="2.85546875" style="1" customWidth="1"/>
    <col min="8988" max="8989" width="15.7109375" style="1" customWidth="1"/>
    <col min="8990" max="8990" width="2.85546875" style="1" customWidth="1"/>
    <col min="8991" max="8992" width="15.7109375" style="1" customWidth="1"/>
    <col min="8993" max="8993" width="2.85546875" style="1" customWidth="1"/>
    <col min="8994" max="8995" width="15.7109375" style="1" customWidth="1"/>
    <col min="8996" max="8996" width="2.85546875" style="1" customWidth="1"/>
    <col min="8997"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4" width="2.85546875" style="1" customWidth="1"/>
    <col min="9225" max="9226" width="15.7109375" style="1" customWidth="1"/>
    <col min="9227" max="9227" width="2.85546875" style="1" customWidth="1"/>
    <col min="9228" max="9229" width="15.7109375" style="1" customWidth="1"/>
    <col min="9230" max="9230" width="2.85546875" style="1" customWidth="1"/>
    <col min="9231" max="9232" width="15.7109375" style="1" customWidth="1"/>
    <col min="9233" max="9233" width="2.85546875" style="1" customWidth="1"/>
    <col min="9234" max="9235" width="15.7109375" style="1" customWidth="1"/>
    <col min="9236" max="9236" width="2.85546875" style="1" customWidth="1"/>
    <col min="9237" max="9238" width="15.7109375" style="1" customWidth="1"/>
    <col min="9239" max="9239" width="2.85546875" style="1" customWidth="1"/>
    <col min="9240" max="9241" width="15.7109375" style="1" customWidth="1"/>
    <col min="9242" max="9243" width="2.85546875" style="1" customWidth="1"/>
    <col min="9244" max="9245" width="15.7109375" style="1" customWidth="1"/>
    <col min="9246" max="9246" width="2.85546875" style="1" customWidth="1"/>
    <col min="9247" max="9248" width="15.7109375" style="1" customWidth="1"/>
    <col min="9249" max="9249" width="2.85546875" style="1" customWidth="1"/>
    <col min="9250" max="9251" width="15.7109375" style="1" customWidth="1"/>
    <col min="9252" max="9252" width="2.85546875" style="1" customWidth="1"/>
    <col min="9253"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0" width="2.85546875" style="1" customWidth="1"/>
    <col min="9481" max="9482" width="15.7109375" style="1" customWidth="1"/>
    <col min="9483" max="9483" width="2.85546875" style="1" customWidth="1"/>
    <col min="9484" max="9485" width="15.7109375" style="1" customWidth="1"/>
    <col min="9486" max="9486" width="2.85546875" style="1" customWidth="1"/>
    <col min="9487" max="9488" width="15.7109375" style="1" customWidth="1"/>
    <col min="9489" max="9489" width="2.85546875" style="1" customWidth="1"/>
    <col min="9490" max="9491" width="15.7109375" style="1" customWidth="1"/>
    <col min="9492" max="9492" width="2.85546875" style="1" customWidth="1"/>
    <col min="9493" max="9494" width="15.7109375" style="1" customWidth="1"/>
    <col min="9495" max="9495" width="2.85546875" style="1" customWidth="1"/>
    <col min="9496" max="9497" width="15.7109375" style="1" customWidth="1"/>
    <col min="9498" max="9499" width="2.85546875" style="1" customWidth="1"/>
    <col min="9500" max="9501" width="15.7109375" style="1" customWidth="1"/>
    <col min="9502" max="9502" width="2.85546875" style="1" customWidth="1"/>
    <col min="9503" max="9504" width="15.7109375" style="1" customWidth="1"/>
    <col min="9505" max="9505" width="2.85546875" style="1" customWidth="1"/>
    <col min="9506" max="9507" width="15.7109375" style="1" customWidth="1"/>
    <col min="9508" max="9508" width="2.85546875" style="1" customWidth="1"/>
    <col min="9509"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6" width="2.85546875" style="1" customWidth="1"/>
    <col min="9737" max="9738" width="15.7109375" style="1" customWidth="1"/>
    <col min="9739" max="9739" width="2.85546875" style="1" customWidth="1"/>
    <col min="9740" max="9741" width="15.7109375" style="1" customWidth="1"/>
    <col min="9742" max="9742" width="2.85546875" style="1" customWidth="1"/>
    <col min="9743" max="9744" width="15.7109375" style="1" customWidth="1"/>
    <col min="9745" max="9745" width="2.85546875" style="1" customWidth="1"/>
    <col min="9746" max="9747" width="15.7109375" style="1" customWidth="1"/>
    <col min="9748" max="9748" width="2.85546875" style="1" customWidth="1"/>
    <col min="9749" max="9750" width="15.7109375" style="1" customWidth="1"/>
    <col min="9751" max="9751" width="2.85546875" style="1" customWidth="1"/>
    <col min="9752" max="9753" width="15.7109375" style="1" customWidth="1"/>
    <col min="9754" max="9755" width="2.85546875" style="1" customWidth="1"/>
    <col min="9756" max="9757" width="15.7109375" style="1" customWidth="1"/>
    <col min="9758" max="9758" width="2.85546875" style="1" customWidth="1"/>
    <col min="9759" max="9760" width="15.7109375" style="1" customWidth="1"/>
    <col min="9761" max="9761" width="2.85546875" style="1" customWidth="1"/>
    <col min="9762" max="9763" width="15.7109375" style="1" customWidth="1"/>
    <col min="9764" max="9764" width="2.85546875" style="1" customWidth="1"/>
    <col min="9765"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2" width="2.85546875" style="1" customWidth="1"/>
    <col min="9993" max="9994" width="15.7109375" style="1" customWidth="1"/>
    <col min="9995" max="9995" width="2.85546875" style="1" customWidth="1"/>
    <col min="9996" max="9997" width="15.7109375" style="1" customWidth="1"/>
    <col min="9998" max="9998" width="2.85546875" style="1" customWidth="1"/>
    <col min="9999" max="10000" width="15.7109375" style="1" customWidth="1"/>
    <col min="10001" max="10001" width="2.85546875" style="1" customWidth="1"/>
    <col min="10002" max="10003" width="15.7109375" style="1" customWidth="1"/>
    <col min="10004" max="10004" width="2.85546875" style="1" customWidth="1"/>
    <col min="10005" max="10006" width="15.7109375" style="1" customWidth="1"/>
    <col min="10007" max="10007" width="2.85546875" style="1" customWidth="1"/>
    <col min="10008" max="10009" width="15.7109375" style="1" customWidth="1"/>
    <col min="10010" max="10011" width="2.85546875" style="1" customWidth="1"/>
    <col min="10012" max="10013" width="15.7109375" style="1" customWidth="1"/>
    <col min="10014" max="10014" width="2.85546875" style="1" customWidth="1"/>
    <col min="10015" max="10016" width="15.7109375" style="1" customWidth="1"/>
    <col min="10017" max="10017" width="2.85546875" style="1" customWidth="1"/>
    <col min="10018" max="10019" width="15.7109375" style="1" customWidth="1"/>
    <col min="10020" max="10020" width="2.85546875" style="1" customWidth="1"/>
    <col min="10021"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8" width="2.85546875" style="1" customWidth="1"/>
    <col min="10249" max="10250" width="15.7109375" style="1" customWidth="1"/>
    <col min="10251" max="10251" width="2.85546875" style="1" customWidth="1"/>
    <col min="10252" max="10253" width="15.7109375" style="1" customWidth="1"/>
    <col min="10254" max="10254" width="2.85546875" style="1" customWidth="1"/>
    <col min="10255" max="10256" width="15.7109375" style="1" customWidth="1"/>
    <col min="10257" max="10257" width="2.85546875" style="1" customWidth="1"/>
    <col min="10258" max="10259" width="15.7109375" style="1" customWidth="1"/>
    <col min="10260" max="10260" width="2.85546875" style="1" customWidth="1"/>
    <col min="10261" max="10262" width="15.7109375" style="1" customWidth="1"/>
    <col min="10263" max="10263" width="2.85546875" style="1" customWidth="1"/>
    <col min="10264" max="10265" width="15.7109375" style="1" customWidth="1"/>
    <col min="10266" max="10267" width="2.85546875" style="1" customWidth="1"/>
    <col min="10268" max="10269" width="15.7109375" style="1" customWidth="1"/>
    <col min="10270" max="10270" width="2.85546875" style="1" customWidth="1"/>
    <col min="10271" max="10272" width="15.7109375" style="1" customWidth="1"/>
    <col min="10273" max="10273" width="2.85546875" style="1" customWidth="1"/>
    <col min="10274" max="10275" width="15.7109375" style="1" customWidth="1"/>
    <col min="10276" max="10276" width="2.85546875" style="1" customWidth="1"/>
    <col min="10277"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4" width="2.85546875" style="1" customWidth="1"/>
    <col min="10505" max="10506" width="15.7109375" style="1" customWidth="1"/>
    <col min="10507" max="10507" width="2.85546875" style="1" customWidth="1"/>
    <col min="10508" max="10509" width="15.7109375" style="1" customWidth="1"/>
    <col min="10510" max="10510" width="2.85546875" style="1" customWidth="1"/>
    <col min="10511" max="10512" width="15.7109375" style="1" customWidth="1"/>
    <col min="10513" max="10513" width="2.85546875" style="1" customWidth="1"/>
    <col min="10514" max="10515" width="15.7109375" style="1" customWidth="1"/>
    <col min="10516" max="10516" width="2.85546875" style="1" customWidth="1"/>
    <col min="10517" max="10518" width="15.7109375" style="1" customWidth="1"/>
    <col min="10519" max="10519" width="2.85546875" style="1" customWidth="1"/>
    <col min="10520" max="10521" width="15.7109375" style="1" customWidth="1"/>
    <col min="10522" max="10523" width="2.85546875" style="1" customWidth="1"/>
    <col min="10524" max="10525" width="15.7109375" style="1" customWidth="1"/>
    <col min="10526" max="10526" width="2.85546875" style="1" customWidth="1"/>
    <col min="10527" max="10528" width="15.7109375" style="1" customWidth="1"/>
    <col min="10529" max="10529" width="2.85546875" style="1" customWidth="1"/>
    <col min="10530" max="10531" width="15.7109375" style="1" customWidth="1"/>
    <col min="10532" max="10532" width="2.85546875" style="1" customWidth="1"/>
    <col min="10533"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0" width="2.85546875" style="1" customWidth="1"/>
    <col min="10761" max="10762" width="15.7109375" style="1" customWidth="1"/>
    <col min="10763" max="10763" width="2.85546875" style="1" customWidth="1"/>
    <col min="10764" max="10765" width="15.7109375" style="1" customWidth="1"/>
    <col min="10766" max="10766" width="2.85546875" style="1" customWidth="1"/>
    <col min="10767" max="10768" width="15.7109375" style="1" customWidth="1"/>
    <col min="10769" max="10769" width="2.85546875" style="1" customWidth="1"/>
    <col min="10770" max="10771" width="15.7109375" style="1" customWidth="1"/>
    <col min="10772" max="10772" width="2.85546875" style="1" customWidth="1"/>
    <col min="10773" max="10774" width="15.7109375" style="1" customWidth="1"/>
    <col min="10775" max="10775" width="2.85546875" style="1" customWidth="1"/>
    <col min="10776" max="10777" width="15.7109375" style="1" customWidth="1"/>
    <col min="10778" max="10779" width="2.85546875" style="1" customWidth="1"/>
    <col min="10780" max="10781" width="15.7109375" style="1" customWidth="1"/>
    <col min="10782" max="10782" width="2.85546875" style="1" customWidth="1"/>
    <col min="10783" max="10784" width="15.7109375" style="1" customWidth="1"/>
    <col min="10785" max="10785" width="2.85546875" style="1" customWidth="1"/>
    <col min="10786" max="10787" width="15.7109375" style="1" customWidth="1"/>
    <col min="10788" max="10788" width="2.85546875" style="1" customWidth="1"/>
    <col min="10789"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6" width="2.85546875" style="1" customWidth="1"/>
    <col min="11017" max="11018" width="15.7109375" style="1" customWidth="1"/>
    <col min="11019" max="11019" width="2.85546875" style="1" customWidth="1"/>
    <col min="11020" max="11021" width="15.7109375" style="1" customWidth="1"/>
    <col min="11022" max="11022" width="2.85546875" style="1" customWidth="1"/>
    <col min="11023" max="11024" width="15.7109375" style="1" customWidth="1"/>
    <col min="11025" max="11025" width="2.85546875" style="1" customWidth="1"/>
    <col min="11026" max="11027" width="15.7109375" style="1" customWidth="1"/>
    <col min="11028" max="11028" width="2.85546875" style="1" customWidth="1"/>
    <col min="11029" max="11030" width="15.7109375" style="1" customWidth="1"/>
    <col min="11031" max="11031" width="2.85546875" style="1" customWidth="1"/>
    <col min="11032" max="11033" width="15.7109375" style="1" customWidth="1"/>
    <col min="11034" max="11035" width="2.85546875" style="1" customWidth="1"/>
    <col min="11036" max="11037" width="15.7109375" style="1" customWidth="1"/>
    <col min="11038" max="11038" width="2.85546875" style="1" customWidth="1"/>
    <col min="11039" max="11040" width="15.7109375" style="1" customWidth="1"/>
    <col min="11041" max="11041" width="2.85546875" style="1" customWidth="1"/>
    <col min="11042" max="11043" width="15.7109375" style="1" customWidth="1"/>
    <col min="11044" max="11044" width="2.85546875" style="1" customWidth="1"/>
    <col min="11045"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2" width="2.85546875" style="1" customWidth="1"/>
    <col min="11273" max="11274" width="15.7109375" style="1" customWidth="1"/>
    <col min="11275" max="11275" width="2.85546875" style="1" customWidth="1"/>
    <col min="11276" max="11277" width="15.7109375" style="1" customWidth="1"/>
    <col min="11278" max="11278" width="2.85546875" style="1" customWidth="1"/>
    <col min="11279" max="11280" width="15.7109375" style="1" customWidth="1"/>
    <col min="11281" max="11281" width="2.85546875" style="1" customWidth="1"/>
    <col min="11282" max="11283" width="15.7109375" style="1" customWidth="1"/>
    <col min="11284" max="11284" width="2.85546875" style="1" customWidth="1"/>
    <col min="11285" max="11286" width="15.7109375" style="1" customWidth="1"/>
    <col min="11287" max="11287" width="2.85546875" style="1" customWidth="1"/>
    <col min="11288" max="11289" width="15.7109375" style="1" customWidth="1"/>
    <col min="11290" max="11291" width="2.85546875" style="1" customWidth="1"/>
    <col min="11292" max="11293" width="15.7109375" style="1" customWidth="1"/>
    <col min="11294" max="11294" width="2.85546875" style="1" customWidth="1"/>
    <col min="11295" max="11296" width="15.7109375" style="1" customWidth="1"/>
    <col min="11297" max="11297" width="2.85546875" style="1" customWidth="1"/>
    <col min="11298" max="11299" width="15.7109375" style="1" customWidth="1"/>
    <col min="11300" max="11300" width="2.85546875" style="1" customWidth="1"/>
    <col min="11301"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8" width="2.85546875" style="1" customWidth="1"/>
    <col min="11529" max="11530" width="15.7109375" style="1" customWidth="1"/>
    <col min="11531" max="11531" width="2.85546875" style="1" customWidth="1"/>
    <col min="11532" max="11533" width="15.7109375" style="1" customWidth="1"/>
    <col min="11534" max="11534" width="2.85546875" style="1" customWidth="1"/>
    <col min="11535" max="11536" width="15.7109375" style="1" customWidth="1"/>
    <col min="11537" max="11537" width="2.85546875" style="1" customWidth="1"/>
    <col min="11538" max="11539" width="15.7109375" style="1" customWidth="1"/>
    <col min="11540" max="11540" width="2.85546875" style="1" customWidth="1"/>
    <col min="11541" max="11542" width="15.7109375" style="1" customWidth="1"/>
    <col min="11543" max="11543" width="2.85546875" style="1" customWidth="1"/>
    <col min="11544" max="11545" width="15.7109375" style="1" customWidth="1"/>
    <col min="11546" max="11547" width="2.85546875" style="1" customWidth="1"/>
    <col min="11548" max="11549" width="15.7109375" style="1" customWidth="1"/>
    <col min="11550" max="11550" width="2.85546875" style="1" customWidth="1"/>
    <col min="11551" max="11552" width="15.7109375" style="1" customWidth="1"/>
    <col min="11553" max="11553" width="2.85546875" style="1" customWidth="1"/>
    <col min="11554" max="11555" width="15.7109375" style="1" customWidth="1"/>
    <col min="11556" max="11556" width="2.85546875" style="1" customWidth="1"/>
    <col min="11557"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4" width="2.85546875" style="1" customWidth="1"/>
    <col min="11785" max="11786" width="15.7109375" style="1" customWidth="1"/>
    <col min="11787" max="11787" width="2.85546875" style="1" customWidth="1"/>
    <col min="11788" max="11789" width="15.7109375" style="1" customWidth="1"/>
    <col min="11790" max="11790" width="2.85546875" style="1" customWidth="1"/>
    <col min="11791" max="11792" width="15.7109375" style="1" customWidth="1"/>
    <col min="11793" max="11793" width="2.85546875" style="1" customWidth="1"/>
    <col min="11794" max="11795" width="15.7109375" style="1" customWidth="1"/>
    <col min="11796" max="11796" width="2.85546875" style="1" customWidth="1"/>
    <col min="11797" max="11798" width="15.7109375" style="1" customWidth="1"/>
    <col min="11799" max="11799" width="2.85546875" style="1" customWidth="1"/>
    <col min="11800" max="11801" width="15.7109375" style="1" customWidth="1"/>
    <col min="11802" max="11803" width="2.85546875" style="1" customWidth="1"/>
    <col min="11804" max="11805" width="15.7109375" style="1" customWidth="1"/>
    <col min="11806" max="11806" width="2.85546875" style="1" customWidth="1"/>
    <col min="11807" max="11808" width="15.7109375" style="1" customWidth="1"/>
    <col min="11809" max="11809" width="2.85546875" style="1" customWidth="1"/>
    <col min="11810" max="11811" width="15.7109375" style="1" customWidth="1"/>
    <col min="11812" max="11812" width="2.85546875" style="1" customWidth="1"/>
    <col min="11813"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0" width="2.85546875" style="1" customWidth="1"/>
    <col min="12041" max="12042" width="15.7109375" style="1" customWidth="1"/>
    <col min="12043" max="12043" width="2.85546875" style="1" customWidth="1"/>
    <col min="12044" max="12045" width="15.7109375" style="1" customWidth="1"/>
    <col min="12046" max="12046" width="2.85546875" style="1" customWidth="1"/>
    <col min="12047" max="12048" width="15.7109375" style="1" customWidth="1"/>
    <col min="12049" max="12049" width="2.85546875" style="1" customWidth="1"/>
    <col min="12050" max="12051" width="15.7109375" style="1" customWidth="1"/>
    <col min="12052" max="12052" width="2.85546875" style="1" customWidth="1"/>
    <col min="12053" max="12054" width="15.7109375" style="1" customWidth="1"/>
    <col min="12055" max="12055" width="2.85546875" style="1" customWidth="1"/>
    <col min="12056" max="12057" width="15.7109375" style="1" customWidth="1"/>
    <col min="12058" max="12059" width="2.85546875" style="1" customWidth="1"/>
    <col min="12060" max="12061" width="15.7109375" style="1" customWidth="1"/>
    <col min="12062" max="12062" width="2.85546875" style="1" customWidth="1"/>
    <col min="12063" max="12064" width="15.7109375" style="1" customWidth="1"/>
    <col min="12065" max="12065" width="2.85546875" style="1" customWidth="1"/>
    <col min="12066" max="12067" width="15.7109375" style="1" customWidth="1"/>
    <col min="12068" max="12068" width="2.85546875" style="1" customWidth="1"/>
    <col min="12069"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6" width="2.85546875" style="1" customWidth="1"/>
    <col min="12297" max="12298" width="15.7109375" style="1" customWidth="1"/>
    <col min="12299" max="12299" width="2.85546875" style="1" customWidth="1"/>
    <col min="12300" max="12301" width="15.7109375" style="1" customWidth="1"/>
    <col min="12302" max="12302" width="2.85546875" style="1" customWidth="1"/>
    <col min="12303" max="12304" width="15.7109375" style="1" customWidth="1"/>
    <col min="12305" max="12305" width="2.85546875" style="1" customWidth="1"/>
    <col min="12306" max="12307" width="15.7109375" style="1" customWidth="1"/>
    <col min="12308" max="12308" width="2.85546875" style="1" customWidth="1"/>
    <col min="12309" max="12310" width="15.7109375" style="1" customWidth="1"/>
    <col min="12311" max="12311" width="2.85546875" style="1" customWidth="1"/>
    <col min="12312" max="12313" width="15.7109375" style="1" customWidth="1"/>
    <col min="12314" max="12315" width="2.85546875" style="1" customWidth="1"/>
    <col min="12316" max="12317" width="15.7109375" style="1" customWidth="1"/>
    <col min="12318" max="12318" width="2.85546875" style="1" customWidth="1"/>
    <col min="12319" max="12320" width="15.7109375" style="1" customWidth="1"/>
    <col min="12321" max="12321" width="2.85546875" style="1" customWidth="1"/>
    <col min="12322" max="12323" width="15.7109375" style="1" customWidth="1"/>
    <col min="12324" max="12324" width="2.85546875" style="1" customWidth="1"/>
    <col min="12325"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2" width="2.85546875" style="1" customWidth="1"/>
    <col min="12553" max="12554" width="15.7109375" style="1" customWidth="1"/>
    <col min="12555" max="12555" width="2.85546875" style="1" customWidth="1"/>
    <col min="12556" max="12557" width="15.7109375" style="1" customWidth="1"/>
    <col min="12558" max="12558" width="2.85546875" style="1" customWidth="1"/>
    <col min="12559" max="12560" width="15.7109375" style="1" customWidth="1"/>
    <col min="12561" max="12561" width="2.85546875" style="1" customWidth="1"/>
    <col min="12562" max="12563" width="15.7109375" style="1" customWidth="1"/>
    <col min="12564" max="12564" width="2.85546875" style="1" customWidth="1"/>
    <col min="12565" max="12566" width="15.7109375" style="1" customWidth="1"/>
    <col min="12567" max="12567" width="2.85546875" style="1" customWidth="1"/>
    <col min="12568" max="12569" width="15.7109375" style="1" customWidth="1"/>
    <col min="12570" max="12571" width="2.85546875" style="1" customWidth="1"/>
    <col min="12572" max="12573" width="15.7109375" style="1" customWidth="1"/>
    <col min="12574" max="12574" width="2.85546875" style="1" customWidth="1"/>
    <col min="12575" max="12576" width="15.7109375" style="1" customWidth="1"/>
    <col min="12577" max="12577" width="2.85546875" style="1" customWidth="1"/>
    <col min="12578" max="12579" width="15.7109375" style="1" customWidth="1"/>
    <col min="12580" max="12580" width="2.85546875" style="1" customWidth="1"/>
    <col min="12581"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8" width="2.85546875" style="1" customWidth="1"/>
    <col min="12809" max="12810" width="15.7109375" style="1" customWidth="1"/>
    <col min="12811" max="12811" width="2.85546875" style="1" customWidth="1"/>
    <col min="12812" max="12813" width="15.7109375" style="1" customWidth="1"/>
    <col min="12814" max="12814" width="2.85546875" style="1" customWidth="1"/>
    <col min="12815" max="12816" width="15.7109375" style="1" customWidth="1"/>
    <col min="12817" max="12817" width="2.85546875" style="1" customWidth="1"/>
    <col min="12818" max="12819" width="15.7109375" style="1" customWidth="1"/>
    <col min="12820" max="12820" width="2.85546875" style="1" customWidth="1"/>
    <col min="12821" max="12822" width="15.7109375" style="1" customWidth="1"/>
    <col min="12823" max="12823" width="2.85546875" style="1" customWidth="1"/>
    <col min="12824" max="12825" width="15.7109375" style="1" customWidth="1"/>
    <col min="12826" max="12827" width="2.85546875" style="1" customWidth="1"/>
    <col min="12828" max="12829" width="15.7109375" style="1" customWidth="1"/>
    <col min="12830" max="12830" width="2.85546875" style="1" customWidth="1"/>
    <col min="12831" max="12832" width="15.7109375" style="1" customWidth="1"/>
    <col min="12833" max="12833" width="2.85546875" style="1" customWidth="1"/>
    <col min="12834" max="12835" width="15.7109375" style="1" customWidth="1"/>
    <col min="12836" max="12836" width="2.85546875" style="1" customWidth="1"/>
    <col min="12837"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4" width="2.85546875" style="1" customWidth="1"/>
    <col min="13065" max="13066" width="15.7109375" style="1" customWidth="1"/>
    <col min="13067" max="13067" width="2.85546875" style="1" customWidth="1"/>
    <col min="13068" max="13069" width="15.7109375" style="1" customWidth="1"/>
    <col min="13070" max="13070" width="2.85546875" style="1" customWidth="1"/>
    <col min="13071" max="13072" width="15.7109375" style="1" customWidth="1"/>
    <col min="13073" max="13073" width="2.85546875" style="1" customWidth="1"/>
    <col min="13074" max="13075" width="15.7109375" style="1" customWidth="1"/>
    <col min="13076" max="13076" width="2.85546875" style="1" customWidth="1"/>
    <col min="13077" max="13078" width="15.7109375" style="1" customWidth="1"/>
    <col min="13079" max="13079" width="2.85546875" style="1" customWidth="1"/>
    <col min="13080" max="13081" width="15.7109375" style="1" customWidth="1"/>
    <col min="13082" max="13083" width="2.85546875" style="1" customWidth="1"/>
    <col min="13084" max="13085" width="15.7109375" style="1" customWidth="1"/>
    <col min="13086" max="13086" width="2.85546875" style="1" customWidth="1"/>
    <col min="13087" max="13088" width="15.7109375" style="1" customWidth="1"/>
    <col min="13089" max="13089" width="2.85546875" style="1" customWidth="1"/>
    <col min="13090" max="13091" width="15.7109375" style="1" customWidth="1"/>
    <col min="13092" max="13092" width="2.85546875" style="1" customWidth="1"/>
    <col min="13093"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0" width="2.85546875" style="1" customWidth="1"/>
    <col min="13321" max="13322" width="15.7109375" style="1" customWidth="1"/>
    <col min="13323" max="13323" width="2.85546875" style="1" customWidth="1"/>
    <col min="13324" max="13325" width="15.7109375" style="1" customWidth="1"/>
    <col min="13326" max="13326" width="2.85546875" style="1" customWidth="1"/>
    <col min="13327" max="13328" width="15.7109375" style="1" customWidth="1"/>
    <col min="13329" max="13329" width="2.85546875" style="1" customWidth="1"/>
    <col min="13330" max="13331" width="15.7109375" style="1" customWidth="1"/>
    <col min="13332" max="13332" width="2.85546875" style="1" customWidth="1"/>
    <col min="13333" max="13334" width="15.7109375" style="1" customWidth="1"/>
    <col min="13335" max="13335" width="2.85546875" style="1" customWidth="1"/>
    <col min="13336" max="13337" width="15.7109375" style="1" customWidth="1"/>
    <col min="13338" max="13339" width="2.85546875" style="1" customWidth="1"/>
    <col min="13340" max="13341" width="15.7109375" style="1" customWidth="1"/>
    <col min="13342" max="13342" width="2.85546875" style="1" customWidth="1"/>
    <col min="13343" max="13344" width="15.7109375" style="1" customWidth="1"/>
    <col min="13345" max="13345" width="2.85546875" style="1" customWidth="1"/>
    <col min="13346" max="13347" width="15.7109375" style="1" customWidth="1"/>
    <col min="13348" max="13348" width="2.85546875" style="1" customWidth="1"/>
    <col min="13349"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6" width="2.85546875" style="1" customWidth="1"/>
    <col min="13577" max="13578" width="15.7109375" style="1" customWidth="1"/>
    <col min="13579" max="13579" width="2.85546875" style="1" customWidth="1"/>
    <col min="13580" max="13581" width="15.7109375" style="1" customWidth="1"/>
    <col min="13582" max="13582" width="2.85546875" style="1" customWidth="1"/>
    <col min="13583" max="13584" width="15.7109375" style="1" customWidth="1"/>
    <col min="13585" max="13585" width="2.85546875" style="1" customWidth="1"/>
    <col min="13586" max="13587" width="15.7109375" style="1" customWidth="1"/>
    <col min="13588" max="13588" width="2.85546875" style="1" customWidth="1"/>
    <col min="13589" max="13590" width="15.7109375" style="1" customWidth="1"/>
    <col min="13591" max="13591" width="2.85546875" style="1" customWidth="1"/>
    <col min="13592" max="13593" width="15.7109375" style="1" customWidth="1"/>
    <col min="13594" max="13595" width="2.85546875" style="1" customWidth="1"/>
    <col min="13596" max="13597" width="15.7109375" style="1" customWidth="1"/>
    <col min="13598" max="13598" width="2.85546875" style="1" customWidth="1"/>
    <col min="13599" max="13600" width="15.7109375" style="1" customWidth="1"/>
    <col min="13601" max="13601" width="2.85546875" style="1" customWidth="1"/>
    <col min="13602" max="13603" width="15.7109375" style="1" customWidth="1"/>
    <col min="13604" max="13604" width="2.85546875" style="1" customWidth="1"/>
    <col min="13605"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2" width="2.85546875" style="1" customWidth="1"/>
    <col min="13833" max="13834" width="15.7109375" style="1" customWidth="1"/>
    <col min="13835" max="13835" width="2.85546875" style="1" customWidth="1"/>
    <col min="13836" max="13837" width="15.7109375" style="1" customWidth="1"/>
    <col min="13838" max="13838" width="2.85546875" style="1" customWidth="1"/>
    <col min="13839" max="13840" width="15.7109375" style="1" customWidth="1"/>
    <col min="13841" max="13841" width="2.85546875" style="1" customWidth="1"/>
    <col min="13842" max="13843" width="15.7109375" style="1" customWidth="1"/>
    <col min="13844" max="13844" width="2.85546875" style="1" customWidth="1"/>
    <col min="13845" max="13846" width="15.7109375" style="1" customWidth="1"/>
    <col min="13847" max="13847" width="2.85546875" style="1" customWidth="1"/>
    <col min="13848" max="13849" width="15.7109375" style="1" customWidth="1"/>
    <col min="13850" max="13851" width="2.85546875" style="1" customWidth="1"/>
    <col min="13852" max="13853" width="15.7109375" style="1" customWidth="1"/>
    <col min="13854" max="13854" width="2.85546875" style="1" customWidth="1"/>
    <col min="13855" max="13856" width="15.7109375" style="1" customWidth="1"/>
    <col min="13857" max="13857" width="2.85546875" style="1" customWidth="1"/>
    <col min="13858" max="13859" width="15.7109375" style="1" customWidth="1"/>
    <col min="13860" max="13860" width="2.85546875" style="1" customWidth="1"/>
    <col min="13861"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8" width="2.85546875" style="1" customWidth="1"/>
    <col min="14089" max="14090" width="15.7109375" style="1" customWidth="1"/>
    <col min="14091" max="14091" width="2.85546875" style="1" customWidth="1"/>
    <col min="14092" max="14093" width="15.7109375" style="1" customWidth="1"/>
    <col min="14094" max="14094" width="2.85546875" style="1" customWidth="1"/>
    <col min="14095" max="14096" width="15.7109375" style="1" customWidth="1"/>
    <col min="14097" max="14097" width="2.85546875" style="1" customWidth="1"/>
    <col min="14098" max="14099" width="15.7109375" style="1" customWidth="1"/>
    <col min="14100" max="14100" width="2.85546875" style="1" customWidth="1"/>
    <col min="14101" max="14102" width="15.7109375" style="1" customWidth="1"/>
    <col min="14103" max="14103" width="2.85546875" style="1" customWidth="1"/>
    <col min="14104" max="14105" width="15.7109375" style="1" customWidth="1"/>
    <col min="14106" max="14107" width="2.85546875" style="1" customWidth="1"/>
    <col min="14108" max="14109" width="15.7109375" style="1" customWidth="1"/>
    <col min="14110" max="14110" width="2.85546875" style="1" customWidth="1"/>
    <col min="14111" max="14112" width="15.7109375" style="1" customWidth="1"/>
    <col min="14113" max="14113" width="2.85546875" style="1" customWidth="1"/>
    <col min="14114" max="14115" width="15.7109375" style="1" customWidth="1"/>
    <col min="14116" max="14116" width="2.85546875" style="1" customWidth="1"/>
    <col min="14117"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4" width="2.85546875" style="1" customWidth="1"/>
    <col min="14345" max="14346" width="15.7109375" style="1" customWidth="1"/>
    <col min="14347" max="14347" width="2.85546875" style="1" customWidth="1"/>
    <col min="14348" max="14349" width="15.7109375" style="1" customWidth="1"/>
    <col min="14350" max="14350" width="2.85546875" style="1" customWidth="1"/>
    <col min="14351" max="14352" width="15.7109375" style="1" customWidth="1"/>
    <col min="14353" max="14353" width="2.85546875" style="1" customWidth="1"/>
    <col min="14354" max="14355" width="15.7109375" style="1" customWidth="1"/>
    <col min="14356" max="14356" width="2.85546875" style="1" customWidth="1"/>
    <col min="14357" max="14358" width="15.7109375" style="1" customWidth="1"/>
    <col min="14359" max="14359" width="2.85546875" style="1" customWidth="1"/>
    <col min="14360" max="14361" width="15.7109375" style="1" customWidth="1"/>
    <col min="14362" max="14363" width="2.85546875" style="1" customWidth="1"/>
    <col min="14364" max="14365" width="15.7109375" style="1" customWidth="1"/>
    <col min="14366" max="14366" width="2.85546875" style="1" customWidth="1"/>
    <col min="14367" max="14368" width="15.7109375" style="1" customWidth="1"/>
    <col min="14369" max="14369" width="2.85546875" style="1" customWidth="1"/>
    <col min="14370" max="14371" width="15.7109375" style="1" customWidth="1"/>
    <col min="14372" max="14372" width="2.85546875" style="1" customWidth="1"/>
    <col min="14373"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0" width="2.85546875" style="1" customWidth="1"/>
    <col min="14601" max="14602" width="15.7109375" style="1" customWidth="1"/>
    <col min="14603" max="14603" width="2.85546875" style="1" customWidth="1"/>
    <col min="14604" max="14605" width="15.7109375" style="1" customWidth="1"/>
    <col min="14606" max="14606" width="2.85546875" style="1" customWidth="1"/>
    <col min="14607" max="14608" width="15.7109375" style="1" customWidth="1"/>
    <col min="14609" max="14609" width="2.85546875" style="1" customWidth="1"/>
    <col min="14610" max="14611" width="15.7109375" style="1" customWidth="1"/>
    <col min="14612" max="14612" width="2.85546875" style="1" customWidth="1"/>
    <col min="14613" max="14614" width="15.7109375" style="1" customWidth="1"/>
    <col min="14615" max="14615" width="2.85546875" style="1" customWidth="1"/>
    <col min="14616" max="14617" width="15.7109375" style="1" customWidth="1"/>
    <col min="14618" max="14619" width="2.85546875" style="1" customWidth="1"/>
    <col min="14620" max="14621" width="15.7109375" style="1" customWidth="1"/>
    <col min="14622" max="14622" width="2.85546875" style="1" customWidth="1"/>
    <col min="14623" max="14624" width="15.7109375" style="1" customWidth="1"/>
    <col min="14625" max="14625" width="2.85546875" style="1" customWidth="1"/>
    <col min="14626" max="14627" width="15.7109375" style="1" customWidth="1"/>
    <col min="14628" max="14628" width="2.85546875" style="1" customWidth="1"/>
    <col min="14629"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6" width="2.85546875" style="1" customWidth="1"/>
    <col min="14857" max="14858" width="15.7109375" style="1" customWidth="1"/>
    <col min="14859" max="14859" width="2.85546875" style="1" customWidth="1"/>
    <col min="14860" max="14861" width="15.7109375" style="1" customWidth="1"/>
    <col min="14862" max="14862" width="2.85546875" style="1" customWidth="1"/>
    <col min="14863" max="14864" width="15.7109375" style="1" customWidth="1"/>
    <col min="14865" max="14865" width="2.85546875" style="1" customWidth="1"/>
    <col min="14866" max="14867" width="15.7109375" style="1" customWidth="1"/>
    <col min="14868" max="14868" width="2.85546875" style="1" customWidth="1"/>
    <col min="14869" max="14870" width="15.7109375" style="1" customWidth="1"/>
    <col min="14871" max="14871" width="2.85546875" style="1" customWidth="1"/>
    <col min="14872" max="14873" width="15.7109375" style="1" customWidth="1"/>
    <col min="14874" max="14875" width="2.85546875" style="1" customWidth="1"/>
    <col min="14876" max="14877" width="15.7109375" style="1" customWidth="1"/>
    <col min="14878" max="14878" width="2.85546875" style="1" customWidth="1"/>
    <col min="14879" max="14880" width="15.7109375" style="1" customWidth="1"/>
    <col min="14881" max="14881" width="2.85546875" style="1" customWidth="1"/>
    <col min="14882" max="14883" width="15.7109375" style="1" customWidth="1"/>
    <col min="14884" max="14884" width="2.85546875" style="1" customWidth="1"/>
    <col min="14885"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2" width="2.85546875" style="1" customWidth="1"/>
    <col min="15113" max="15114" width="15.7109375" style="1" customWidth="1"/>
    <col min="15115" max="15115" width="2.85546875" style="1" customWidth="1"/>
    <col min="15116" max="15117" width="15.7109375" style="1" customWidth="1"/>
    <col min="15118" max="15118" width="2.85546875" style="1" customWidth="1"/>
    <col min="15119" max="15120" width="15.7109375" style="1" customWidth="1"/>
    <col min="15121" max="15121" width="2.85546875" style="1" customWidth="1"/>
    <col min="15122" max="15123" width="15.7109375" style="1" customWidth="1"/>
    <col min="15124" max="15124" width="2.85546875" style="1" customWidth="1"/>
    <col min="15125" max="15126" width="15.7109375" style="1" customWidth="1"/>
    <col min="15127" max="15127" width="2.85546875" style="1" customWidth="1"/>
    <col min="15128" max="15129" width="15.7109375" style="1" customWidth="1"/>
    <col min="15130" max="15131" width="2.85546875" style="1" customWidth="1"/>
    <col min="15132" max="15133" width="15.7109375" style="1" customWidth="1"/>
    <col min="15134" max="15134" width="2.85546875" style="1" customWidth="1"/>
    <col min="15135" max="15136" width="15.7109375" style="1" customWidth="1"/>
    <col min="15137" max="15137" width="2.85546875" style="1" customWidth="1"/>
    <col min="15138" max="15139" width="15.7109375" style="1" customWidth="1"/>
    <col min="15140" max="15140" width="2.85546875" style="1" customWidth="1"/>
    <col min="15141"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8" width="2.85546875" style="1" customWidth="1"/>
    <col min="15369" max="15370" width="15.7109375" style="1" customWidth="1"/>
    <col min="15371" max="15371" width="2.85546875" style="1" customWidth="1"/>
    <col min="15372" max="15373" width="15.7109375" style="1" customWidth="1"/>
    <col min="15374" max="15374" width="2.85546875" style="1" customWidth="1"/>
    <col min="15375" max="15376" width="15.7109375" style="1" customWidth="1"/>
    <col min="15377" max="15377" width="2.85546875" style="1" customWidth="1"/>
    <col min="15378" max="15379" width="15.7109375" style="1" customWidth="1"/>
    <col min="15380" max="15380" width="2.85546875" style="1" customWidth="1"/>
    <col min="15381" max="15382" width="15.7109375" style="1" customWidth="1"/>
    <col min="15383" max="15383" width="2.85546875" style="1" customWidth="1"/>
    <col min="15384" max="15385" width="15.7109375" style="1" customWidth="1"/>
    <col min="15386" max="15387" width="2.85546875" style="1" customWidth="1"/>
    <col min="15388" max="15389" width="15.7109375" style="1" customWidth="1"/>
    <col min="15390" max="15390" width="2.85546875" style="1" customWidth="1"/>
    <col min="15391" max="15392" width="15.7109375" style="1" customWidth="1"/>
    <col min="15393" max="15393" width="2.85546875" style="1" customWidth="1"/>
    <col min="15394" max="15395" width="15.7109375" style="1" customWidth="1"/>
    <col min="15396" max="15396" width="2.85546875" style="1" customWidth="1"/>
    <col min="15397"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4" width="2.85546875" style="1" customWidth="1"/>
    <col min="15625" max="15626" width="15.7109375" style="1" customWidth="1"/>
    <col min="15627" max="15627" width="2.85546875" style="1" customWidth="1"/>
    <col min="15628" max="15629" width="15.7109375" style="1" customWidth="1"/>
    <col min="15630" max="15630" width="2.85546875" style="1" customWidth="1"/>
    <col min="15631" max="15632" width="15.7109375" style="1" customWidth="1"/>
    <col min="15633" max="15633" width="2.85546875" style="1" customWidth="1"/>
    <col min="15634" max="15635" width="15.7109375" style="1" customWidth="1"/>
    <col min="15636" max="15636" width="2.85546875" style="1" customWidth="1"/>
    <col min="15637" max="15638" width="15.7109375" style="1" customWidth="1"/>
    <col min="15639" max="15639" width="2.85546875" style="1" customWidth="1"/>
    <col min="15640" max="15641" width="15.7109375" style="1" customWidth="1"/>
    <col min="15642" max="15643" width="2.85546875" style="1" customWidth="1"/>
    <col min="15644" max="15645" width="15.7109375" style="1" customWidth="1"/>
    <col min="15646" max="15646" width="2.85546875" style="1" customWidth="1"/>
    <col min="15647" max="15648" width="15.7109375" style="1" customWidth="1"/>
    <col min="15649" max="15649" width="2.85546875" style="1" customWidth="1"/>
    <col min="15650" max="15651" width="15.7109375" style="1" customWidth="1"/>
    <col min="15652" max="15652" width="2.85546875" style="1" customWidth="1"/>
    <col min="15653"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0" width="2.85546875" style="1" customWidth="1"/>
    <col min="15881" max="15882" width="15.7109375" style="1" customWidth="1"/>
    <col min="15883" max="15883" width="2.85546875" style="1" customWidth="1"/>
    <col min="15884" max="15885" width="15.7109375" style="1" customWidth="1"/>
    <col min="15886" max="15886" width="2.85546875" style="1" customWidth="1"/>
    <col min="15887" max="15888" width="15.7109375" style="1" customWidth="1"/>
    <col min="15889" max="15889" width="2.85546875" style="1" customWidth="1"/>
    <col min="15890" max="15891" width="15.7109375" style="1" customWidth="1"/>
    <col min="15892" max="15892" width="2.85546875" style="1" customWidth="1"/>
    <col min="15893" max="15894" width="15.7109375" style="1" customWidth="1"/>
    <col min="15895" max="15895" width="2.85546875" style="1" customWidth="1"/>
    <col min="15896" max="15897" width="15.7109375" style="1" customWidth="1"/>
    <col min="15898" max="15899" width="2.85546875" style="1" customWidth="1"/>
    <col min="15900" max="15901" width="15.7109375" style="1" customWidth="1"/>
    <col min="15902" max="15902" width="2.85546875" style="1" customWidth="1"/>
    <col min="15903" max="15904" width="15.7109375" style="1" customWidth="1"/>
    <col min="15905" max="15905" width="2.85546875" style="1" customWidth="1"/>
    <col min="15906" max="15907" width="15.7109375" style="1" customWidth="1"/>
    <col min="15908" max="15908" width="2.85546875" style="1" customWidth="1"/>
    <col min="15909"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6" width="2.85546875" style="1" customWidth="1"/>
    <col min="16137" max="16138" width="15.7109375" style="1" customWidth="1"/>
    <col min="16139" max="16139" width="2.85546875" style="1" customWidth="1"/>
    <col min="16140" max="16141" width="15.7109375" style="1" customWidth="1"/>
    <col min="16142" max="16142" width="2.85546875" style="1" customWidth="1"/>
    <col min="16143" max="16144" width="15.7109375" style="1" customWidth="1"/>
    <col min="16145" max="16145" width="2.85546875" style="1" customWidth="1"/>
    <col min="16146" max="16147" width="15.7109375" style="1" customWidth="1"/>
    <col min="16148" max="16148" width="2.85546875" style="1" customWidth="1"/>
    <col min="16149" max="16150" width="15.7109375" style="1" customWidth="1"/>
    <col min="16151" max="16151" width="2.85546875" style="1" customWidth="1"/>
    <col min="16152" max="16153" width="15.7109375" style="1" customWidth="1"/>
    <col min="16154" max="16155" width="2.85546875" style="1" customWidth="1"/>
    <col min="16156" max="16157" width="15.7109375" style="1" customWidth="1"/>
    <col min="16158" max="16158" width="2.85546875" style="1" customWidth="1"/>
    <col min="16159" max="16160" width="15.7109375" style="1" customWidth="1"/>
    <col min="16161" max="16161" width="2.85546875" style="1" customWidth="1"/>
    <col min="16162" max="16163" width="15.7109375" style="1" customWidth="1"/>
    <col min="16164" max="16164" width="2.85546875" style="1" customWidth="1"/>
    <col min="16165" max="16384" width="11.42578125" style="1"/>
  </cols>
  <sheetData>
    <row r="1" spans="1:40" x14ac:dyDescent="0.25">
      <c r="E1" s="13"/>
      <c r="H1" s="13"/>
      <c r="K1" s="13"/>
      <c r="N1" s="13"/>
      <c r="Q1" s="13"/>
      <c r="T1" s="13"/>
      <c r="W1" s="13"/>
      <c r="Z1" s="13"/>
      <c r="AA1" s="13"/>
      <c r="AD1" s="13"/>
      <c r="AG1" s="13"/>
      <c r="AJ1" s="13"/>
    </row>
    <row r="2" spans="1:40" x14ac:dyDescent="0.25">
      <c r="B2" s="27" t="s">
        <v>198</v>
      </c>
      <c r="C2" s="3"/>
      <c r="D2" s="3"/>
      <c r="E2" s="13"/>
      <c r="F2" s="3"/>
      <c r="G2" s="3"/>
      <c r="H2" s="13"/>
      <c r="I2" s="3"/>
      <c r="J2" s="3"/>
      <c r="K2" s="13"/>
      <c r="L2" s="3"/>
      <c r="M2" s="3"/>
      <c r="N2" s="13"/>
      <c r="O2" s="3"/>
      <c r="P2" s="3"/>
      <c r="Q2" s="13"/>
      <c r="R2" s="3"/>
      <c r="S2" s="3"/>
      <c r="T2" s="13"/>
      <c r="U2" s="3"/>
      <c r="V2" s="3"/>
      <c r="W2" s="13"/>
      <c r="Z2" s="13"/>
      <c r="AA2" s="13"/>
      <c r="AB2" s="3"/>
      <c r="AC2" s="3"/>
      <c r="AD2" s="13"/>
      <c r="AE2" s="3"/>
      <c r="AF2" s="3"/>
      <c r="AG2" s="13"/>
      <c r="AH2" s="3"/>
      <c r="AI2" s="3"/>
      <c r="AJ2" s="13"/>
    </row>
    <row r="3" spans="1:40" x14ac:dyDescent="0.25">
      <c r="B3" s="27" t="s">
        <v>199</v>
      </c>
      <c r="C3" s="3"/>
      <c r="D3" s="3"/>
      <c r="E3" s="13"/>
      <c r="F3" s="3"/>
      <c r="G3" s="3"/>
      <c r="H3" s="13"/>
      <c r="I3" s="3"/>
      <c r="J3" s="3"/>
      <c r="K3" s="13"/>
      <c r="L3" s="3"/>
      <c r="M3" s="3"/>
      <c r="N3" s="13"/>
      <c r="O3" s="3"/>
      <c r="P3" s="3"/>
      <c r="Q3" s="13"/>
      <c r="R3" s="3"/>
      <c r="S3" s="3"/>
      <c r="T3" s="13"/>
      <c r="U3" s="3"/>
      <c r="V3" s="3"/>
      <c r="W3" s="13"/>
      <c r="Z3" s="13"/>
      <c r="AA3" s="13"/>
      <c r="AB3" s="3"/>
      <c r="AC3" s="3"/>
      <c r="AD3" s="13"/>
      <c r="AE3" s="3"/>
      <c r="AF3" s="3"/>
      <c r="AG3" s="13"/>
      <c r="AH3" s="3"/>
      <c r="AI3" s="3"/>
      <c r="AJ3" s="13"/>
    </row>
    <row r="4" spans="1:40" x14ac:dyDescent="0.25">
      <c r="A4" s="6"/>
      <c r="B4" s="6" t="s">
        <v>200</v>
      </c>
      <c r="C4" s="6"/>
      <c r="D4" s="4"/>
      <c r="E4" s="13"/>
      <c r="F4" s="6" t="s">
        <v>191</v>
      </c>
      <c r="G4" s="4"/>
      <c r="H4" s="13"/>
      <c r="I4" s="6" t="s">
        <v>192</v>
      </c>
      <c r="J4" s="4"/>
      <c r="K4" s="13"/>
      <c r="L4" s="6" t="s">
        <v>193</v>
      </c>
      <c r="M4" s="4"/>
      <c r="N4" s="13"/>
      <c r="O4" s="6" t="s">
        <v>194</v>
      </c>
      <c r="P4" s="4"/>
      <c r="Q4" s="13"/>
      <c r="R4" s="6" t="s">
        <v>195</v>
      </c>
      <c r="S4" s="4"/>
      <c r="T4" s="13"/>
      <c r="U4" s="6" t="s">
        <v>196</v>
      </c>
      <c r="V4" s="4"/>
      <c r="W4" s="13"/>
      <c r="Z4" s="13"/>
      <c r="AA4" s="13"/>
      <c r="AB4" s="6" t="s">
        <v>191</v>
      </c>
      <c r="AC4" s="4"/>
      <c r="AD4" s="13"/>
      <c r="AE4" s="6" t="s">
        <v>192</v>
      </c>
      <c r="AF4" s="4"/>
      <c r="AG4" s="13"/>
      <c r="AH4" s="6" t="s">
        <v>193</v>
      </c>
      <c r="AI4" s="4"/>
      <c r="AJ4" s="13"/>
    </row>
    <row r="5" spans="1:40" x14ac:dyDescent="0.25">
      <c r="A5" s="6"/>
      <c r="B5" s="6"/>
      <c r="C5" s="6"/>
      <c r="D5" s="4"/>
      <c r="E5" s="13"/>
      <c r="F5" s="6" t="s">
        <v>182</v>
      </c>
      <c r="G5" s="4"/>
      <c r="H5" s="13"/>
      <c r="I5" s="6" t="s">
        <v>182</v>
      </c>
      <c r="J5" s="4"/>
      <c r="K5" s="13"/>
      <c r="L5" s="6" t="s">
        <v>182</v>
      </c>
      <c r="M5" s="4"/>
      <c r="N5" s="13"/>
      <c r="O5" s="6" t="s">
        <v>197</v>
      </c>
      <c r="P5" s="4"/>
      <c r="Q5" s="13"/>
      <c r="R5" s="6" t="s">
        <v>197</v>
      </c>
      <c r="S5" s="4"/>
      <c r="T5" s="13"/>
      <c r="U5" s="6" t="s">
        <v>197</v>
      </c>
      <c r="V5" s="4"/>
      <c r="W5" s="13"/>
      <c r="Z5" s="13"/>
      <c r="AA5" s="13"/>
      <c r="AB5" s="6" t="s">
        <v>183</v>
      </c>
      <c r="AC5" s="4"/>
      <c r="AD5" s="13"/>
      <c r="AE5" s="6" t="s">
        <v>183</v>
      </c>
      <c r="AF5" s="4"/>
      <c r="AG5" s="13"/>
      <c r="AH5" s="6" t="s">
        <v>183</v>
      </c>
      <c r="AI5" s="4"/>
      <c r="AJ5" s="13"/>
    </row>
    <row r="6" spans="1:40" s="514" customFormat="1" x14ac:dyDescent="0.25">
      <c r="A6" s="1464"/>
      <c r="B6" s="1501" t="s">
        <v>4</v>
      </c>
      <c r="C6" s="1501" t="s">
        <v>668</v>
      </c>
      <c r="D6" s="1501" t="s">
        <v>455</v>
      </c>
      <c r="E6" s="1464"/>
      <c r="F6" s="1501" t="s">
        <v>668</v>
      </c>
      <c r="G6" s="1501" t="s">
        <v>455</v>
      </c>
      <c r="H6" s="1464"/>
      <c r="I6" s="1501" t="s">
        <v>668</v>
      </c>
      <c r="J6" s="1501" t="s">
        <v>455</v>
      </c>
      <c r="K6" s="1464"/>
      <c r="L6" s="1501" t="s">
        <v>668</v>
      </c>
      <c r="M6" s="1501" t="s">
        <v>455</v>
      </c>
      <c r="N6" s="1464"/>
      <c r="O6" s="1501" t="s">
        <v>668</v>
      </c>
      <c r="P6" s="1501" t="s">
        <v>455</v>
      </c>
      <c r="Q6" s="1464"/>
      <c r="R6" s="1501" t="s">
        <v>668</v>
      </c>
      <c r="S6" s="1501" t="s">
        <v>455</v>
      </c>
      <c r="T6" s="1464"/>
      <c r="U6" s="1501" t="s">
        <v>668</v>
      </c>
      <c r="V6" s="1501" t="s">
        <v>455</v>
      </c>
      <c r="W6" s="1464"/>
      <c r="X6" s="1500" t="s">
        <v>658</v>
      </c>
      <c r="Y6" s="1500" t="s">
        <v>453</v>
      </c>
      <c r="Z6" s="1464"/>
      <c r="AA6" s="1471"/>
      <c r="AB6" s="1501" t="s">
        <v>668</v>
      </c>
      <c r="AC6" s="1501" t="s">
        <v>455</v>
      </c>
      <c r="AD6" s="1464"/>
      <c r="AE6" s="1501" t="s">
        <v>668</v>
      </c>
      <c r="AF6" s="1501" t="s">
        <v>455</v>
      </c>
      <c r="AG6" s="1464"/>
      <c r="AH6" s="1501" t="s">
        <v>668</v>
      </c>
      <c r="AI6" s="1501" t="s">
        <v>455</v>
      </c>
      <c r="AJ6" s="1464"/>
    </row>
    <row r="7" spans="1:40" s="514" customFormat="1" x14ac:dyDescent="0.25">
      <c r="A7" s="1464"/>
      <c r="B7" s="1501"/>
      <c r="C7" s="1501"/>
      <c r="D7" s="1501"/>
      <c r="E7" s="1466"/>
      <c r="F7" s="1501"/>
      <c r="G7" s="1501"/>
      <c r="H7" s="1466"/>
      <c r="I7" s="1501"/>
      <c r="J7" s="1501"/>
      <c r="K7" s="1466"/>
      <c r="L7" s="1501"/>
      <c r="M7" s="1501"/>
      <c r="N7" s="1466"/>
      <c r="O7" s="1501"/>
      <c r="P7" s="1501"/>
      <c r="Q7" s="1466"/>
      <c r="R7" s="1501"/>
      <c r="S7" s="1501"/>
      <c r="T7" s="1466"/>
      <c r="U7" s="1501"/>
      <c r="V7" s="1501"/>
      <c r="W7" s="1466"/>
      <c r="X7" s="1500"/>
      <c r="Y7" s="1500"/>
      <c r="Z7" s="1466"/>
      <c r="AA7" s="1472"/>
      <c r="AB7" s="1501"/>
      <c r="AC7" s="1501"/>
      <c r="AD7" s="1466"/>
      <c r="AE7" s="1501"/>
      <c r="AF7" s="1501"/>
      <c r="AG7" s="1466"/>
      <c r="AH7" s="1501"/>
      <c r="AI7" s="1501"/>
      <c r="AJ7" s="1466"/>
    </row>
    <row r="8" spans="1:40" s="514" customFormat="1" x14ac:dyDescent="0.25">
      <c r="A8" s="1464"/>
      <c r="B8" s="1501"/>
      <c r="C8" s="1501"/>
      <c r="D8" s="1501"/>
      <c r="E8" s="1464"/>
      <c r="F8" s="1501"/>
      <c r="G8" s="1501"/>
      <c r="H8" s="1464"/>
      <c r="I8" s="1501"/>
      <c r="J8" s="1501"/>
      <c r="K8" s="1464"/>
      <c r="L8" s="1501"/>
      <c r="M8" s="1501"/>
      <c r="N8" s="1464"/>
      <c r="O8" s="1501"/>
      <c r="P8" s="1501"/>
      <c r="Q8" s="1464"/>
      <c r="R8" s="1501"/>
      <c r="S8" s="1501"/>
      <c r="T8" s="1464"/>
      <c r="U8" s="1501"/>
      <c r="V8" s="1501"/>
      <c r="W8" s="1464"/>
      <c r="X8" s="1500"/>
      <c r="Y8" s="1500"/>
      <c r="Z8" s="1464"/>
      <c r="AA8" s="1471"/>
      <c r="AB8" s="1501"/>
      <c r="AC8" s="1501"/>
      <c r="AD8" s="1464"/>
      <c r="AE8" s="1501"/>
      <c r="AF8" s="1501"/>
      <c r="AG8" s="1464"/>
      <c r="AH8" s="1501"/>
      <c r="AI8" s="1501"/>
      <c r="AJ8" s="1464"/>
    </row>
    <row r="9" spans="1:40" x14ac:dyDescent="0.25">
      <c r="A9" s="7"/>
      <c r="B9" s="7"/>
      <c r="C9" s="7"/>
      <c r="D9" s="7"/>
      <c r="E9" s="7"/>
      <c r="F9" s="7"/>
      <c r="G9" s="7"/>
      <c r="H9" s="7"/>
      <c r="I9" s="7"/>
      <c r="J9" s="7"/>
      <c r="K9" s="7"/>
      <c r="L9" s="7"/>
      <c r="M9" s="7"/>
      <c r="N9" s="7"/>
      <c r="O9" s="7"/>
      <c r="P9" s="7"/>
      <c r="Q9" s="7"/>
      <c r="R9" s="7"/>
      <c r="S9" s="7"/>
      <c r="T9" s="7"/>
      <c r="U9" s="7"/>
      <c r="V9" s="7"/>
      <c r="W9" s="7"/>
      <c r="X9" s="10"/>
      <c r="Y9" s="7"/>
      <c r="Z9" s="7"/>
      <c r="AA9" s="445"/>
      <c r="AB9" s="7"/>
      <c r="AC9" s="7"/>
      <c r="AD9" s="7"/>
      <c r="AE9" s="7"/>
      <c r="AF9" s="7"/>
      <c r="AG9" s="7"/>
      <c r="AH9" s="7"/>
      <c r="AI9" s="7"/>
      <c r="AJ9" s="7"/>
    </row>
    <row r="10" spans="1:40" x14ac:dyDescent="0.25">
      <c r="B10" s="117" t="s">
        <v>6</v>
      </c>
      <c r="C10" s="514"/>
      <c r="D10" s="514"/>
      <c r="E10" s="13"/>
      <c r="H10" s="13"/>
      <c r="I10" s="514"/>
      <c r="J10" s="514"/>
      <c r="K10" s="13"/>
      <c r="L10" s="514"/>
      <c r="M10" s="514"/>
      <c r="N10" s="451"/>
      <c r="O10" s="516"/>
      <c r="P10" s="516"/>
      <c r="Q10" s="451"/>
      <c r="R10" s="516"/>
      <c r="S10" s="516"/>
      <c r="T10" s="451"/>
      <c r="U10" s="516"/>
      <c r="V10" s="516"/>
      <c r="W10" s="451"/>
      <c r="X10" s="394"/>
      <c r="Y10" s="394"/>
      <c r="Z10" s="13"/>
      <c r="AA10" s="451"/>
      <c r="AD10" s="13"/>
      <c r="AG10" s="13"/>
      <c r="AJ10" s="13"/>
      <c r="AK10" s="6"/>
      <c r="AL10" s="6"/>
      <c r="AM10" s="6"/>
      <c r="AN10" s="6"/>
    </row>
    <row r="11" spans="1:40" x14ac:dyDescent="0.25">
      <c r="B11" s="624" t="s">
        <v>508</v>
      </c>
      <c r="C11" s="775">
        <v>22</v>
      </c>
      <c r="D11" s="774">
        <v>16</v>
      </c>
      <c r="E11" s="526"/>
      <c r="F11" s="517">
        <v>132466.44</v>
      </c>
      <c r="G11" s="518">
        <v>79421.429999999993</v>
      </c>
      <c r="H11" s="513"/>
      <c r="I11" s="517" t="s">
        <v>101</v>
      </c>
      <c r="J11" s="518">
        <v>0</v>
      </c>
      <c r="K11" s="513"/>
      <c r="L11" s="517">
        <v>132466.44</v>
      </c>
      <c r="M11" s="518">
        <f>G11+J11</f>
        <v>79421.429999999993</v>
      </c>
      <c r="N11" s="513"/>
      <c r="O11" s="517">
        <v>9305</v>
      </c>
      <c r="P11" s="518">
        <v>4512</v>
      </c>
      <c r="Q11" s="513"/>
      <c r="R11" s="517" t="s">
        <v>101</v>
      </c>
      <c r="S11" s="518">
        <v>0</v>
      </c>
      <c r="T11" s="513"/>
      <c r="U11" s="517">
        <v>9305</v>
      </c>
      <c r="V11" s="518">
        <f>P11+S11</f>
        <v>4512</v>
      </c>
      <c r="W11" s="510"/>
      <c r="X11" s="270">
        <f>VLOOKUP(B11,'FX rates'!$B$9:$K$124,4,FALSE)</f>
        <v>4.0199999999999996</v>
      </c>
      <c r="Y11" s="270">
        <f>VLOOKUP(B11,'FX rates'!$B$9:$K$124,5,FALSE)</f>
        <v>3.8780000000000001</v>
      </c>
      <c r="Z11" s="74"/>
      <c r="AA11" s="510"/>
      <c r="AB11" s="781">
        <f>IF(F11="NA","NA",F11/X11)</f>
        <v>32951.850746268661</v>
      </c>
      <c r="AC11" s="782">
        <f>IF(G11="NA","NA",G11/Y11)</f>
        <v>20479.997421351211</v>
      </c>
      <c r="AD11" s="513"/>
      <c r="AE11" s="517" t="str">
        <f>IF(I11="NA","NA",I11/X11)</f>
        <v>NA</v>
      </c>
      <c r="AF11" s="518">
        <f>IF(J11="NA","NA",J11/Y11)</f>
        <v>0</v>
      </c>
      <c r="AG11" s="513"/>
      <c r="AH11" s="781">
        <v>32951.850746268661</v>
      </c>
      <c r="AI11" s="782">
        <f>AC11+AF11</f>
        <v>20479.997421351211</v>
      </c>
      <c r="AJ11" s="13"/>
      <c r="AK11" s="6"/>
      <c r="AL11" s="1111"/>
      <c r="AM11" s="6"/>
      <c r="AN11" s="6"/>
    </row>
    <row r="12" spans="1:40" x14ac:dyDescent="0.25">
      <c r="A12" s="15"/>
      <c r="B12" s="628" t="s">
        <v>11</v>
      </c>
      <c r="C12" s="803">
        <v>265</v>
      </c>
      <c r="D12" s="802">
        <v>265</v>
      </c>
      <c r="E12" s="526"/>
      <c r="F12" s="519">
        <v>164807</v>
      </c>
      <c r="G12" s="520">
        <v>97795</v>
      </c>
      <c r="H12" s="513"/>
      <c r="I12" s="519">
        <v>0</v>
      </c>
      <c r="J12" s="520">
        <v>0</v>
      </c>
      <c r="K12" s="513"/>
      <c r="L12" s="519">
        <v>164807</v>
      </c>
      <c r="M12" s="520">
        <f>G12+J12</f>
        <v>97795</v>
      </c>
      <c r="N12" s="513"/>
      <c r="O12" s="519">
        <v>1.98</v>
      </c>
      <c r="P12" s="520">
        <v>2.41</v>
      </c>
      <c r="Q12" s="521"/>
      <c r="R12" s="519">
        <v>0</v>
      </c>
      <c r="S12" s="520">
        <v>0</v>
      </c>
      <c r="T12" s="513"/>
      <c r="U12" s="519">
        <v>1.98</v>
      </c>
      <c r="V12" s="520">
        <v>2.41</v>
      </c>
      <c r="W12" s="510"/>
      <c r="X12" s="270">
        <f>VLOOKUP(B12,'FX rates'!$B$9:$K$124,4,FALSE)</f>
        <v>751.95</v>
      </c>
      <c r="Y12" s="270">
        <f>VLOOKUP(B12,'FX rates'!$B$9:$K$124,5,FALSE)</f>
        <v>693.08900000000006</v>
      </c>
      <c r="Z12" s="74"/>
      <c r="AA12" s="510"/>
      <c r="AB12" s="789">
        <f t="shared" ref="AB12:AB71" si="0">IF(F12="NA","NA",F12/X12)</f>
        <v>219.17281734157854</v>
      </c>
      <c r="AC12" s="790">
        <f t="shared" ref="AC12:AC71" si="1">IF(G12="NA","NA",G12/Y12)</f>
        <v>141.10020502417439</v>
      </c>
      <c r="AD12" s="513"/>
      <c r="AE12" s="519">
        <f t="shared" ref="AE12:AE71" si="2">IF(I12="NA","NA",I12/X12)</f>
        <v>0</v>
      </c>
      <c r="AF12" s="520">
        <f t="shared" ref="AF12:AF71" si="3">IF(J12="NA","NA",J12/Y12)</f>
        <v>0</v>
      </c>
      <c r="AG12" s="513"/>
      <c r="AH12" s="789">
        <v>219.17281734157854</v>
      </c>
      <c r="AI12" s="790">
        <f t="shared" ref="AI12:AI71" si="4">AC12+AF12</f>
        <v>141.10020502417439</v>
      </c>
      <c r="AJ12" s="74"/>
      <c r="AL12" s="1111"/>
    </row>
    <row r="13" spans="1:40" x14ac:dyDescent="0.25">
      <c r="A13" s="15"/>
      <c r="B13" s="628" t="s">
        <v>13</v>
      </c>
      <c r="C13" s="803">
        <v>3</v>
      </c>
      <c r="D13" s="802">
        <v>3</v>
      </c>
      <c r="E13" s="526"/>
      <c r="F13" s="519">
        <v>3031654.98</v>
      </c>
      <c r="G13" s="520">
        <v>1786151.78</v>
      </c>
      <c r="H13" s="513"/>
      <c r="I13" s="519" t="s">
        <v>101</v>
      </c>
      <c r="J13" s="520" t="s">
        <v>101</v>
      </c>
      <c r="K13" s="513"/>
      <c r="L13" s="519">
        <v>3031654.98</v>
      </c>
      <c r="M13" s="520">
        <v>1786151.78</v>
      </c>
      <c r="N13" s="513"/>
      <c r="O13" s="519">
        <v>1.29</v>
      </c>
      <c r="P13" s="520">
        <v>3.2610000000000001</v>
      </c>
      <c r="Q13" s="513"/>
      <c r="R13" s="519" t="s">
        <v>101</v>
      </c>
      <c r="S13" s="520" t="s">
        <v>101</v>
      </c>
      <c r="T13" s="513"/>
      <c r="U13" s="519">
        <v>1.29</v>
      </c>
      <c r="V13" s="520">
        <v>3.27</v>
      </c>
      <c r="W13" s="510"/>
      <c r="X13" s="270">
        <f>VLOOKUP(B13,'FX rates'!$B$9:$K$124,4,FALSE)</f>
        <v>3287.23</v>
      </c>
      <c r="Y13" s="270">
        <f>VLOOKUP(B13,'FX rates'!$B$9:$K$124,5,FALSE)</f>
        <v>3245.01</v>
      </c>
      <c r="Z13" s="74"/>
      <c r="AA13" s="510"/>
      <c r="AB13" s="789">
        <f t="shared" si="0"/>
        <v>922.25216367580003</v>
      </c>
      <c r="AC13" s="790">
        <f t="shared" si="1"/>
        <v>550.43028526876651</v>
      </c>
      <c r="AD13" s="513"/>
      <c r="AE13" s="519" t="str">
        <f t="shared" si="2"/>
        <v>NA</v>
      </c>
      <c r="AF13" s="520" t="str">
        <f t="shared" si="3"/>
        <v>NA</v>
      </c>
      <c r="AG13" s="513"/>
      <c r="AH13" s="789">
        <v>922.25216367580003</v>
      </c>
      <c r="AI13" s="790">
        <v>550.43028526876651</v>
      </c>
      <c r="AJ13" s="74"/>
      <c r="AL13" s="1111"/>
    </row>
    <row r="14" spans="1:40" x14ac:dyDescent="0.25">
      <c r="A14" s="15"/>
      <c r="B14" s="628" t="s">
        <v>15</v>
      </c>
      <c r="C14" s="803">
        <v>74</v>
      </c>
      <c r="D14" s="802">
        <v>74</v>
      </c>
      <c r="E14" s="526"/>
      <c r="F14" s="519">
        <v>738.42</v>
      </c>
      <c r="G14" s="520">
        <v>436.32</v>
      </c>
      <c r="H14" s="513"/>
      <c r="I14" s="519">
        <v>0</v>
      </c>
      <c r="J14" s="520">
        <v>0</v>
      </c>
      <c r="K14" s="513"/>
      <c r="L14" s="519">
        <f t="shared" ref="L14:L71" si="5">F14+I14</f>
        <v>738.42</v>
      </c>
      <c r="M14" s="520">
        <f>G14+J14</f>
        <v>436.32</v>
      </c>
      <c r="N14" s="513"/>
      <c r="O14" s="519">
        <v>1.71</v>
      </c>
      <c r="P14" s="520">
        <v>1.51</v>
      </c>
      <c r="Q14" s="513"/>
      <c r="R14" s="519">
        <v>0</v>
      </c>
      <c r="S14" s="520">
        <v>0</v>
      </c>
      <c r="T14" s="513"/>
      <c r="U14" s="519">
        <f t="shared" ref="U14:V71" si="6">O14+R14</f>
        <v>1.71</v>
      </c>
      <c r="V14" s="520">
        <f>P14+S14</f>
        <v>1.51</v>
      </c>
      <c r="W14" s="510"/>
      <c r="X14" s="270">
        <f>VLOOKUP(B14,'FX rates'!$B$9:$K$124,4,FALSE)</f>
        <v>3.3130000000000002</v>
      </c>
      <c r="Y14" s="270">
        <f>VLOOKUP(B14,'FX rates'!$B$9:$K$124,5,FALSE)</f>
        <v>3.3639999999999999</v>
      </c>
      <c r="Z14" s="74"/>
      <c r="AA14" s="510"/>
      <c r="AB14" s="789">
        <f t="shared" si="0"/>
        <v>222.88560217325684</v>
      </c>
      <c r="AC14" s="790">
        <f t="shared" si="1"/>
        <v>129.70273483947682</v>
      </c>
      <c r="AD14" s="513"/>
      <c r="AE14" s="519">
        <f t="shared" si="2"/>
        <v>0</v>
      </c>
      <c r="AF14" s="520">
        <f t="shared" si="3"/>
        <v>0</v>
      </c>
      <c r="AG14" s="513"/>
      <c r="AH14" s="789">
        <f t="shared" ref="AH14:AH71" si="7">AB14+AE14</f>
        <v>222.88560217325684</v>
      </c>
      <c r="AI14" s="790">
        <f t="shared" si="4"/>
        <v>129.70273483947682</v>
      </c>
      <c r="AJ14" s="74"/>
      <c r="AL14" s="1111"/>
    </row>
    <row r="15" spans="1:40" x14ac:dyDescent="0.25">
      <c r="A15" s="15"/>
      <c r="B15" s="628" t="s">
        <v>17</v>
      </c>
      <c r="C15" s="803">
        <v>20</v>
      </c>
      <c r="D15" s="802">
        <v>22</v>
      </c>
      <c r="E15" s="526"/>
      <c r="F15" s="519">
        <v>244293.64</v>
      </c>
      <c r="G15" s="520">
        <v>338076.74</v>
      </c>
      <c r="H15" s="513"/>
      <c r="I15" s="519" t="s">
        <v>101</v>
      </c>
      <c r="J15" s="520" t="s">
        <v>101</v>
      </c>
      <c r="K15" s="513"/>
      <c r="L15" s="519">
        <v>244293.64</v>
      </c>
      <c r="M15" s="520">
        <v>338076.74</v>
      </c>
      <c r="N15" s="513"/>
      <c r="O15" s="519">
        <v>491.55</v>
      </c>
      <c r="P15" s="520">
        <v>668.01</v>
      </c>
      <c r="Q15" s="513"/>
      <c r="R15" s="519" t="s">
        <v>101</v>
      </c>
      <c r="S15" s="520" t="s">
        <v>101</v>
      </c>
      <c r="T15" s="513"/>
      <c r="U15" s="519">
        <v>491.55</v>
      </c>
      <c r="V15" s="520">
        <v>668.01</v>
      </c>
      <c r="W15" s="510"/>
      <c r="X15" s="270">
        <f>VLOOKUP(B15,'FX rates'!$B$9:$K$124,4,FALSE)</f>
        <v>18.931999999999999</v>
      </c>
      <c r="Y15" s="270">
        <f>VLOOKUP(B15,'FX rates'!$B$9:$K$124,5,FALSE)</f>
        <v>19.645</v>
      </c>
      <c r="Z15" s="74"/>
      <c r="AA15" s="510"/>
      <c r="AB15" s="789">
        <f t="shared" si="0"/>
        <v>12903.741812803721</v>
      </c>
      <c r="AC15" s="790">
        <f t="shared" si="1"/>
        <v>17209.302112496818</v>
      </c>
      <c r="AD15" s="513"/>
      <c r="AE15" s="519" t="str">
        <f t="shared" si="2"/>
        <v>NA</v>
      </c>
      <c r="AF15" s="520" t="str">
        <f t="shared" si="3"/>
        <v>NA</v>
      </c>
      <c r="AG15" s="513"/>
      <c r="AH15" s="789">
        <v>12903.741812803721</v>
      </c>
      <c r="AI15" s="790">
        <v>17209.302112496818</v>
      </c>
      <c r="AJ15" s="74"/>
      <c r="AL15" s="1111"/>
    </row>
    <row r="16" spans="1:40" x14ac:dyDescent="0.25">
      <c r="A16" s="15"/>
      <c r="B16" s="628" t="s">
        <v>437</v>
      </c>
      <c r="C16" s="803">
        <v>353</v>
      </c>
      <c r="D16" s="802">
        <v>290</v>
      </c>
      <c r="E16" s="451"/>
      <c r="F16" s="519">
        <v>4750941.8600000003</v>
      </c>
      <c r="G16" s="520">
        <v>5575953.8499999996</v>
      </c>
      <c r="H16" s="451"/>
      <c r="I16" s="519" t="s">
        <v>101</v>
      </c>
      <c r="J16" s="520" t="s">
        <v>101</v>
      </c>
      <c r="K16" s="451"/>
      <c r="L16" s="519">
        <v>4750941.8600000003</v>
      </c>
      <c r="M16" s="520">
        <v>5575953.8499999996</v>
      </c>
      <c r="N16" s="451"/>
      <c r="O16" s="519">
        <v>318579.36</v>
      </c>
      <c r="P16" s="520" t="s">
        <v>101</v>
      </c>
      <c r="Q16" s="451"/>
      <c r="R16" s="519" t="s">
        <v>101</v>
      </c>
      <c r="S16" s="520" t="s">
        <v>101</v>
      </c>
      <c r="T16" s="451"/>
      <c r="U16" s="519">
        <v>318579.36</v>
      </c>
      <c r="V16" s="520" t="s">
        <v>101</v>
      </c>
      <c r="W16" s="451"/>
      <c r="X16" s="270">
        <f>VLOOKUP(B16,'FX rates'!$B$9:$K$124,4,FALSE)</f>
        <v>1</v>
      </c>
      <c r="Y16" s="270">
        <f>VLOOKUP(B16,'FX rates'!$B$9:$K$124,5,FALSE)</f>
        <v>1</v>
      </c>
      <c r="Z16" s="13"/>
      <c r="AA16" s="451"/>
      <c r="AB16" s="789">
        <f t="shared" si="0"/>
        <v>4750941.8600000003</v>
      </c>
      <c r="AC16" s="790">
        <f t="shared" si="1"/>
        <v>5575953.8499999996</v>
      </c>
      <c r="AD16" s="451"/>
      <c r="AE16" s="519" t="str">
        <f t="shared" si="2"/>
        <v>NA</v>
      </c>
      <c r="AF16" s="520" t="str">
        <f t="shared" si="3"/>
        <v>NA</v>
      </c>
      <c r="AG16" s="451"/>
      <c r="AH16" s="789">
        <v>4750941.8600000003</v>
      </c>
      <c r="AI16" s="790">
        <v>5575953.8499999996</v>
      </c>
      <c r="AJ16" s="74"/>
      <c r="AK16" s="3"/>
      <c r="AL16" s="1111"/>
      <c r="AM16" s="3"/>
      <c r="AN16" s="3"/>
    </row>
    <row r="17" spans="1:38" x14ac:dyDescent="0.25">
      <c r="A17" s="15"/>
      <c r="B17" s="628" t="s">
        <v>20</v>
      </c>
      <c r="C17" s="803">
        <v>398</v>
      </c>
      <c r="D17" s="802">
        <v>355</v>
      </c>
      <c r="E17" s="526"/>
      <c r="F17" s="519">
        <v>3409532.4</v>
      </c>
      <c r="G17" s="520">
        <v>3664763.45</v>
      </c>
      <c r="H17" s="513"/>
      <c r="I17" s="519">
        <v>6702411.0599999996</v>
      </c>
      <c r="J17" s="520">
        <v>7801069.21</v>
      </c>
      <c r="K17" s="513"/>
      <c r="L17" s="519">
        <f t="shared" si="5"/>
        <v>10111943.459999999</v>
      </c>
      <c r="M17" s="520">
        <f>G17+J17</f>
        <v>11465832.66</v>
      </c>
      <c r="N17" s="513"/>
      <c r="O17" s="519">
        <v>199429.13</v>
      </c>
      <c r="P17" s="520">
        <v>201945.16</v>
      </c>
      <c r="Q17" s="513"/>
      <c r="R17" s="519">
        <v>216487.82</v>
      </c>
      <c r="S17" s="520">
        <v>244367.33</v>
      </c>
      <c r="T17" s="513"/>
      <c r="U17" s="519">
        <f t="shared" si="6"/>
        <v>415916.95</v>
      </c>
      <c r="V17" s="520">
        <f>P17+S17</f>
        <v>446312.49</v>
      </c>
      <c r="W17" s="510"/>
      <c r="X17" s="270">
        <f>VLOOKUP(B17,'FX rates'!$B$9:$K$124,4,FALSE)</f>
        <v>1</v>
      </c>
      <c r="Y17" s="270">
        <f>VLOOKUP(B17,'FX rates'!$B$9:$K$124,5,FALSE)</f>
        <v>1</v>
      </c>
      <c r="Z17" s="74"/>
      <c r="AA17" s="74"/>
      <c r="AB17" s="789">
        <f t="shared" si="0"/>
        <v>3409532.4</v>
      </c>
      <c r="AC17" s="790">
        <f t="shared" si="1"/>
        <v>3664763.45</v>
      </c>
      <c r="AD17" s="513"/>
      <c r="AE17" s="519">
        <f t="shared" si="2"/>
        <v>6702411.0599999996</v>
      </c>
      <c r="AF17" s="520">
        <f t="shared" si="3"/>
        <v>7801069.21</v>
      </c>
      <c r="AG17" s="513"/>
      <c r="AH17" s="789">
        <f t="shared" si="7"/>
        <v>10111943.459999999</v>
      </c>
      <c r="AI17" s="790">
        <f t="shared" si="4"/>
        <v>11465832.66</v>
      </c>
      <c r="AJ17" s="74"/>
      <c r="AL17" s="1111"/>
    </row>
    <row r="18" spans="1:38" x14ac:dyDescent="0.25">
      <c r="B18" s="628" t="s">
        <v>112</v>
      </c>
      <c r="C18" s="803" t="s">
        <v>101</v>
      </c>
      <c r="D18" s="802">
        <v>1561</v>
      </c>
      <c r="E18" s="526"/>
      <c r="F18" s="519">
        <v>1880182.05</v>
      </c>
      <c r="G18" s="520">
        <v>4948255.3899999997</v>
      </c>
      <c r="H18" s="513"/>
      <c r="I18" s="519">
        <v>408161.45</v>
      </c>
      <c r="J18" s="520">
        <v>723247.54</v>
      </c>
      <c r="K18" s="513"/>
      <c r="L18" s="519">
        <f t="shared" si="5"/>
        <v>2288343.5</v>
      </c>
      <c r="M18" s="520">
        <f>G18+J18</f>
        <v>5671502.9299999997</v>
      </c>
      <c r="N18" s="513"/>
      <c r="O18" s="519">
        <v>101765.84</v>
      </c>
      <c r="P18" s="520">
        <v>235085.95</v>
      </c>
      <c r="Q18" s="513"/>
      <c r="R18" s="519">
        <v>21953.51</v>
      </c>
      <c r="S18" s="520">
        <v>32831.15</v>
      </c>
      <c r="T18" s="513"/>
      <c r="U18" s="519">
        <f t="shared" si="6"/>
        <v>123719.34999999999</v>
      </c>
      <c r="V18" s="520">
        <f>P18+S18</f>
        <v>267917.10000000003</v>
      </c>
      <c r="W18" s="510"/>
      <c r="X18" s="353">
        <f>VLOOKUP(B18,'FX rates'!$B$9:$K$124,4,FALSE)</f>
        <v>1</v>
      </c>
      <c r="Y18" s="283">
        <f>VLOOKUP(B18,'FX rates'!$B$9:$K$124,5,FALSE)</f>
        <v>1</v>
      </c>
      <c r="Z18" s="74"/>
      <c r="AA18" s="74"/>
      <c r="AB18" s="789">
        <f t="shared" si="0"/>
        <v>1880182.05</v>
      </c>
      <c r="AC18" s="790">
        <f t="shared" si="1"/>
        <v>4948255.3899999997</v>
      </c>
      <c r="AD18" s="513"/>
      <c r="AE18" s="519">
        <f t="shared" si="2"/>
        <v>408161.45</v>
      </c>
      <c r="AF18" s="520">
        <f t="shared" si="3"/>
        <v>723247.54</v>
      </c>
      <c r="AG18" s="513"/>
      <c r="AH18" s="789">
        <f t="shared" si="7"/>
        <v>2288343.5</v>
      </c>
      <c r="AI18" s="790">
        <f t="shared" si="4"/>
        <v>5671502.9299999997</v>
      </c>
      <c r="AJ18" s="74"/>
      <c r="AL18" s="1111"/>
    </row>
    <row r="19" spans="1:38" x14ac:dyDescent="0.25">
      <c r="B19" s="636" t="s">
        <v>21</v>
      </c>
      <c r="C19" s="778">
        <v>837</v>
      </c>
      <c r="D19" s="777">
        <v>739</v>
      </c>
      <c r="E19" s="526"/>
      <c r="F19" s="522">
        <v>149403.70000000001</v>
      </c>
      <c r="G19" s="523">
        <v>108073.7</v>
      </c>
      <c r="H19" s="513"/>
      <c r="I19" s="522" t="s">
        <v>101</v>
      </c>
      <c r="J19" s="523" t="s">
        <v>101</v>
      </c>
      <c r="K19" s="513"/>
      <c r="L19" s="522">
        <v>149403.70000000001</v>
      </c>
      <c r="M19" s="523">
        <v>108073.7</v>
      </c>
      <c r="N19" s="513"/>
      <c r="O19" s="522">
        <v>8117.6</v>
      </c>
      <c r="P19" s="523">
        <v>10064.700000000001</v>
      </c>
      <c r="Q19" s="513"/>
      <c r="R19" s="522" t="s">
        <v>101</v>
      </c>
      <c r="S19" s="523" t="s">
        <v>101</v>
      </c>
      <c r="T19" s="513"/>
      <c r="U19" s="522">
        <v>8117.6</v>
      </c>
      <c r="V19" s="523">
        <v>10064.700000000001</v>
      </c>
      <c r="W19" s="510"/>
      <c r="X19" s="354">
        <f>VLOOKUP(B19,'FX rates'!$B$9:$K$124,4,FALSE)</f>
        <v>1.2989999999999999</v>
      </c>
      <c r="Y19" s="285">
        <f>VLOOKUP(B19,'FX rates'!$B$9:$K$124,5,FALSE)</f>
        <v>1.363</v>
      </c>
      <c r="Z19" s="74"/>
      <c r="AA19" s="74"/>
      <c r="AB19" s="797">
        <f t="shared" si="0"/>
        <v>115014.39568899154</v>
      </c>
      <c r="AC19" s="798">
        <f t="shared" si="1"/>
        <v>79291.049156272929</v>
      </c>
      <c r="AD19" s="513"/>
      <c r="AE19" s="522" t="str">
        <f t="shared" si="2"/>
        <v>NA</v>
      </c>
      <c r="AF19" s="523" t="str">
        <f t="shared" si="3"/>
        <v>NA</v>
      </c>
      <c r="AG19" s="513"/>
      <c r="AH19" s="797">
        <v>115014.39568899154</v>
      </c>
      <c r="AI19" s="798">
        <v>79291.049156272929</v>
      </c>
      <c r="AJ19" s="74"/>
      <c r="AL19" s="1111"/>
    </row>
    <row r="20" spans="1:38" x14ac:dyDescent="0.25">
      <c r="A20" s="15"/>
      <c r="B20" s="43"/>
      <c r="C20" s="101"/>
      <c r="D20" s="101"/>
      <c r="E20" s="97"/>
      <c r="F20" s="101"/>
      <c r="G20" s="525"/>
      <c r="H20" s="513"/>
      <c r="I20" s="525"/>
      <c r="J20" s="525"/>
      <c r="K20" s="98"/>
      <c r="L20" s="101"/>
      <c r="M20" s="101"/>
      <c r="N20" s="513"/>
      <c r="O20" s="525"/>
      <c r="P20" s="525"/>
      <c r="Q20" s="513"/>
      <c r="R20" s="525"/>
      <c r="S20" s="525"/>
      <c r="T20" s="513"/>
      <c r="U20" s="525"/>
      <c r="V20" s="525"/>
      <c r="W20" s="510"/>
      <c r="X20" s="101"/>
      <c r="Y20" s="101"/>
      <c r="Z20" s="74"/>
      <c r="AA20" s="74"/>
      <c r="AB20" s="524"/>
      <c r="AC20" s="525"/>
      <c r="AD20" s="513"/>
      <c r="AE20" s="525"/>
      <c r="AF20" s="525"/>
      <c r="AG20" s="525"/>
      <c r="AH20" s="524"/>
      <c r="AI20" s="525"/>
      <c r="AJ20" s="101"/>
      <c r="AL20" s="1111"/>
    </row>
    <row r="21" spans="1:38" x14ac:dyDescent="0.25">
      <c r="A21" s="15"/>
      <c r="B21" s="29"/>
      <c r="C21" s="101"/>
      <c r="D21" s="101"/>
      <c r="E21" s="97"/>
      <c r="F21" s="101"/>
      <c r="G21" s="525"/>
      <c r="H21" s="513"/>
      <c r="I21" s="525"/>
      <c r="J21" s="525"/>
      <c r="K21" s="98"/>
      <c r="L21" s="101"/>
      <c r="M21" s="101"/>
      <c r="N21" s="513"/>
      <c r="O21" s="525"/>
      <c r="P21" s="525"/>
      <c r="Q21" s="513"/>
      <c r="R21" s="525"/>
      <c r="S21" s="525"/>
      <c r="T21" s="513"/>
      <c r="U21" s="525"/>
      <c r="V21" s="525"/>
      <c r="W21" s="510"/>
      <c r="X21" s="101"/>
      <c r="Y21" s="101"/>
      <c r="Z21" s="74"/>
      <c r="AA21" s="74"/>
      <c r="AB21" s="525"/>
      <c r="AC21" s="525"/>
      <c r="AD21" s="513"/>
      <c r="AE21" s="525"/>
      <c r="AF21" s="525"/>
      <c r="AG21" s="525"/>
      <c r="AH21" s="525"/>
      <c r="AI21" s="525"/>
      <c r="AJ21" s="101"/>
      <c r="AL21" s="1111"/>
    </row>
    <row r="22" spans="1:38" x14ac:dyDescent="0.25">
      <c r="A22" s="15"/>
      <c r="B22" s="104" t="s">
        <v>23</v>
      </c>
      <c r="C22" s="101"/>
      <c r="D22" s="101"/>
      <c r="E22" s="97"/>
      <c r="F22" s="101"/>
      <c r="G22" s="525"/>
      <c r="H22" s="513"/>
      <c r="I22" s="525"/>
      <c r="J22" s="525"/>
      <c r="K22" s="98"/>
      <c r="L22" s="101"/>
      <c r="M22" s="101"/>
      <c r="N22" s="513"/>
      <c r="O22" s="525"/>
      <c r="P22" s="525"/>
      <c r="Q22" s="513"/>
      <c r="R22" s="525"/>
      <c r="S22" s="525"/>
      <c r="T22" s="513"/>
      <c r="U22" s="525"/>
      <c r="V22" s="525"/>
      <c r="W22" s="510"/>
      <c r="X22" s="101"/>
      <c r="Y22" s="101"/>
      <c r="Z22" s="74"/>
      <c r="AA22" s="74"/>
      <c r="AB22" s="525"/>
      <c r="AC22" s="525"/>
      <c r="AD22" s="513"/>
      <c r="AE22" s="525"/>
      <c r="AF22" s="525"/>
      <c r="AG22" s="525"/>
      <c r="AH22" s="525"/>
      <c r="AI22" s="525"/>
      <c r="AJ22" s="101"/>
      <c r="AL22" s="1111"/>
    </row>
    <row r="23" spans="1:38" x14ac:dyDescent="0.25">
      <c r="A23" s="15"/>
      <c r="B23" s="608" t="s">
        <v>543</v>
      </c>
      <c r="C23" s="775">
        <v>211</v>
      </c>
      <c r="D23" s="774">
        <v>191</v>
      </c>
      <c r="E23" s="526"/>
      <c r="F23" s="517" t="s">
        <v>101</v>
      </c>
      <c r="G23" s="518" t="s">
        <v>101</v>
      </c>
      <c r="H23" s="513"/>
      <c r="I23" s="517" t="s">
        <v>101</v>
      </c>
      <c r="J23" s="518" t="s">
        <v>101</v>
      </c>
      <c r="K23" s="513"/>
      <c r="L23" s="517">
        <v>28338.129638409999</v>
      </c>
      <c r="M23" s="518">
        <v>20741.88</v>
      </c>
      <c r="N23" s="513"/>
      <c r="O23" s="517" t="s">
        <v>101</v>
      </c>
      <c r="P23" s="518" t="s">
        <v>101</v>
      </c>
      <c r="Q23" s="513"/>
      <c r="R23" s="517" t="s">
        <v>101</v>
      </c>
      <c r="S23" s="518" t="s">
        <v>101</v>
      </c>
      <c r="T23" s="513"/>
      <c r="U23" s="517" t="s">
        <v>101</v>
      </c>
      <c r="V23" s="518">
        <v>275.22000000000003</v>
      </c>
      <c r="W23" s="510"/>
      <c r="X23" s="352">
        <f>VLOOKUP(B23,'FX rates'!$B$9:$K$124,4,FALSE)</f>
        <v>1.4239999999999999</v>
      </c>
      <c r="Y23" s="281">
        <f>VLOOKUP(B23,'FX rates'!$B$9:$K$124,5,FALSE)</f>
        <v>1.417</v>
      </c>
      <c r="Z23" s="74"/>
      <c r="AA23" s="74"/>
      <c r="AB23" s="781" t="str">
        <f t="shared" si="0"/>
        <v>NA</v>
      </c>
      <c r="AC23" s="782" t="str">
        <f t="shared" si="1"/>
        <v>NA</v>
      </c>
      <c r="AD23" s="513"/>
      <c r="AE23" s="781" t="str">
        <f t="shared" si="2"/>
        <v>NA</v>
      </c>
      <c r="AF23" s="782" t="str">
        <f t="shared" si="3"/>
        <v>NA</v>
      </c>
      <c r="AG23" s="513"/>
      <c r="AH23" s="781" t="s">
        <v>101</v>
      </c>
      <c r="AI23" s="782" t="s">
        <v>101</v>
      </c>
      <c r="AJ23" s="74"/>
      <c r="AL23" s="1111"/>
    </row>
    <row r="24" spans="1:38" x14ac:dyDescent="0.25">
      <c r="A24" s="15"/>
      <c r="B24" s="610" t="s">
        <v>545</v>
      </c>
      <c r="C24" s="803" t="s">
        <v>101</v>
      </c>
      <c r="D24" s="802">
        <v>44</v>
      </c>
      <c r="E24" s="526"/>
      <c r="F24" s="519">
        <v>72777</v>
      </c>
      <c r="G24" s="520">
        <v>271574.19402599998</v>
      </c>
      <c r="H24" s="513"/>
      <c r="I24" s="519" t="s">
        <v>101</v>
      </c>
      <c r="J24" s="520">
        <v>0</v>
      </c>
      <c r="K24" s="513"/>
      <c r="L24" s="519">
        <v>72777</v>
      </c>
      <c r="M24" s="520">
        <f>G24+J24</f>
        <v>271574.19402599998</v>
      </c>
      <c r="N24" s="526"/>
      <c r="O24" s="519">
        <v>1986.44</v>
      </c>
      <c r="P24" s="520">
        <v>1589.114</v>
      </c>
      <c r="Q24" s="513"/>
      <c r="R24" s="519" t="s">
        <v>101</v>
      </c>
      <c r="S24" s="520" t="s">
        <v>101</v>
      </c>
      <c r="T24" s="513"/>
      <c r="U24" s="519">
        <v>1986.44</v>
      </c>
      <c r="V24" s="520">
        <v>1589.114</v>
      </c>
      <c r="W24" s="510"/>
      <c r="X24" s="353">
        <f>VLOOKUP(B24,'FX rates'!$B$9:$K$124,4,FALSE)</f>
        <v>71.355000000000004</v>
      </c>
      <c r="Y24" s="283">
        <f>VLOOKUP(B24,'FX rates'!$B$9:$K$124,5,FALSE)</f>
        <v>69.438999999999993</v>
      </c>
      <c r="Z24" s="74"/>
      <c r="AA24" s="74"/>
      <c r="AB24" s="789">
        <f t="shared" si="0"/>
        <v>1019.9285263821736</v>
      </c>
      <c r="AC24" s="790">
        <f t="shared" si="1"/>
        <v>3910.9750144155305</v>
      </c>
      <c r="AD24" s="513"/>
      <c r="AE24" s="789" t="str">
        <f t="shared" si="2"/>
        <v>NA</v>
      </c>
      <c r="AF24" s="790">
        <f t="shared" si="3"/>
        <v>0</v>
      </c>
      <c r="AG24" s="513"/>
      <c r="AH24" s="789">
        <v>1019.9285263821736</v>
      </c>
      <c r="AI24" s="790">
        <f t="shared" si="4"/>
        <v>3910.9750144155305</v>
      </c>
      <c r="AJ24" s="74"/>
      <c r="AL24" s="1111"/>
    </row>
    <row r="25" spans="1:38" x14ac:dyDescent="0.25">
      <c r="A25" s="15"/>
      <c r="B25" s="610" t="s">
        <v>26</v>
      </c>
      <c r="C25" s="803">
        <v>16</v>
      </c>
      <c r="D25" s="802">
        <v>10</v>
      </c>
      <c r="E25" s="526"/>
      <c r="F25" s="519">
        <v>98.15</v>
      </c>
      <c r="G25" s="520">
        <v>104.19</v>
      </c>
      <c r="H25" s="513"/>
      <c r="I25" s="519">
        <v>115.13</v>
      </c>
      <c r="J25" s="520">
        <v>17.07</v>
      </c>
      <c r="K25" s="513"/>
      <c r="L25" s="519">
        <f t="shared" si="5"/>
        <v>213.28</v>
      </c>
      <c r="M25" s="520">
        <f>G25+J25</f>
        <v>121.25999999999999</v>
      </c>
      <c r="N25" s="526"/>
      <c r="O25" s="519">
        <v>3.8</v>
      </c>
      <c r="P25" s="520">
        <v>5.12</v>
      </c>
      <c r="Q25" s="513"/>
      <c r="R25" s="519">
        <v>0</v>
      </c>
      <c r="S25" s="520">
        <v>0</v>
      </c>
      <c r="T25" s="513"/>
      <c r="U25" s="519">
        <f t="shared" si="6"/>
        <v>3.8</v>
      </c>
      <c r="V25" s="520">
        <v>5.12</v>
      </c>
      <c r="W25" s="510"/>
      <c r="X25" s="353">
        <f>VLOOKUP(B25,'FX rates'!$B$9:$K$124,4,FALSE)</f>
        <v>4.09</v>
      </c>
      <c r="Y25" s="283">
        <f>VLOOKUP(B25,'FX rates'!$B$9:$K$124,5,FALSE)</f>
        <v>4.1340000000000003</v>
      </c>
      <c r="Z25" s="74"/>
      <c r="AA25" s="74"/>
      <c r="AB25" s="789">
        <f t="shared" si="0"/>
        <v>23.997555012224939</v>
      </c>
      <c r="AC25" s="790">
        <f t="shared" si="1"/>
        <v>25.203193033381709</v>
      </c>
      <c r="AD25" s="513"/>
      <c r="AE25" s="789">
        <f t="shared" si="2"/>
        <v>28.149144254278728</v>
      </c>
      <c r="AF25" s="790">
        <f t="shared" si="3"/>
        <v>4.1291727140783738</v>
      </c>
      <c r="AG25" s="513"/>
      <c r="AH25" s="789">
        <f t="shared" si="7"/>
        <v>52.146699266503667</v>
      </c>
      <c r="AI25" s="790">
        <f t="shared" si="4"/>
        <v>29.332365747460081</v>
      </c>
      <c r="AJ25" s="74"/>
      <c r="AL25" s="1111"/>
    </row>
    <row r="26" spans="1:38" x14ac:dyDescent="0.25">
      <c r="A26" s="15"/>
      <c r="B26" s="610" t="s">
        <v>30</v>
      </c>
      <c r="C26" s="803">
        <v>2</v>
      </c>
      <c r="D26" s="802">
        <v>2</v>
      </c>
      <c r="E26" s="526"/>
      <c r="F26" s="519">
        <v>2642432.61</v>
      </c>
      <c r="G26" s="520">
        <v>1794058.07</v>
      </c>
      <c r="H26" s="513"/>
      <c r="I26" s="519">
        <v>3475889.99</v>
      </c>
      <c r="J26" s="520">
        <v>6625417.1299999999</v>
      </c>
      <c r="K26" s="513"/>
      <c r="L26" s="519">
        <f t="shared" si="5"/>
        <v>6118322.5999999996</v>
      </c>
      <c r="M26" s="520">
        <f>G26+J26</f>
        <v>8419475.1999999993</v>
      </c>
      <c r="N26" s="526"/>
      <c r="O26" s="519">
        <v>21752</v>
      </c>
      <c r="P26" s="520">
        <v>20374</v>
      </c>
      <c r="Q26" s="513"/>
      <c r="R26" s="519">
        <v>787</v>
      </c>
      <c r="S26" s="520">
        <v>586</v>
      </c>
      <c r="T26" s="513"/>
      <c r="U26" s="519">
        <f t="shared" si="6"/>
        <v>22539</v>
      </c>
      <c r="V26" s="520">
        <f t="shared" si="6"/>
        <v>20960</v>
      </c>
      <c r="W26" s="510"/>
      <c r="X26" s="353">
        <f>VLOOKUP(B26,'FX rates'!$B$9:$K$124,4,FALSE)</f>
        <v>23172.5</v>
      </c>
      <c r="Y26" s="283">
        <f>VLOOKUP(B26,'FX rates'!$B$9:$K$124,5,FALSE)</f>
        <v>23125.599999999999</v>
      </c>
      <c r="Z26" s="74"/>
      <c r="AA26" s="74"/>
      <c r="AB26" s="789">
        <f t="shared" si="0"/>
        <v>114.03312590354946</v>
      </c>
      <c r="AC26" s="790">
        <f t="shared" si="1"/>
        <v>77.57887665617325</v>
      </c>
      <c r="AD26" s="513"/>
      <c r="AE26" s="789">
        <f t="shared" si="2"/>
        <v>150.00064688747437</v>
      </c>
      <c r="AF26" s="790">
        <f t="shared" si="3"/>
        <v>286.49709110250114</v>
      </c>
      <c r="AG26" s="513"/>
      <c r="AH26" s="789">
        <f t="shared" si="7"/>
        <v>264.03377279102381</v>
      </c>
      <c r="AI26" s="790" t="s">
        <v>101</v>
      </c>
      <c r="AJ26" s="74"/>
      <c r="AL26" s="1111"/>
    </row>
    <row r="27" spans="1:38" x14ac:dyDescent="0.25">
      <c r="A27" s="15"/>
      <c r="B27" s="610" t="s">
        <v>32</v>
      </c>
      <c r="C27" s="803">
        <v>135</v>
      </c>
      <c r="D27" s="802">
        <v>137</v>
      </c>
      <c r="E27" s="526"/>
      <c r="F27" s="519">
        <v>1210477.97</v>
      </c>
      <c r="G27" s="520">
        <v>1091010.6599999999</v>
      </c>
      <c r="H27" s="513"/>
      <c r="I27" s="519">
        <v>7476.84</v>
      </c>
      <c r="J27" s="520">
        <v>6092.65</v>
      </c>
      <c r="K27" s="513"/>
      <c r="L27" s="519">
        <f t="shared" si="5"/>
        <v>1217954.81</v>
      </c>
      <c r="M27" s="520">
        <f>G27+J27</f>
        <v>1097103.3099999998</v>
      </c>
      <c r="N27" s="526"/>
      <c r="O27" s="519">
        <v>3182.4</v>
      </c>
      <c r="P27" s="520">
        <v>3322.11</v>
      </c>
      <c r="Q27" s="513"/>
      <c r="R27" s="519">
        <v>23.11</v>
      </c>
      <c r="S27" s="520">
        <v>16.54</v>
      </c>
      <c r="T27" s="513"/>
      <c r="U27" s="519">
        <f t="shared" si="6"/>
        <v>3205.51</v>
      </c>
      <c r="V27" s="520">
        <f>P27+S27</f>
        <v>3338.65</v>
      </c>
      <c r="W27" s="510"/>
      <c r="X27" s="353">
        <f>VLOOKUP(B27,'FX rates'!$B$9:$K$124,4,FALSE)</f>
        <v>7.79</v>
      </c>
      <c r="Y27" s="283">
        <f>VLOOKUP(B27,'FX rates'!$B$9:$K$124,5,FALSE)</f>
        <v>7.8310000000000004</v>
      </c>
      <c r="Z27" s="74"/>
      <c r="AA27" s="74"/>
      <c r="AB27" s="789">
        <f t="shared" si="0"/>
        <v>155388.69961489088</v>
      </c>
      <c r="AC27" s="790">
        <f t="shared" si="1"/>
        <v>139319.45600817262</v>
      </c>
      <c r="AD27" s="513"/>
      <c r="AE27" s="789">
        <f t="shared" si="2"/>
        <v>959.7997432605905</v>
      </c>
      <c r="AF27" s="790">
        <f t="shared" si="3"/>
        <v>778.01685608479113</v>
      </c>
      <c r="AG27" s="513"/>
      <c r="AH27" s="789">
        <f t="shared" si="7"/>
        <v>156348.49935815146</v>
      </c>
      <c r="AI27" s="790">
        <f t="shared" si="4"/>
        <v>140097.4728642574</v>
      </c>
      <c r="AJ27" s="74"/>
      <c r="AL27" s="1111"/>
    </row>
    <row r="28" spans="1:38" x14ac:dyDescent="0.25">
      <c r="A28" s="15"/>
      <c r="B28" s="610" t="s">
        <v>34</v>
      </c>
      <c r="C28" s="803" t="s">
        <v>101</v>
      </c>
      <c r="D28" s="802">
        <v>24</v>
      </c>
      <c r="E28" s="526"/>
      <c r="F28" s="519">
        <v>53218</v>
      </c>
      <c r="G28" s="520">
        <v>514357.62</v>
      </c>
      <c r="H28" s="513"/>
      <c r="I28" s="519">
        <v>141925.42000000001</v>
      </c>
      <c r="J28" s="520">
        <v>0</v>
      </c>
      <c r="K28" s="513"/>
      <c r="L28" s="519">
        <f t="shared" si="5"/>
        <v>195143.42</v>
      </c>
      <c r="M28" s="520">
        <f t="shared" ref="M28:M29" si="8">G28+J28</f>
        <v>514357.62</v>
      </c>
      <c r="N28" s="526"/>
      <c r="O28" s="519">
        <v>6.6</v>
      </c>
      <c r="P28" s="520">
        <v>7.64</v>
      </c>
      <c r="Q28" s="513"/>
      <c r="R28" s="519">
        <v>0</v>
      </c>
      <c r="S28" s="520">
        <v>0</v>
      </c>
      <c r="T28" s="513"/>
      <c r="U28" s="519">
        <f t="shared" si="6"/>
        <v>6.6</v>
      </c>
      <c r="V28" s="520">
        <f>P28+S28</f>
        <v>7.64</v>
      </c>
      <c r="W28" s="510"/>
      <c r="X28" s="353">
        <f>VLOOKUP(B28,'FX rates'!$B$9:$K$124,4,FALSE)</f>
        <v>13882.5</v>
      </c>
      <c r="Y28" s="283">
        <f>VLOOKUP(B28,'FX rates'!$B$9:$K$124,5,FALSE)</f>
        <v>14428.9</v>
      </c>
      <c r="Z28" s="74"/>
      <c r="AA28" s="74"/>
      <c r="AB28" s="789">
        <f t="shared" si="0"/>
        <v>3.833459391320007</v>
      </c>
      <c r="AC28" s="790">
        <f t="shared" si="1"/>
        <v>35.647736140662147</v>
      </c>
      <c r="AD28" s="513"/>
      <c r="AE28" s="789">
        <f t="shared" si="2"/>
        <v>10.223332973167658</v>
      </c>
      <c r="AF28" s="790">
        <f t="shared" si="3"/>
        <v>0</v>
      </c>
      <c r="AG28" s="513"/>
      <c r="AH28" s="789">
        <f t="shared" si="7"/>
        <v>14.056792364487665</v>
      </c>
      <c r="AI28" s="790">
        <f t="shared" si="4"/>
        <v>35.647736140662147</v>
      </c>
      <c r="AJ28" s="74"/>
      <c r="AL28" s="1111"/>
    </row>
    <row r="29" spans="1:38" x14ac:dyDescent="0.25">
      <c r="A29" s="15"/>
      <c r="B29" s="610" t="s">
        <v>36</v>
      </c>
      <c r="C29" s="803">
        <v>240</v>
      </c>
      <c r="D29" s="802">
        <v>246</v>
      </c>
      <c r="E29" s="526"/>
      <c r="F29" s="519">
        <v>38623483.310000002</v>
      </c>
      <c r="G29" s="520">
        <v>54671377.630000003</v>
      </c>
      <c r="H29" s="513"/>
      <c r="I29" s="519">
        <v>1507305.96</v>
      </c>
      <c r="J29" s="520">
        <v>1976912.9</v>
      </c>
      <c r="K29" s="513"/>
      <c r="L29" s="519">
        <f t="shared" si="5"/>
        <v>40130789.270000003</v>
      </c>
      <c r="M29" s="520">
        <f t="shared" si="8"/>
        <v>56648290.530000001</v>
      </c>
      <c r="N29" s="526"/>
      <c r="O29" s="519" t="s">
        <v>101</v>
      </c>
      <c r="P29" s="520" t="s">
        <v>101</v>
      </c>
      <c r="Q29" s="513"/>
      <c r="R29" s="519" t="s">
        <v>101</v>
      </c>
      <c r="S29" s="520" t="s">
        <v>101</v>
      </c>
      <c r="T29" s="513"/>
      <c r="U29" s="519" t="s">
        <v>101</v>
      </c>
      <c r="V29" s="520" t="s">
        <v>101</v>
      </c>
      <c r="W29" s="440"/>
      <c r="X29" s="353">
        <f>VLOOKUP(B29,'FX rates'!$B$9:$K$124,4,FALSE)</f>
        <v>108.625</v>
      </c>
      <c r="Y29" s="283">
        <f>VLOOKUP(B29,'FX rates'!$B$9:$K$124,5,FALSE)</f>
        <v>110.004</v>
      </c>
      <c r="AB29" s="789">
        <f t="shared" si="0"/>
        <v>355567.16510932107</v>
      </c>
      <c r="AC29" s="790">
        <f t="shared" si="1"/>
        <v>496994.45138358604</v>
      </c>
      <c r="AD29" s="513"/>
      <c r="AE29" s="789">
        <f t="shared" si="2"/>
        <v>13876.234384349827</v>
      </c>
      <c r="AF29" s="790">
        <f t="shared" si="3"/>
        <v>17971.28195338351</v>
      </c>
      <c r="AG29" s="513"/>
      <c r="AH29" s="789">
        <f t="shared" si="7"/>
        <v>369443.39949367091</v>
      </c>
      <c r="AI29" s="790">
        <f t="shared" si="4"/>
        <v>514965.73333696957</v>
      </c>
      <c r="AL29" s="1111"/>
    </row>
    <row r="30" spans="1:38" x14ac:dyDescent="0.25">
      <c r="A30" s="15"/>
      <c r="B30" s="610" t="s">
        <v>38</v>
      </c>
      <c r="C30" s="803">
        <v>450</v>
      </c>
      <c r="D30" s="802">
        <v>413</v>
      </c>
      <c r="E30" s="526"/>
      <c r="F30" s="519">
        <v>327960983</v>
      </c>
      <c r="G30" s="520">
        <v>356696665</v>
      </c>
      <c r="H30" s="513"/>
      <c r="I30" s="519" t="s">
        <v>101</v>
      </c>
      <c r="J30" s="520" t="s">
        <v>101</v>
      </c>
      <c r="K30" s="513"/>
      <c r="L30" s="519">
        <v>327960983</v>
      </c>
      <c r="M30" s="520">
        <v>356696665</v>
      </c>
      <c r="N30" s="526"/>
      <c r="O30" s="519">
        <v>78064.87</v>
      </c>
      <c r="P30" s="520">
        <v>84476.09</v>
      </c>
      <c r="Q30" s="513"/>
      <c r="R30" s="519" t="s">
        <v>101</v>
      </c>
      <c r="S30" s="520" t="s">
        <v>101</v>
      </c>
      <c r="T30" s="513"/>
      <c r="U30" s="519">
        <v>78064.87</v>
      </c>
      <c r="V30" s="520">
        <v>84476.09</v>
      </c>
      <c r="W30" s="440"/>
      <c r="X30" s="353">
        <f>VLOOKUP(B30,'FX rates'!$B$9:$K$124,4,FALSE)</f>
        <v>1155.07</v>
      </c>
      <c r="Y30" s="283">
        <f>VLOOKUP(B30,'FX rates'!$B$9:$K$124,5,FALSE)</f>
        <v>1112.97</v>
      </c>
      <c r="AB30" s="789">
        <f t="shared" si="0"/>
        <v>283931.69504878495</v>
      </c>
      <c r="AC30" s="790">
        <f t="shared" si="1"/>
        <v>320490.81736255245</v>
      </c>
      <c r="AD30" s="513"/>
      <c r="AE30" s="789" t="str">
        <f t="shared" si="2"/>
        <v>NA</v>
      </c>
      <c r="AF30" s="790" t="str">
        <f t="shared" si="3"/>
        <v>NA</v>
      </c>
      <c r="AG30" s="513"/>
      <c r="AH30" s="789">
        <v>283931.69504878495</v>
      </c>
      <c r="AI30" s="790">
        <v>320490.81736255245</v>
      </c>
      <c r="AL30" s="1111"/>
    </row>
    <row r="31" spans="1:38" x14ac:dyDescent="0.25">
      <c r="B31" s="610" t="s">
        <v>433</v>
      </c>
      <c r="C31" s="803">
        <v>75</v>
      </c>
      <c r="D31" s="802">
        <v>68</v>
      </c>
      <c r="E31" s="526"/>
      <c r="F31" s="519">
        <v>508004.36</v>
      </c>
      <c r="G31" s="520">
        <v>327245.87</v>
      </c>
      <c r="H31" s="513"/>
      <c r="I31" s="519">
        <v>0</v>
      </c>
      <c r="J31" s="520" t="s">
        <v>101</v>
      </c>
      <c r="K31" s="513"/>
      <c r="L31" s="519">
        <f t="shared" si="5"/>
        <v>508004.36</v>
      </c>
      <c r="M31" s="520">
        <v>327245.87</v>
      </c>
      <c r="N31" s="526"/>
      <c r="O31" s="519">
        <v>11166.17</v>
      </c>
      <c r="P31" s="520">
        <v>4357.1959999999999</v>
      </c>
      <c r="Q31" s="513"/>
      <c r="R31" s="519">
        <v>0</v>
      </c>
      <c r="S31" s="520">
        <v>0</v>
      </c>
      <c r="T31" s="513"/>
      <c r="U31" s="519">
        <f t="shared" si="6"/>
        <v>11166.17</v>
      </c>
      <c r="V31" s="520">
        <f>P31+S31</f>
        <v>4357.1959999999999</v>
      </c>
      <c r="W31" s="440"/>
      <c r="X31" s="353">
        <f>VLOOKUP(B31,'FX rates'!$B$9:$K$124,4,FALSE)</f>
        <v>71.355000000000004</v>
      </c>
      <c r="Y31" s="283">
        <f>VLOOKUP(B31,'FX rates'!$B$9:$K$124,5,FALSE)</f>
        <v>69.438999999999993</v>
      </c>
      <c r="AB31" s="789">
        <f t="shared" si="0"/>
        <v>7119.3940158363112</v>
      </c>
      <c r="AC31" s="790">
        <f t="shared" si="1"/>
        <v>4712.7100044643503</v>
      </c>
      <c r="AD31" s="513"/>
      <c r="AE31" s="789">
        <f t="shared" si="2"/>
        <v>0</v>
      </c>
      <c r="AF31" s="790" t="str">
        <f t="shared" si="3"/>
        <v>NA</v>
      </c>
      <c r="AG31" s="513"/>
      <c r="AH31" s="789">
        <f t="shared" si="7"/>
        <v>7119.3940158363112</v>
      </c>
      <c r="AI31" s="790">
        <v>4712.7100044643503</v>
      </c>
      <c r="AL31" s="1111"/>
    </row>
    <row r="32" spans="1:38" x14ac:dyDescent="0.25">
      <c r="B32" s="610" t="s">
        <v>40</v>
      </c>
      <c r="C32" s="803">
        <v>31</v>
      </c>
      <c r="D32" s="802">
        <v>23</v>
      </c>
      <c r="E32" s="526"/>
      <c r="F32" s="519">
        <v>540.65</v>
      </c>
      <c r="G32" s="520">
        <v>292.35680807</v>
      </c>
      <c r="H32" s="513"/>
      <c r="I32" s="519">
        <v>425.68</v>
      </c>
      <c r="J32" s="520">
        <v>422.22540419000001</v>
      </c>
      <c r="K32" s="513"/>
      <c r="L32" s="519">
        <f t="shared" si="5"/>
        <v>966.32999999999993</v>
      </c>
      <c r="M32" s="520">
        <f>G32+J32</f>
        <v>714.58221226000001</v>
      </c>
      <c r="N32" s="513"/>
      <c r="O32" s="519">
        <v>300.29000000000002</v>
      </c>
      <c r="P32" s="520">
        <v>20.763999999999999</v>
      </c>
      <c r="Q32" s="513"/>
      <c r="R32" s="519">
        <v>0.78</v>
      </c>
      <c r="S32" s="520">
        <v>0.57499999999999996</v>
      </c>
      <c r="T32" s="513"/>
      <c r="U32" s="519">
        <f t="shared" si="6"/>
        <v>301.07</v>
      </c>
      <c r="V32" s="520">
        <f t="shared" ref="V32:V35" si="9">P32+S32</f>
        <v>21.338999999999999</v>
      </c>
      <c r="W32" s="440"/>
      <c r="X32" s="353">
        <f>VLOOKUP(B32,'FX rates'!$B$9:$K$124,4,FALSE)</f>
        <v>1.484</v>
      </c>
      <c r="Y32" s="283">
        <f>VLOOKUP(B32,'FX rates'!$B$9:$K$124,5,FALSE)</f>
        <v>1.49</v>
      </c>
      <c r="AB32" s="789">
        <f t="shared" si="0"/>
        <v>364.31940700808622</v>
      </c>
      <c r="AC32" s="790">
        <f t="shared" si="1"/>
        <v>196.21262286577181</v>
      </c>
      <c r="AD32" s="513"/>
      <c r="AE32" s="789">
        <f t="shared" si="2"/>
        <v>286.84636118598382</v>
      </c>
      <c r="AF32" s="790">
        <f t="shared" si="3"/>
        <v>283.3727544899329</v>
      </c>
      <c r="AG32" s="513"/>
      <c r="AH32" s="789">
        <f t="shared" si="7"/>
        <v>651.1657681940701</v>
      </c>
      <c r="AI32" s="790">
        <f t="shared" si="4"/>
        <v>479.58537735570474</v>
      </c>
      <c r="AL32" s="1111"/>
    </row>
    <row r="33" spans="2:38" x14ac:dyDescent="0.25">
      <c r="B33" s="610" t="s">
        <v>477</v>
      </c>
      <c r="C33" s="803">
        <v>1</v>
      </c>
      <c r="D33" s="802">
        <v>1</v>
      </c>
      <c r="E33" s="451"/>
      <c r="F33" s="519">
        <v>284.14</v>
      </c>
      <c r="G33" s="520">
        <v>673.16</v>
      </c>
      <c r="H33" s="446"/>
      <c r="I33" s="519">
        <v>0</v>
      </c>
      <c r="J33" s="520">
        <v>0</v>
      </c>
      <c r="K33" s="446"/>
      <c r="L33" s="519">
        <v>284.14</v>
      </c>
      <c r="M33" s="520">
        <f t="shared" ref="M33:M35" si="10">G33+J33</f>
        <v>673.16</v>
      </c>
      <c r="N33" s="446"/>
      <c r="O33" s="519">
        <v>12.92</v>
      </c>
      <c r="P33" s="520">
        <v>15.98</v>
      </c>
      <c r="Q33" s="446"/>
      <c r="R33" s="519">
        <v>0</v>
      </c>
      <c r="S33" s="520">
        <v>0</v>
      </c>
      <c r="T33" s="446"/>
      <c r="U33" s="519">
        <v>12.92</v>
      </c>
      <c r="V33" s="520">
        <f t="shared" si="9"/>
        <v>15.98</v>
      </c>
      <c r="W33" s="440"/>
      <c r="X33" s="353">
        <f>VLOOKUP(B33,'FX rates'!$B$9:$K$124,4,FALSE)</f>
        <v>50.66</v>
      </c>
      <c r="Y33" s="283">
        <f>VLOOKUP(B33,'FX rates'!$B$9:$K$124,5,FALSE)</f>
        <v>52.463000000000001</v>
      </c>
      <c r="AB33" s="789">
        <f t="shared" si="0"/>
        <v>5.608764311093565</v>
      </c>
      <c r="AC33" s="790">
        <f t="shared" si="1"/>
        <v>12.831138135447839</v>
      </c>
      <c r="AD33" s="513"/>
      <c r="AE33" s="789">
        <f t="shared" si="2"/>
        <v>0</v>
      </c>
      <c r="AF33" s="790">
        <f t="shared" si="3"/>
        <v>0</v>
      </c>
      <c r="AG33" s="513"/>
      <c r="AH33" s="789">
        <v>5.608764311093565</v>
      </c>
      <c r="AI33" s="790">
        <f t="shared" si="4"/>
        <v>12.831138135447839</v>
      </c>
      <c r="AL33" s="1111"/>
    </row>
    <row r="34" spans="2:38" x14ac:dyDescent="0.25">
      <c r="B34" s="610" t="s">
        <v>43</v>
      </c>
      <c r="C34" s="803">
        <v>169</v>
      </c>
      <c r="D34" s="802">
        <v>110</v>
      </c>
      <c r="E34" s="451"/>
      <c r="F34" s="519">
        <v>2674285.4700000002</v>
      </c>
      <c r="G34" s="520">
        <v>1657982.64</v>
      </c>
      <c r="H34" s="446"/>
      <c r="I34" s="519">
        <v>10146.030000000001</v>
      </c>
      <c r="J34" s="520">
        <v>695.08</v>
      </c>
      <c r="K34" s="446"/>
      <c r="L34" s="519">
        <f t="shared" si="5"/>
        <v>2684431.5</v>
      </c>
      <c r="M34" s="520">
        <f t="shared" si="10"/>
        <v>1658677.72</v>
      </c>
      <c r="N34" s="446"/>
      <c r="O34" s="519">
        <v>50574.06</v>
      </c>
      <c r="P34" s="520">
        <v>27044.52</v>
      </c>
      <c r="Q34" s="446"/>
      <c r="R34" s="519">
        <v>7.0000000000000007E-2</v>
      </c>
      <c r="S34" s="520">
        <v>5.7000000000000002E-2</v>
      </c>
      <c r="T34" s="446"/>
      <c r="U34" s="519">
        <f t="shared" si="6"/>
        <v>50574.13</v>
      </c>
      <c r="V34" s="520">
        <f t="shared" si="9"/>
        <v>27044.577000000001</v>
      </c>
      <c r="W34" s="440"/>
      <c r="X34" s="353">
        <f>VLOOKUP(B34,'FX rates'!$B$9:$K$124,4,FALSE)</f>
        <v>6.9630000000000001</v>
      </c>
      <c r="Y34" s="283">
        <f>VLOOKUP(B34,'FX rates'!$B$9:$K$124,5,FALSE)</f>
        <v>6.8760000000000003</v>
      </c>
      <c r="AB34" s="789">
        <f t="shared" si="0"/>
        <v>384070.87031451962</v>
      </c>
      <c r="AC34" s="790">
        <f t="shared" si="1"/>
        <v>241126.03839441534</v>
      </c>
      <c r="AD34" s="513"/>
      <c r="AE34" s="789">
        <f t="shared" si="2"/>
        <v>1457.1348556656615</v>
      </c>
      <c r="AF34" s="790">
        <f t="shared" si="3"/>
        <v>101.08784176847004</v>
      </c>
      <c r="AG34" s="513"/>
      <c r="AH34" s="789">
        <f t="shared" si="7"/>
        <v>385528.00517018529</v>
      </c>
      <c r="AI34" s="790">
        <f t="shared" si="4"/>
        <v>241227.1262361838</v>
      </c>
      <c r="AL34" s="1111"/>
    </row>
    <row r="35" spans="2:38" x14ac:dyDescent="0.25">
      <c r="B35" s="610" t="s">
        <v>45</v>
      </c>
      <c r="C35" s="803">
        <v>70</v>
      </c>
      <c r="D35" s="802">
        <v>54</v>
      </c>
      <c r="E35" s="451"/>
      <c r="F35" s="519">
        <v>1890793.25</v>
      </c>
      <c r="G35" s="520">
        <v>2800433.06</v>
      </c>
      <c r="H35" s="446"/>
      <c r="I35" s="519">
        <v>1512.75</v>
      </c>
      <c r="J35" s="520">
        <v>83.76</v>
      </c>
      <c r="K35" s="446"/>
      <c r="L35" s="519">
        <f t="shared" si="5"/>
        <v>1892306</v>
      </c>
      <c r="M35" s="520">
        <f t="shared" si="10"/>
        <v>2800516.82</v>
      </c>
      <c r="N35" s="446"/>
      <c r="O35" s="519">
        <v>21326.495999999999</v>
      </c>
      <c r="P35" s="520">
        <v>24278.38</v>
      </c>
      <c r="Q35" s="446"/>
      <c r="R35" s="519">
        <v>0.03</v>
      </c>
      <c r="S35" s="520">
        <v>0</v>
      </c>
      <c r="T35" s="446"/>
      <c r="U35" s="519">
        <f t="shared" si="6"/>
        <v>21326.525999999998</v>
      </c>
      <c r="V35" s="520">
        <f t="shared" si="9"/>
        <v>24278.38</v>
      </c>
      <c r="W35" s="440"/>
      <c r="X35" s="353">
        <f>VLOOKUP(B35,'FX rates'!$B$9:$K$124,4,FALSE)</f>
        <v>6.9630000000000001</v>
      </c>
      <c r="Y35" s="283">
        <f>VLOOKUP(B35,'FX rates'!$B$9:$K$124,5,FALSE)</f>
        <v>6.8760000000000003</v>
      </c>
      <c r="AB35" s="789">
        <f t="shared" si="0"/>
        <v>271548.65000718081</v>
      </c>
      <c r="AC35" s="790">
        <f t="shared" si="1"/>
        <v>407276.47760325769</v>
      </c>
      <c r="AD35" s="513"/>
      <c r="AE35" s="789">
        <f t="shared" si="2"/>
        <v>217.25549332184403</v>
      </c>
      <c r="AF35" s="790">
        <f t="shared" si="3"/>
        <v>12.181500872600349</v>
      </c>
      <c r="AG35" s="513"/>
      <c r="AH35" s="789">
        <f t="shared" si="7"/>
        <v>271765.90550050267</v>
      </c>
      <c r="AI35" s="790">
        <f t="shared" si="4"/>
        <v>407288.65910413029</v>
      </c>
      <c r="AL35" s="1111"/>
    </row>
    <row r="36" spans="2:38" x14ac:dyDescent="0.25">
      <c r="B36" s="688" t="s">
        <v>46</v>
      </c>
      <c r="C36" s="803">
        <v>51</v>
      </c>
      <c r="D36" s="802">
        <v>51</v>
      </c>
      <c r="E36" s="451"/>
      <c r="F36" s="519" t="s">
        <v>101</v>
      </c>
      <c r="G36" s="520" t="s">
        <v>101</v>
      </c>
      <c r="H36" s="446"/>
      <c r="I36" s="519" t="s">
        <v>101</v>
      </c>
      <c r="J36" s="520" t="s">
        <v>101</v>
      </c>
      <c r="K36" s="446"/>
      <c r="L36" s="519" t="s">
        <v>101</v>
      </c>
      <c r="M36" s="520">
        <v>2891.01</v>
      </c>
      <c r="N36" s="446"/>
      <c r="O36" s="519" t="s">
        <v>101</v>
      </c>
      <c r="P36" s="520" t="s">
        <v>101</v>
      </c>
      <c r="Q36" s="446"/>
      <c r="R36" s="519" t="s">
        <v>101</v>
      </c>
      <c r="S36" s="520" t="s">
        <v>101</v>
      </c>
      <c r="T36" s="446"/>
      <c r="U36" s="519" t="s">
        <v>101</v>
      </c>
      <c r="V36" s="520" t="s">
        <v>101</v>
      </c>
      <c r="W36" s="440"/>
      <c r="X36" s="353">
        <f>VLOOKUP(B36,'FX rates'!$B$9:$K$124,4,FALSE)</f>
        <v>1.345</v>
      </c>
      <c r="Y36" s="283">
        <f>VLOOKUP(B36,'FX rates'!$B$9:$K$124,5,FALSE)</f>
        <v>1.363</v>
      </c>
      <c r="AB36" s="789" t="str">
        <f t="shared" si="0"/>
        <v>NA</v>
      </c>
      <c r="AC36" s="790" t="str">
        <f t="shared" si="1"/>
        <v>NA</v>
      </c>
      <c r="AD36" s="513"/>
      <c r="AE36" s="789" t="str">
        <f t="shared" si="2"/>
        <v>NA</v>
      </c>
      <c r="AF36" s="790" t="str">
        <f t="shared" si="3"/>
        <v>NA</v>
      </c>
      <c r="AG36" s="513"/>
      <c r="AH36" s="789" t="s">
        <v>101</v>
      </c>
      <c r="AI36" s="790" t="s">
        <v>101</v>
      </c>
      <c r="AL36" s="1111"/>
    </row>
    <row r="37" spans="2:38" x14ac:dyDescent="0.25">
      <c r="B37" s="728" t="s">
        <v>49</v>
      </c>
      <c r="C37" s="811">
        <v>96</v>
      </c>
      <c r="D37" s="804">
        <v>37</v>
      </c>
      <c r="E37" s="451"/>
      <c r="F37" s="527">
        <v>854032.08</v>
      </c>
      <c r="G37" s="528">
        <v>316673.42</v>
      </c>
      <c r="H37" s="446"/>
      <c r="I37" s="527">
        <v>0</v>
      </c>
      <c r="J37" s="528">
        <v>0</v>
      </c>
      <c r="K37" s="446"/>
      <c r="L37" s="527">
        <f t="shared" si="5"/>
        <v>854032.08</v>
      </c>
      <c r="M37" s="528">
        <f>G37+J37</f>
        <v>316673.42</v>
      </c>
      <c r="N37" s="446"/>
      <c r="O37" s="527">
        <v>330.63</v>
      </c>
      <c r="P37" s="528">
        <v>86.76</v>
      </c>
      <c r="Q37" s="446"/>
      <c r="R37" s="527">
        <v>0</v>
      </c>
      <c r="S37" s="528">
        <v>0</v>
      </c>
      <c r="T37" s="446"/>
      <c r="U37" s="527">
        <f t="shared" si="6"/>
        <v>330.63</v>
      </c>
      <c r="V37" s="528">
        <f>P37+S37</f>
        <v>86.76</v>
      </c>
      <c r="W37" s="440"/>
      <c r="X37" s="353">
        <f>VLOOKUP(B37,'FX rates'!$B$9:$K$124,4,FALSE)</f>
        <v>29.914000000000001</v>
      </c>
      <c r="Y37" s="283">
        <f>VLOOKUP(B37,'FX rates'!$B$9:$K$124,5,FALSE)</f>
        <v>30.565000000000001</v>
      </c>
      <c r="AB37" s="789">
        <f t="shared" si="0"/>
        <v>28549.578123955336</v>
      </c>
      <c r="AC37" s="790">
        <f t="shared" si="1"/>
        <v>10360.654997546211</v>
      </c>
      <c r="AD37" s="513"/>
      <c r="AE37" s="789">
        <f t="shared" si="2"/>
        <v>0</v>
      </c>
      <c r="AF37" s="790">
        <f t="shared" si="3"/>
        <v>0</v>
      </c>
      <c r="AG37" s="513"/>
      <c r="AH37" s="789">
        <f t="shared" si="7"/>
        <v>28549.578123955336</v>
      </c>
      <c r="AI37" s="790">
        <f t="shared" si="4"/>
        <v>10360.654997546211</v>
      </c>
      <c r="AL37" s="1111"/>
    </row>
    <row r="38" spans="2:38" x14ac:dyDescent="0.25">
      <c r="B38" s="610" t="s">
        <v>51</v>
      </c>
      <c r="C38" s="811">
        <v>121</v>
      </c>
      <c r="D38" s="804">
        <v>110</v>
      </c>
      <c r="E38" s="451"/>
      <c r="F38" s="527">
        <v>2067154.28</v>
      </c>
      <c r="G38" s="528">
        <v>1819128.09</v>
      </c>
      <c r="H38" s="446"/>
      <c r="I38" s="527">
        <v>13364.89</v>
      </c>
      <c r="J38" s="528">
        <v>14924.06</v>
      </c>
      <c r="K38" s="446"/>
      <c r="L38" s="527">
        <f t="shared" si="5"/>
        <v>2080519.17</v>
      </c>
      <c r="M38" s="528">
        <f>G38+J38</f>
        <v>1834052.1500000001</v>
      </c>
      <c r="N38" s="446"/>
      <c r="O38" s="527">
        <v>15672.12</v>
      </c>
      <c r="P38" s="528">
        <v>13629.06</v>
      </c>
      <c r="Q38" s="446"/>
      <c r="R38" s="527">
        <v>0.03</v>
      </c>
      <c r="S38" s="528">
        <v>0.02</v>
      </c>
      <c r="T38" s="446"/>
      <c r="U38" s="527">
        <f t="shared" si="6"/>
        <v>15672.150000000001</v>
      </c>
      <c r="V38" s="528">
        <f>P38+S38</f>
        <v>13629.08</v>
      </c>
      <c r="W38" s="440"/>
      <c r="X38" s="353">
        <f>VLOOKUP(B38,'FX rates'!$B$9:$K$124,4,FALSE)</f>
        <v>29.914000000000001</v>
      </c>
      <c r="Y38" s="283">
        <f>VLOOKUP(B38,'FX rates'!$B$9:$K$124,5,FALSE)</f>
        <v>30.565000000000001</v>
      </c>
      <c r="AB38" s="789">
        <f t="shared" si="0"/>
        <v>69103.238617369789</v>
      </c>
      <c r="AC38" s="790">
        <f t="shared" si="1"/>
        <v>59516.705054801241</v>
      </c>
      <c r="AD38" s="513"/>
      <c r="AE38" s="789">
        <f t="shared" si="2"/>
        <v>446.77709433709964</v>
      </c>
      <c r="AF38" s="790">
        <f t="shared" si="3"/>
        <v>488.27286111565513</v>
      </c>
      <c r="AG38" s="513"/>
      <c r="AH38" s="789">
        <f t="shared" si="7"/>
        <v>69550.015711706888</v>
      </c>
      <c r="AI38" s="790">
        <f t="shared" si="4"/>
        <v>60004.977915916897</v>
      </c>
      <c r="AL38" s="1111"/>
    </row>
    <row r="39" spans="2:38" x14ac:dyDescent="0.25">
      <c r="B39" s="689" t="s">
        <v>351</v>
      </c>
      <c r="C39" s="778">
        <v>17</v>
      </c>
      <c r="D39" s="777">
        <v>17</v>
      </c>
      <c r="E39" s="451"/>
      <c r="F39" s="522">
        <v>3229.28</v>
      </c>
      <c r="G39" s="523">
        <v>4546.0600000000004</v>
      </c>
      <c r="H39" s="446"/>
      <c r="I39" s="522">
        <v>1970.24</v>
      </c>
      <c r="J39" s="523">
        <v>1145.96</v>
      </c>
      <c r="K39" s="446"/>
      <c r="L39" s="522">
        <f t="shared" si="5"/>
        <v>5199.5200000000004</v>
      </c>
      <c r="M39" s="523">
        <f>G39+J39</f>
        <v>5692.02</v>
      </c>
      <c r="N39" s="446"/>
      <c r="O39" s="522">
        <v>112.74</v>
      </c>
      <c r="P39" s="523">
        <v>151.21</v>
      </c>
      <c r="Q39" s="446"/>
      <c r="R39" s="522">
        <v>0.06</v>
      </c>
      <c r="S39" s="523">
        <v>0.04</v>
      </c>
      <c r="T39" s="446"/>
      <c r="U39" s="522">
        <f t="shared" si="6"/>
        <v>112.8</v>
      </c>
      <c r="V39" s="523">
        <f>P39+S39</f>
        <v>151.25</v>
      </c>
      <c r="W39" s="440"/>
      <c r="X39" s="354">
        <f>VLOOKUP(B39,'FX rates'!$B$9:$K$124,4,FALSE)</f>
        <v>29.77</v>
      </c>
      <c r="Y39" s="285">
        <f>VLOOKUP(B39,'FX rates'!$B$9:$K$124,5,FALSE)</f>
        <v>32.347000000000001</v>
      </c>
      <c r="AB39" s="797">
        <f t="shared" si="0"/>
        <v>108.47430298958685</v>
      </c>
      <c r="AC39" s="798">
        <f t="shared" si="1"/>
        <v>140.54039014437197</v>
      </c>
      <c r="AD39" s="513"/>
      <c r="AE39" s="797">
        <f t="shared" si="2"/>
        <v>66.182062479005708</v>
      </c>
      <c r="AF39" s="798">
        <f t="shared" si="3"/>
        <v>35.427087519708166</v>
      </c>
      <c r="AG39" s="513"/>
      <c r="AH39" s="797">
        <f t="shared" si="7"/>
        <v>174.65636546859255</v>
      </c>
      <c r="AI39" s="798">
        <f t="shared" si="4"/>
        <v>175.96747766408015</v>
      </c>
      <c r="AL39" s="1111"/>
    </row>
    <row r="40" spans="2:38" x14ac:dyDescent="0.25">
      <c r="B40" s="43"/>
      <c r="C40" s="105"/>
      <c r="D40" s="105"/>
      <c r="E40" s="13"/>
      <c r="F40" s="101"/>
      <c r="G40" s="525"/>
      <c r="H40" s="446"/>
      <c r="I40" s="525"/>
      <c r="J40" s="525"/>
      <c r="K40" s="16"/>
      <c r="L40" s="101"/>
      <c r="M40" s="101"/>
      <c r="N40" s="446"/>
      <c r="O40" s="525"/>
      <c r="P40" s="525"/>
      <c r="Q40" s="446"/>
      <c r="R40" s="525"/>
      <c r="S40" s="525"/>
      <c r="T40" s="446"/>
      <c r="U40" s="525"/>
      <c r="V40" s="525"/>
      <c r="W40" s="502"/>
      <c r="X40" s="372"/>
      <c r="Y40" s="372"/>
      <c r="AB40" s="524"/>
      <c r="AC40" s="524"/>
      <c r="AD40" s="513"/>
      <c r="AE40" s="525"/>
      <c r="AF40" s="525"/>
      <c r="AG40" s="525"/>
      <c r="AH40" s="524"/>
      <c r="AI40" s="524"/>
      <c r="AL40" s="1111"/>
    </row>
    <row r="41" spans="2:38" x14ac:dyDescent="0.25">
      <c r="B41" s="21"/>
      <c r="C41" s="105"/>
      <c r="D41" s="105"/>
      <c r="E41" s="13"/>
      <c r="F41" s="101"/>
      <c r="G41" s="525"/>
      <c r="H41" s="446"/>
      <c r="I41" s="525"/>
      <c r="J41" s="525"/>
      <c r="K41" s="16"/>
      <c r="L41" s="101"/>
      <c r="M41" s="101"/>
      <c r="N41" s="446"/>
      <c r="O41" s="525"/>
      <c r="P41" s="525"/>
      <c r="Q41" s="446"/>
      <c r="R41" s="525"/>
      <c r="S41" s="525"/>
      <c r="T41" s="446"/>
      <c r="U41" s="525"/>
      <c r="V41" s="525"/>
      <c r="W41" s="502"/>
      <c r="X41" s="372"/>
      <c r="Y41" s="372"/>
      <c r="AB41" s="525"/>
      <c r="AC41" s="525"/>
      <c r="AD41" s="513"/>
      <c r="AE41" s="525"/>
      <c r="AF41" s="525"/>
      <c r="AG41" s="525"/>
      <c r="AH41" s="525"/>
      <c r="AI41" s="525"/>
      <c r="AL41" s="1111"/>
    </row>
    <row r="42" spans="2:38" x14ac:dyDescent="0.25">
      <c r="B42" s="117" t="s">
        <v>52</v>
      </c>
      <c r="C42" s="61"/>
      <c r="D42" s="105"/>
      <c r="E42" s="808"/>
      <c r="F42" s="515"/>
      <c r="G42" s="529"/>
      <c r="H42" s="583"/>
      <c r="I42" s="529"/>
      <c r="J42" s="529"/>
      <c r="K42" s="578"/>
      <c r="L42" s="515"/>
      <c r="M42" s="515"/>
      <c r="N42" s="446"/>
      <c r="O42" s="529"/>
      <c r="P42" s="529"/>
      <c r="Q42" s="446"/>
      <c r="R42" s="529"/>
      <c r="S42" s="529"/>
      <c r="T42" s="446"/>
      <c r="U42" s="529"/>
      <c r="V42" s="529"/>
      <c r="W42" s="502"/>
      <c r="X42" s="372"/>
      <c r="Y42" s="372"/>
      <c r="AB42" s="525"/>
      <c r="AC42" s="525"/>
      <c r="AD42" s="513"/>
      <c r="AE42" s="525"/>
      <c r="AF42" s="525"/>
      <c r="AG42" s="525"/>
      <c r="AH42" s="525"/>
      <c r="AI42" s="525"/>
      <c r="AL42" s="1111"/>
    </row>
    <row r="43" spans="2:38" x14ac:dyDescent="0.25">
      <c r="B43" s="770" t="s">
        <v>120</v>
      </c>
      <c r="C43" s="775">
        <v>1</v>
      </c>
      <c r="D43" s="774">
        <v>1</v>
      </c>
      <c r="E43" s="805"/>
      <c r="F43" s="781">
        <v>10.93</v>
      </c>
      <c r="G43" s="782">
        <v>9.32</v>
      </c>
      <c r="H43" s="583"/>
      <c r="I43" s="781">
        <v>0</v>
      </c>
      <c r="J43" s="782">
        <v>2.5</v>
      </c>
      <c r="K43" s="583"/>
      <c r="L43" s="781">
        <f t="shared" si="5"/>
        <v>10.93</v>
      </c>
      <c r="M43" s="782">
        <f>G43+J43</f>
        <v>11.82</v>
      </c>
      <c r="N43" s="446"/>
      <c r="O43" s="781">
        <v>0.64</v>
      </c>
      <c r="P43" s="782">
        <v>0.54</v>
      </c>
      <c r="Q43" s="446"/>
      <c r="R43" s="781">
        <v>0</v>
      </c>
      <c r="S43" s="782">
        <v>0</v>
      </c>
      <c r="T43" s="446"/>
      <c r="U43" s="781">
        <f t="shared" si="6"/>
        <v>0.64</v>
      </c>
      <c r="V43" s="782">
        <f>P43+S43</f>
        <v>0.54</v>
      </c>
      <c r="W43" s="440"/>
      <c r="X43" s="352">
        <f>VLOOKUP(B43,'FX rates'!$B$9:$K$124,4,FALSE)</f>
        <v>0.89200000000000002</v>
      </c>
      <c r="Y43" s="281">
        <f>VLOOKUP(B43,'FX rates'!$B$9:$K$124,5,FALSE)</f>
        <v>0.874</v>
      </c>
      <c r="AB43" s="781">
        <f t="shared" si="0"/>
        <v>12.25336322869955</v>
      </c>
      <c r="AC43" s="782">
        <f t="shared" si="1"/>
        <v>10.663615560640732</v>
      </c>
      <c r="AD43" s="446"/>
      <c r="AE43" s="781">
        <f t="shared" si="2"/>
        <v>0</v>
      </c>
      <c r="AF43" s="782">
        <f t="shared" si="3"/>
        <v>2.860411899313501</v>
      </c>
      <c r="AG43" s="446"/>
      <c r="AH43" s="781">
        <f t="shared" si="7"/>
        <v>12.25336322869955</v>
      </c>
      <c r="AI43" s="782">
        <f t="shared" si="4"/>
        <v>13.524027459954233</v>
      </c>
      <c r="AL43" s="1111"/>
    </row>
    <row r="44" spans="2:38" x14ac:dyDescent="0.25">
      <c r="B44" s="564" t="s">
        <v>123</v>
      </c>
      <c r="C44" s="803">
        <v>5</v>
      </c>
      <c r="D44" s="802">
        <v>6</v>
      </c>
      <c r="E44" s="805"/>
      <c r="F44" s="789">
        <v>1538.72</v>
      </c>
      <c r="G44" s="790">
        <v>3025.62</v>
      </c>
      <c r="H44" s="583"/>
      <c r="I44" s="789">
        <v>0</v>
      </c>
      <c r="J44" s="790">
        <v>0</v>
      </c>
      <c r="K44" s="583"/>
      <c r="L44" s="789">
        <f t="shared" si="5"/>
        <v>1538.72</v>
      </c>
      <c r="M44" s="790">
        <f>G44+J44</f>
        <v>3025.62</v>
      </c>
      <c r="N44" s="446"/>
      <c r="O44" s="789">
        <v>0</v>
      </c>
      <c r="P44" s="790">
        <v>0</v>
      </c>
      <c r="Q44" s="446"/>
      <c r="R44" s="789">
        <v>0</v>
      </c>
      <c r="S44" s="790">
        <v>0</v>
      </c>
      <c r="T44" s="446"/>
      <c r="U44" s="789">
        <f t="shared" si="6"/>
        <v>0</v>
      </c>
      <c r="V44" s="790">
        <f>P44+S44</f>
        <v>0</v>
      </c>
      <c r="W44" s="440"/>
      <c r="X44" s="353">
        <f>VLOOKUP(B44,'FX rates'!$B$9:$K$124,4,FALSE)</f>
        <v>0.89200000000000002</v>
      </c>
      <c r="Y44" s="283">
        <f>VLOOKUP(B44,'FX rates'!$B$9:$K$124,5,FALSE)</f>
        <v>0.874</v>
      </c>
      <c r="AB44" s="789">
        <f t="shared" si="0"/>
        <v>1725.0224215246637</v>
      </c>
      <c r="AC44" s="790">
        <f t="shared" si="1"/>
        <v>3461.807780320366</v>
      </c>
      <c r="AD44" s="446"/>
      <c r="AE44" s="789">
        <f t="shared" si="2"/>
        <v>0</v>
      </c>
      <c r="AF44" s="790">
        <f t="shared" si="3"/>
        <v>0</v>
      </c>
      <c r="AG44" s="446"/>
      <c r="AH44" s="789">
        <f t="shared" si="7"/>
        <v>1725.0224215246637</v>
      </c>
      <c r="AI44" s="790">
        <f t="shared" si="4"/>
        <v>3461.807780320366</v>
      </c>
      <c r="AL44" s="1111"/>
    </row>
    <row r="45" spans="2:38" x14ac:dyDescent="0.25">
      <c r="B45" s="628" t="s">
        <v>583</v>
      </c>
      <c r="C45" s="803">
        <v>1610</v>
      </c>
      <c r="D45" s="802">
        <v>1587</v>
      </c>
      <c r="E45" s="805"/>
      <c r="F45" s="789">
        <v>11962.9</v>
      </c>
      <c r="G45" s="790">
        <v>9864.2999999999993</v>
      </c>
      <c r="H45" s="583"/>
      <c r="I45" s="789">
        <v>0</v>
      </c>
      <c r="J45" s="790">
        <v>0</v>
      </c>
      <c r="K45" s="583"/>
      <c r="L45" s="789">
        <f t="shared" si="5"/>
        <v>11962.9</v>
      </c>
      <c r="M45" s="790">
        <f t="shared" ref="M45:M64" si="11">G45+J45</f>
        <v>9864.2999999999993</v>
      </c>
      <c r="N45" s="446"/>
      <c r="O45" s="789">
        <v>312.89</v>
      </c>
      <c r="P45" s="790">
        <v>270.12</v>
      </c>
      <c r="Q45" s="446"/>
      <c r="R45" s="789">
        <v>0</v>
      </c>
      <c r="S45" s="790">
        <v>0</v>
      </c>
      <c r="T45" s="446"/>
      <c r="U45" s="789">
        <f t="shared" si="6"/>
        <v>312.89</v>
      </c>
      <c r="V45" s="790">
        <f t="shared" ref="V45:V60" si="12">P45+S45</f>
        <v>270.12</v>
      </c>
      <c r="W45" s="440"/>
      <c r="X45" s="353">
        <f>VLOOKUP(B45,'FX rates'!$B$9:$K$124,4,FALSE)</f>
        <v>0.89200000000000002</v>
      </c>
      <c r="Y45" s="283">
        <f>VLOOKUP(B45,'FX rates'!$B$9:$K$124,5,FALSE)</f>
        <v>0.874</v>
      </c>
      <c r="AB45" s="789">
        <f t="shared" si="0"/>
        <v>13411.322869955156</v>
      </c>
      <c r="AC45" s="790">
        <f t="shared" si="1"/>
        <v>11286.384439359266</v>
      </c>
      <c r="AD45" s="446"/>
      <c r="AE45" s="789">
        <f t="shared" si="2"/>
        <v>0</v>
      </c>
      <c r="AF45" s="790">
        <f t="shared" si="3"/>
        <v>0</v>
      </c>
      <c r="AG45" s="446"/>
      <c r="AH45" s="789">
        <f t="shared" si="7"/>
        <v>13411.322869955156</v>
      </c>
      <c r="AI45" s="790">
        <f t="shared" si="4"/>
        <v>11286.384439359266</v>
      </c>
      <c r="AL45" s="1111"/>
    </row>
    <row r="46" spans="2:38" x14ac:dyDescent="0.25">
      <c r="B46" s="628" t="s">
        <v>60</v>
      </c>
      <c r="C46" s="803">
        <v>4</v>
      </c>
      <c r="D46" s="802">
        <v>9</v>
      </c>
      <c r="E46" s="805"/>
      <c r="F46" s="789">
        <v>10892.26</v>
      </c>
      <c r="G46" s="790">
        <v>2272.7199999999998</v>
      </c>
      <c r="H46" s="583"/>
      <c r="I46" s="789">
        <v>0</v>
      </c>
      <c r="J46" s="790">
        <v>0</v>
      </c>
      <c r="K46" s="583"/>
      <c r="L46" s="789">
        <v>10892.26</v>
      </c>
      <c r="M46" s="790">
        <f t="shared" si="11"/>
        <v>2272.7199999999998</v>
      </c>
      <c r="N46" s="446"/>
      <c r="O46" s="789">
        <v>276.33999999999997</v>
      </c>
      <c r="P46" s="790">
        <v>218.2</v>
      </c>
      <c r="Q46" s="446"/>
      <c r="R46" s="789">
        <v>0</v>
      </c>
      <c r="S46" s="790">
        <v>0</v>
      </c>
      <c r="T46" s="446"/>
      <c r="U46" s="789">
        <v>276.33999999999997</v>
      </c>
      <c r="V46" s="790">
        <f t="shared" si="12"/>
        <v>218.2</v>
      </c>
      <c r="W46" s="440"/>
      <c r="X46" s="353">
        <f>VLOOKUP(B46,'FX rates'!$B$9:$K$124,4,FALSE)</f>
        <v>5.9489999999999998</v>
      </c>
      <c r="Y46" s="283">
        <f>VLOOKUP(B46,'FX rates'!$B$9:$K$124,5,FALSE)</f>
        <v>5.2830000000000004</v>
      </c>
      <c r="AB46" s="789">
        <f t="shared" si="0"/>
        <v>1830.9396537233149</v>
      </c>
      <c r="AC46" s="790">
        <f t="shared" si="1"/>
        <v>430.19496498201772</v>
      </c>
      <c r="AD46" s="446"/>
      <c r="AE46" s="789">
        <f t="shared" si="2"/>
        <v>0</v>
      </c>
      <c r="AF46" s="790">
        <f t="shared" si="3"/>
        <v>0</v>
      </c>
      <c r="AG46" s="446"/>
      <c r="AH46" s="789">
        <v>1830.9396537233149</v>
      </c>
      <c r="AI46" s="790">
        <f t="shared" si="4"/>
        <v>430.19496498201772</v>
      </c>
      <c r="AL46" s="1111"/>
    </row>
    <row r="47" spans="2:38" x14ac:dyDescent="0.25">
      <c r="B47" s="628" t="s">
        <v>420</v>
      </c>
      <c r="C47" s="803">
        <v>3</v>
      </c>
      <c r="D47" s="802">
        <v>3</v>
      </c>
      <c r="E47" s="805"/>
      <c r="F47" s="789">
        <v>193.44</v>
      </c>
      <c r="G47" s="790">
        <v>277.5</v>
      </c>
      <c r="H47" s="583"/>
      <c r="I47" s="789">
        <v>0</v>
      </c>
      <c r="J47" s="790">
        <v>0</v>
      </c>
      <c r="K47" s="583"/>
      <c r="L47" s="789">
        <f t="shared" si="5"/>
        <v>193.44</v>
      </c>
      <c r="M47" s="790">
        <f t="shared" si="11"/>
        <v>277.5</v>
      </c>
      <c r="N47" s="446"/>
      <c r="O47" s="789">
        <v>65</v>
      </c>
      <c r="P47" s="790">
        <v>0.12</v>
      </c>
      <c r="Q47" s="446"/>
      <c r="R47" s="789">
        <v>0</v>
      </c>
      <c r="S47" s="790">
        <v>0</v>
      </c>
      <c r="T47" s="446"/>
      <c r="U47" s="789">
        <f t="shared" si="6"/>
        <v>65</v>
      </c>
      <c r="V47" s="790">
        <f t="shared" si="12"/>
        <v>0.12</v>
      </c>
      <c r="W47" s="440"/>
      <c r="X47" s="353">
        <f>VLOOKUP(B47,'FX rates'!$B$9:$K$124,4,FALSE)</f>
        <v>10.87</v>
      </c>
      <c r="Y47" s="283">
        <f>VLOOKUP(B47,'FX rates'!$B$9:$K$124,5,FALSE)</f>
        <v>10.516</v>
      </c>
      <c r="AB47" s="789">
        <f t="shared" si="0"/>
        <v>17.795768169273231</v>
      </c>
      <c r="AC47" s="790">
        <f t="shared" si="1"/>
        <v>26.388360593381513</v>
      </c>
      <c r="AD47" s="446"/>
      <c r="AE47" s="789">
        <f t="shared" si="2"/>
        <v>0</v>
      </c>
      <c r="AF47" s="790">
        <f t="shared" si="3"/>
        <v>0</v>
      </c>
      <c r="AG47" s="446"/>
      <c r="AH47" s="789">
        <f t="shared" si="7"/>
        <v>17.795768169273231</v>
      </c>
      <c r="AI47" s="790">
        <f t="shared" si="4"/>
        <v>26.388360593381513</v>
      </c>
      <c r="AL47" s="1111"/>
    </row>
    <row r="48" spans="2:38" x14ac:dyDescent="0.25">
      <c r="B48" s="628" t="s">
        <v>127</v>
      </c>
      <c r="C48" s="803">
        <v>1</v>
      </c>
      <c r="D48" s="802">
        <v>1</v>
      </c>
      <c r="E48" s="805"/>
      <c r="F48" s="789">
        <v>4.8499999999999996</v>
      </c>
      <c r="G48" s="790">
        <v>3.12</v>
      </c>
      <c r="H48" s="583"/>
      <c r="I48" s="789">
        <v>0</v>
      </c>
      <c r="J48" s="790">
        <v>0</v>
      </c>
      <c r="K48" s="583"/>
      <c r="L48" s="789">
        <f t="shared" si="5"/>
        <v>4.8499999999999996</v>
      </c>
      <c r="M48" s="790">
        <f t="shared" si="11"/>
        <v>3.12</v>
      </c>
      <c r="N48" s="446"/>
      <c r="O48" s="789">
        <v>2.02</v>
      </c>
      <c r="P48" s="790">
        <v>1.74</v>
      </c>
      <c r="Q48" s="446"/>
      <c r="R48" s="789">
        <v>0</v>
      </c>
      <c r="S48" s="790">
        <v>0</v>
      </c>
      <c r="T48" s="446"/>
      <c r="U48" s="789">
        <f t="shared" si="6"/>
        <v>2.02</v>
      </c>
      <c r="V48" s="790">
        <f t="shared" si="12"/>
        <v>1.74</v>
      </c>
      <c r="W48" s="440"/>
      <c r="X48" s="353">
        <f>VLOOKUP(B48,'FX rates'!$B$9:$K$124,4,FALSE)</f>
        <v>4.2699999999999996</v>
      </c>
      <c r="Y48" s="283">
        <f>VLOOKUP(B48,'FX rates'!$B$9:$K$124,5,FALSE)</f>
        <v>4.0609999999999999</v>
      </c>
      <c r="AB48" s="789">
        <f t="shared" si="0"/>
        <v>1.135831381733021</v>
      </c>
      <c r="AC48" s="790">
        <f t="shared" si="1"/>
        <v>0.76828367397192809</v>
      </c>
      <c r="AD48" s="446"/>
      <c r="AE48" s="789">
        <f t="shared" si="2"/>
        <v>0</v>
      </c>
      <c r="AF48" s="790">
        <f t="shared" si="3"/>
        <v>0</v>
      </c>
      <c r="AG48" s="446"/>
      <c r="AH48" s="789">
        <f t="shared" si="7"/>
        <v>1.135831381733021</v>
      </c>
      <c r="AI48" s="790">
        <f t="shared" si="4"/>
        <v>0.76828367397192809</v>
      </c>
      <c r="AL48" s="1111"/>
    </row>
    <row r="49" spans="2:38" x14ac:dyDescent="0.25">
      <c r="B49" s="628" t="s">
        <v>129</v>
      </c>
      <c r="C49" s="803">
        <v>1</v>
      </c>
      <c r="D49" s="802">
        <v>1</v>
      </c>
      <c r="E49" s="805"/>
      <c r="F49" s="789">
        <v>420.48</v>
      </c>
      <c r="G49" s="790">
        <v>762.24</v>
      </c>
      <c r="H49" s="583"/>
      <c r="I49" s="789">
        <v>0</v>
      </c>
      <c r="J49" s="790">
        <v>0</v>
      </c>
      <c r="K49" s="583"/>
      <c r="L49" s="789">
        <f t="shared" si="5"/>
        <v>420.48</v>
      </c>
      <c r="M49" s="790">
        <f t="shared" si="11"/>
        <v>762.24</v>
      </c>
      <c r="N49" s="446"/>
      <c r="O49" s="789">
        <v>0.56999999999999995</v>
      </c>
      <c r="P49" s="790">
        <v>0.60099999999999998</v>
      </c>
      <c r="Q49" s="446"/>
      <c r="R49" s="789">
        <v>0</v>
      </c>
      <c r="S49" s="790">
        <v>0</v>
      </c>
      <c r="T49" s="446"/>
      <c r="U49" s="789">
        <f t="shared" si="6"/>
        <v>0.56999999999999995</v>
      </c>
      <c r="V49" s="790">
        <f t="shared" si="12"/>
        <v>0.60099999999999998</v>
      </c>
      <c r="W49" s="440"/>
      <c r="X49" s="353">
        <f>VLOOKUP(B49,'FX rates'!$B$9:$K$124,4,FALSE)</f>
        <v>295.31</v>
      </c>
      <c r="Y49" s="283">
        <f>VLOOKUP(B49,'FX rates'!$B$9:$K$124,5,FALSE)</f>
        <v>280.358</v>
      </c>
      <c r="AB49" s="789">
        <f t="shared" si="0"/>
        <v>1.4238596728861197</v>
      </c>
      <c r="AC49" s="790">
        <f t="shared" si="1"/>
        <v>2.7188095221110151</v>
      </c>
      <c r="AD49" s="446"/>
      <c r="AE49" s="789">
        <f t="shared" si="2"/>
        <v>0</v>
      </c>
      <c r="AF49" s="790">
        <f t="shared" si="3"/>
        <v>0</v>
      </c>
      <c r="AG49" s="446"/>
      <c r="AH49" s="789">
        <f t="shared" si="7"/>
        <v>1.4238596728861197</v>
      </c>
      <c r="AI49" s="790">
        <f t="shared" si="4"/>
        <v>2.7188095221110151</v>
      </c>
      <c r="AL49" s="1111"/>
    </row>
    <row r="50" spans="2:38" x14ac:dyDescent="0.25">
      <c r="B50" s="628" t="s">
        <v>594</v>
      </c>
      <c r="C50" s="803">
        <v>11</v>
      </c>
      <c r="D50" s="802">
        <v>11</v>
      </c>
      <c r="E50" s="805"/>
      <c r="F50" s="789">
        <v>1.25</v>
      </c>
      <c r="G50" s="790">
        <v>1.9</v>
      </c>
      <c r="H50" s="583"/>
      <c r="I50" s="789">
        <v>0</v>
      </c>
      <c r="J50" s="790">
        <v>0</v>
      </c>
      <c r="K50" s="583"/>
      <c r="L50" s="789">
        <f t="shared" si="5"/>
        <v>1.25</v>
      </c>
      <c r="M50" s="790">
        <f t="shared" si="11"/>
        <v>1.9</v>
      </c>
      <c r="N50" s="446"/>
      <c r="O50" s="789">
        <v>0.41</v>
      </c>
      <c r="P50" s="790">
        <v>0.86</v>
      </c>
      <c r="Q50" s="446"/>
      <c r="R50" s="789">
        <v>0</v>
      </c>
      <c r="S50" s="790">
        <v>0</v>
      </c>
      <c r="T50" s="446"/>
      <c r="U50" s="789">
        <f t="shared" si="6"/>
        <v>0.41</v>
      </c>
      <c r="V50" s="790">
        <f t="shared" si="12"/>
        <v>0.86</v>
      </c>
      <c r="W50" s="440"/>
      <c r="X50" s="353">
        <f>VLOOKUP(B50,'FX rates'!$B$9:$K$124,4,FALSE)</f>
        <v>1.744</v>
      </c>
      <c r="Y50" s="283">
        <f>VLOOKUP(B50,'FX rates'!$B$9:$K$124,5,FALSE)</f>
        <v>1.71</v>
      </c>
      <c r="AB50" s="789">
        <f t="shared" si="0"/>
        <v>0.71674311926605505</v>
      </c>
      <c r="AC50" s="790">
        <f t="shared" si="1"/>
        <v>1.1111111111111112</v>
      </c>
      <c r="AD50" s="446"/>
      <c r="AE50" s="789">
        <f t="shared" si="2"/>
        <v>0</v>
      </c>
      <c r="AF50" s="790">
        <f t="shared" si="3"/>
        <v>0</v>
      </c>
      <c r="AG50" s="446"/>
      <c r="AH50" s="789">
        <f t="shared" si="7"/>
        <v>0.71674311926605505</v>
      </c>
      <c r="AI50" s="790">
        <f t="shared" si="4"/>
        <v>1.1111111111111112</v>
      </c>
      <c r="AL50" s="1111"/>
    </row>
    <row r="51" spans="2:38" x14ac:dyDescent="0.25">
      <c r="B51" s="628" t="s">
        <v>597</v>
      </c>
      <c r="C51" s="803">
        <v>3</v>
      </c>
      <c r="D51" s="802">
        <v>3</v>
      </c>
      <c r="E51" s="805"/>
      <c r="F51" s="789">
        <v>0.51</v>
      </c>
      <c r="G51" s="790">
        <v>0</v>
      </c>
      <c r="H51" s="583"/>
      <c r="I51" s="789">
        <v>0</v>
      </c>
      <c r="J51" s="790">
        <v>0</v>
      </c>
      <c r="K51" s="583"/>
      <c r="L51" s="789">
        <f t="shared" si="5"/>
        <v>0.51</v>
      </c>
      <c r="M51" s="790">
        <f t="shared" si="11"/>
        <v>0</v>
      </c>
      <c r="N51" s="446"/>
      <c r="O51" s="789">
        <v>0</v>
      </c>
      <c r="P51" s="790">
        <v>0</v>
      </c>
      <c r="Q51" s="446"/>
      <c r="R51" s="789">
        <v>0</v>
      </c>
      <c r="S51" s="790">
        <v>0</v>
      </c>
      <c r="T51" s="446"/>
      <c r="U51" s="789">
        <f t="shared" si="6"/>
        <v>0</v>
      </c>
      <c r="V51" s="790">
        <f t="shared" si="12"/>
        <v>0</v>
      </c>
      <c r="W51" s="440"/>
      <c r="X51" s="353">
        <f>VLOOKUP(B51,'FX rates'!$B$9:$K$124,4,FALSE)</f>
        <v>22.667000000000002</v>
      </c>
      <c r="Y51" s="283">
        <f>VLOOKUP(B51,'FX rates'!$B$9:$K$124,5,FALSE)</f>
        <v>22.541</v>
      </c>
      <c r="AB51" s="789">
        <f t="shared" si="0"/>
        <v>2.2499669122512903E-2</v>
      </c>
      <c r="AC51" s="790">
        <f t="shared" si="1"/>
        <v>0</v>
      </c>
      <c r="AD51" s="446"/>
      <c r="AE51" s="789">
        <f t="shared" si="2"/>
        <v>0</v>
      </c>
      <c r="AF51" s="790">
        <f t="shared" si="3"/>
        <v>0</v>
      </c>
      <c r="AG51" s="446"/>
      <c r="AH51" s="789">
        <f t="shared" si="7"/>
        <v>2.2499669122512903E-2</v>
      </c>
      <c r="AI51" s="790">
        <f t="shared" si="4"/>
        <v>0</v>
      </c>
      <c r="AL51" s="1111"/>
    </row>
    <row r="52" spans="2:38" x14ac:dyDescent="0.25">
      <c r="B52" s="628" t="s">
        <v>599</v>
      </c>
      <c r="C52" s="803">
        <v>119</v>
      </c>
      <c r="D52" s="802">
        <v>97</v>
      </c>
      <c r="E52" s="805"/>
      <c r="F52" s="789">
        <v>10.06</v>
      </c>
      <c r="G52" s="790">
        <v>24.38</v>
      </c>
      <c r="H52" s="583"/>
      <c r="I52" s="789">
        <v>0</v>
      </c>
      <c r="J52" s="790">
        <v>0</v>
      </c>
      <c r="K52" s="583"/>
      <c r="L52" s="789">
        <f t="shared" si="5"/>
        <v>10.06</v>
      </c>
      <c r="M52" s="790">
        <f t="shared" si="11"/>
        <v>24.38</v>
      </c>
      <c r="N52" s="446"/>
      <c r="O52" s="789">
        <v>0.92</v>
      </c>
      <c r="P52" s="790">
        <v>1.89</v>
      </c>
      <c r="Q52" s="446"/>
      <c r="R52" s="789">
        <v>0</v>
      </c>
      <c r="S52" s="790">
        <v>0</v>
      </c>
      <c r="T52" s="446"/>
      <c r="U52" s="789">
        <f t="shared" si="6"/>
        <v>0.92</v>
      </c>
      <c r="V52" s="790">
        <f t="shared" si="12"/>
        <v>1.89</v>
      </c>
      <c r="W52" s="440"/>
      <c r="X52" s="353">
        <f>VLOOKUP(B52,'FX rates'!$B$9:$K$124,4,FALSE)</f>
        <v>0.89200000000000002</v>
      </c>
      <c r="Y52" s="283">
        <f>VLOOKUP(B52,'FX rates'!$B$9:$K$124,5,FALSE)</f>
        <v>0.874</v>
      </c>
      <c r="AB52" s="789">
        <f t="shared" si="0"/>
        <v>11.278026905829597</v>
      </c>
      <c r="AC52" s="790">
        <f t="shared" si="1"/>
        <v>27.894736842105264</v>
      </c>
      <c r="AD52" s="446"/>
      <c r="AE52" s="789">
        <f t="shared" si="2"/>
        <v>0</v>
      </c>
      <c r="AF52" s="790">
        <f t="shared" si="3"/>
        <v>0</v>
      </c>
      <c r="AG52" s="446"/>
      <c r="AH52" s="789">
        <f t="shared" si="7"/>
        <v>11.278026905829597</v>
      </c>
      <c r="AI52" s="790">
        <f t="shared" si="4"/>
        <v>27.894736842105264</v>
      </c>
      <c r="AL52" s="1111"/>
    </row>
    <row r="53" spans="2:38" x14ac:dyDescent="0.25">
      <c r="B53" s="628" t="s">
        <v>603</v>
      </c>
      <c r="C53" s="803">
        <v>1470</v>
      </c>
      <c r="D53" s="802">
        <v>1344</v>
      </c>
      <c r="E53" s="805"/>
      <c r="F53" s="789">
        <v>136010.9</v>
      </c>
      <c r="G53" s="790">
        <v>159076.9</v>
      </c>
      <c r="H53" s="583"/>
      <c r="I53" s="789">
        <v>3767.6</v>
      </c>
      <c r="J53" s="790">
        <v>3607</v>
      </c>
      <c r="K53" s="583"/>
      <c r="L53" s="789">
        <f t="shared" si="5"/>
        <v>139778.5</v>
      </c>
      <c r="M53" s="790">
        <f t="shared" si="11"/>
        <v>162683.9</v>
      </c>
      <c r="N53" s="446"/>
      <c r="O53" s="789">
        <v>5794.03</v>
      </c>
      <c r="P53" s="790">
        <v>5172.09</v>
      </c>
      <c r="Q53" s="446"/>
      <c r="R53" s="789">
        <v>170.89</v>
      </c>
      <c r="S53" s="790">
        <v>146.24</v>
      </c>
      <c r="T53" s="446"/>
      <c r="U53" s="789">
        <f t="shared" si="6"/>
        <v>5964.92</v>
      </c>
      <c r="V53" s="790">
        <f t="shared" si="12"/>
        <v>5318.33</v>
      </c>
      <c r="W53" s="440"/>
      <c r="X53" s="353">
        <f>VLOOKUP(B53,'FX rates'!$B$9:$K$124,4,FALSE)</f>
        <v>0.89200000000000002</v>
      </c>
      <c r="Y53" s="283">
        <f>VLOOKUP(B53,'FX rates'!$B$9:$K$124,5,FALSE)</f>
        <v>0.874</v>
      </c>
      <c r="AB53" s="789">
        <f t="shared" si="0"/>
        <v>152478.58744394619</v>
      </c>
      <c r="AC53" s="790">
        <f t="shared" si="1"/>
        <v>182010.18306636155</v>
      </c>
      <c r="AD53" s="446"/>
      <c r="AE53" s="789">
        <f t="shared" si="2"/>
        <v>4223.7668161434976</v>
      </c>
      <c r="AF53" s="790">
        <f t="shared" si="3"/>
        <v>4127.0022883295196</v>
      </c>
      <c r="AG53" s="446"/>
      <c r="AH53" s="789">
        <f t="shared" si="7"/>
        <v>156702.35426008969</v>
      </c>
      <c r="AI53" s="790">
        <f t="shared" si="4"/>
        <v>186137.18535469109</v>
      </c>
      <c r="AL53" s="1111"/>
    </row>
    <row r="54" spans="2:38" x14ac:dyDescent="0.25">
      <c r="B54" s="628" t="s">
        <v>67</v>
      </c>
      <c r="C54" s="803">
        <v>1236</v>
      </c>
      <c r="D54" s="802">
        <v>821</v>
      </c>
      <c r="E54" s="805"/>
      <c r="F54" s="789">
        <v>55197.53</v>
      </c>
      <c r="G54" s="790">
        <v>67945</v>
      </c>
      <c r="H54" s="583"/>
      <c r="I54" s="789">
        <v>12777.24</v>
      </c>
      <c r="J54" s="790">
        <v>1870</v>
      </c>
      <c r="K54" s="583"/>
      <c r="L54" s="789">
        <f t="shared" si="5"/>
        <v>67974.77</v>
      </c>
      <c r="M54" s="790">
        <f t="shared" si="11"/>
        <v>69815</v>
      </c>
      <c r="N54" s="446"/>
      <c r="O54" s="789">
        <v>2525.5500000000002</v>
      </c>
      <c r="P54" s="790">
        <v>2385.36</v>
      </c>
      <c r="Q54" s="446"/>
      <c r="R54" s="789">
        <v>2.56</v>
      </c>
      <c r="S54" s="790">
        <v>0.59</v>
      </c>
      <c r="T54" s="446"/>
      <c r="U54" s="789">
        <f t="shared" si="6"/>
        <v>2528.11</v>
      </c>
      <c r="V54" s="790">
        <f t="shared" si="12"/>
        <v>2385.9500000000003</v>
      </c>
      <c r="W54" s="440"/>
      <c r="X54" s="353">
        <f>VLOOKUP(B54,'FX rates'!$B$9:$K$124,4,FALSE)</f>
        <v>0.89200000000000002</v>
      </c>
      <c r="Y54" s="283">
        <f>VLOOKUP(B54,'FX rates'!$B$9:$K$124,5,FALSE)</f>
        <v>0.874</v>
      </c>
      <c r="AB54" s="789">
        <f t="shared" si="0"/>
        <v>61880.639013452914</v>
      </c>
      <c r="AC54" s="790">
        <f t="shared" si="1"/>
        <v>77740.274599542332</v>
      </c>
      <c r="AD54" s="446"/>
      <c r="AE54" s="789">
        <f t="shared" si="2"/>
        <v>14324.260089686099</v>
      </c>
      <c r="AF54" s="790">
        <f t="shared" si="3"/>
        <v>2139.5881006864988</v>
      </c>
      <c r="AG54" s="446"/>
      <c r="AH54" s="789">
        <f t="shared" si="7"/>
        <v>76204.899103139018</v>
      </c>
      <c r="AI54" s="790">
        <f t="shared" si="4"/>
        <v>79879.862700228827</v>
      </c>
      <c r="AL54" s="1111"/>
    </row>
    <row r="55" spans="2:38" x14ac:dyDescent="0.25">
      <c r="B55" s="628" t="s">
        <v>479</v>
      </c>
      <c r="C55" s="803">
        <v>23</v>
      </c>
      <c r="D55" s="802">
        <v>20</v>
      </c>
      <c r="E55" s="805"/>
      <c r="F55" s="789">
        <v>117817496.92</v>
      </c>
      <c r="G55" s="790">
        <v>50814022.142844997</v>
      </c>
      <c r="H55" s="583"/>
      <c r="I55" s="789">
        <v>0</v>
      </c>
      <c r="J55" s="790">
        <v>0</v>
      </c>
      <c r="K55" s="583"/>
      <c r="L55" s="789">
        <f t="shared" si="5"/>
        <v>117817496.92</v>
      </c>
      <c r="M55" s="790">
        <f t="shared" si="11"/>
        <v>50814022.142844997</v>
      </c>
      <c r="N55" s="446"/>
      <c r="O55" s="789">
        <v>349.58</v>
      </c>
      <c r="P55" s="790">
        <v>176.72399999999999</v>
      </c>
      <c r="Q55" s="446"/>
      <c r="R55" s="789">
        <v>0</v>
      </c>
      <c r="S55" s="790">
        <v>0</v>
      </c>
      <c r="T55" s="446"/>
      <c r="U55" s="789">
        <f t="shared" si="6"/>
        <v>349.58</v>
      </c>
      <c r="V55" s="790">
        <f t="shared" si="12"/>
        <v>176.72399999999999</v>
      </c>
      <c r="W55" s="440"/>
      <c r="X55" s="353">
        <f>VLOOKUP(B55,'FX rates'!$B$9:$K$124,4,FALSE)</f>
        <v>42000</v>
      </c>
      <c r="Y55" s="283">
        <f>VLOOKUP(B55,'FX rates'!$B$9:$K$124,5,FALSE)</f>
        <v>42000</v>
      </c>
      <c r="AB55" s="789">
        <f t="shared" si="0"/>
        <v>2805.178498095238</v>
      </c>
      <c r="AC55" s="790">
        <f t="shared" si="1"/>
        <v>1209.8576700677381</v>
      </c>
      <c r="AD55" s="446"/>
      <c r="AE55" s="789">
        <f t="shared" si="2"/>
        <v>0</v>
      </c>
      <c r="AF55" s="790">
        <f t="shared" si="3"/>
        <v>0</v>
      </c>
      <c r="AG55" s="446"/>
      <c r="AH55" s="789">
        <f t="shared" si="7"/>
        <v>2805.178498095238</v>
      </c>
      <c r="AI55" s="790">
        <f t="shared" si="4"/>
        <v>1209.8576700677381</v>
      </c>
      <c r="AL55" s="1111"/>
    </row>
    <row r="56" spans="2:38" x14ac:dyDescent="0.25">
      <c r="B56" s="628" t="s">
        <v>68</v>
      </c>
      <c r="C56" s="803">
        <v>73</v>
      </c>
      <c r="D56" s="802">
        <v>74</v>
      </c>
      <c r="E56" s="805"/>
      <c r="F56" s="789">
        <v>46645.47</v>
      </c>
      <c r="G56" s="790">
        <v>47484.44</v>
      </c>
      <c r="H56" s="583"/>
      <c r="I56" s="789">
        <v>3863.11</v>
      </c>
      <c r="J56" s="790">
        <v>2010.53</v>
      </c>
      <c r="K56" s="583"/>
      <c r="L56" s="789">
        <f t="shared" si="5"/>
        <v>50508.58</v>
      </c>
      <c r="M56" s="790">
        <f t="shared" si="11"/>
        <v>49494.97</v>
      </c>
      <c r="N56" s="446"/>
      <c r="O56" s="789">
        <v>244.41</v>
      </c>
      <c r="P56" s="790">
        <v>240</v>
      </c>
      <c r="Q56" s="446"/>
      <c r="R56" s="789">
        <v>0.1</v>
      </c>
      <c r="S56" s="790">
        <v>0</v>
      </c>
      <c r="T56" s="446"/>
      <c r="U56" s="789">
        <f t="shared" si="6"/>
        <v>244.51</v>
      </c>
      <c r="V56" s="790">
        <f t="shared" si="12"/>
        <v>240</v>
      </c>
      <c r="W56" s="440"/>
      <c r="X56" s="353">
        <f>VLOOKUP(B56,'FX rates'!$B$9:$K$124,4,FALSE)</f>
        <v>13.999000000000001</v>
      </c>
      <c r="Y56" s="283">
        <f>VLOOKUP(B56,'FX rates'!$B$9:$K$124,5,FALSE)</f>
        <v>14.382</v>
      </c>
      <c r="AB56" s="789">
        <f t="shared" si="0"/>
        <v>3332.0572898064147</v>
      </c>
      <c r="AC56" s="790">
        <f t="shared" si="1"/>
        <v>3301.6576275900434</v>
      </c>
      <c r="AD56" s="446"/>
      <c r="AE56" s="789">
        <f t="shared" si="2"/>
        <v>275.956139724266</v>
      </c>
      <c r="AF56" s="790">
        <f t="shared" si="3"/>
        <v>139.79488249200389</v>
      </c>
      <c r="AG56" s="446"/>
      <c r="AH56" s="789">
        <f t="shared" si="7"/>
        <v>3608.0134295306807</v>
      </c>
      <c r="AI56" s="790">
        <f t="shared" si="4"/>
        <v>3441.4525100820474</v>
      </c>
      <c r="AL56" s="1111"/>
    </row>
    <row r="57" spans="2:38" x14ac:dyDescent="0.25">
      <c r="B57" s="628" t="s">
        <v>70</v>
      </c>
      <c r="C57" s="803">
        <v>3</v>
      </c>
      <c r="D57" s="802">
        <v>2</v>
      </c>
      <c r="E57" s="805"/>
      <c r="F57" s="789">
        <v>283.33490478000004</v>
      </c>
      <c r="G57" s="790">
        <v>149.83160000000001</v>
      </c>
      <c r="H57" s="583"/>
      <c r="I57" s="789" t="s">
        <v>101</v>
      </c>
      <c r="J57" s="790">
        <v>0</v>
      </c>
      <c r="K57" s="583"/>
      <c r="L57" s="789">
        <v>283.33490478000004</v>
      </c>
      <c r="M57" s="790">
        <v>149.83160000000001</v>
      </c>
      <c r="N57" s="446"/>
      <c r="O57" s="789">
        <v>0.312</v>
      </c>
      <c r="P57" s="790">
        <v>0.13500000000000001</v>
      </c>
      <c r="Q57" s="446"/>
      <c r="R57" s="789" t="s">
        <v>101</v>
      </c>
      <c r="S57" s="790">
        <v>0</v>
      </c>
      <c r="T57" s="446"/>
      <c r="U57" s="789">
        <v>0.312</v>
      </c>
      <c r="V57" s="790">
        <v>0.13500000000000001</v>
      </c>
      <c r="W57" s="440"/>
      <c r="X57" s="353">
        <f>VLOOKUP(B57,'FX rates'!$B$9:$K$124,4,FALSE)</f>
        <v>382.92500000000001</v>
      </c>
      <c r="Y57" s="283">
        <f>VLOOKUP(B57,'FX rates'!$B$9:$K$124,5,FALSE)</f>
        <v>382.56200000000001</v>
      </c>
      <c r="AB57" s="789">
        <f t="shared" si="0"/>
        <v>0.73992271275053867</v>
      </c>
      <c r="AC57" s="790">
        <f t="shared" si="1"/>
        <v>0.39165311766458771</v>
      </c>
      <c r="AD57" s="446"/>
      <c r="AE57" s="789" t="str">
        <f t="shared" si="2"/>
        <v>NA</v>
      </c>
      <c r="AF57" s="790">
        <f t="shared" si="3"/>
        <v>0</v>
      </c>
      <c r="AG57" s="446"/>
      <c r="AH57" s="789">
        <v>0.64965724358555854</v>
      </c>
      <c r="AI57" s="790">
        <f t="shared" si="4"/>
        <v>0.39165311766458771</v>
      </c>
      <c r="AL57" s="1111"/>
    </row>
    <row r="58" spans="2:38" x14ac:dyDescent="0.25">
      <c r="B58" s="628" t="s">
        <v>134</v>
      </c>
      <c r="C58" s="803">
        <v>2934</v>
      </c>
      <c r="D58" s="802">
        <v>2953</v>
      </c>
      <c r="E58" s="805"/>
      <c r="F58" s="789">
        <v>223261.58</v>
      </c>
      <c r="G58" s="790">
        <v>228982.00358887299</v>
      </c>
      <c r="H58" s="583"/>
      <c r="I58" s="789">
        <v>31381.81</v>
      </c>
      <c r="J58" s="790">
        <v>38894.191227809599</v>
      </c>
      <c r="K58" s="583"/>
      <c r="L58" s="789">
        <f t="shared" si="5"/>
        <v>254643.38999999998</v>
      </c>
      <c r="M58" s="790">
        <f t="shared" si="11"/>
        <v>267876.1948166826</v>
      </c>
      <c r="N58" s="446"/>
      <c r="O58" s="789">
        <v>9159.56</v>
      </c>
      <c r="P58" s="790">
        <v>8195</v>
      </c>
      <c r="Q58" s="446"/>
      <c r="R58" s="789">
        <v>1064.08</v>
      </c>
      <c r="S58" s="790">
        <v>1001.026</v>
      </c>
      <c r="T58" s="446"/>
      <c r="U58" s="789">
        <f t="shared" si="6"/>
        <v>10223.64</v>
      </c>
      <c r="V58" s="790">
        <f t="shared" si="12"/>
        <v>9196.0259999999998</v>
      </c>
      <c r="W58" s="440"/>
      <c r="X58" s="353">
        <f>VLOOKUP(B58,'FX rates'!$B$9:$K$124,4,FALSE)</f>
        <v>0.89200000000000002</v>
      </c>
      <c r="Y58" s="283">
        <f>VLOOKUP(B58,'FX rates'!$B$9:$K$124,5,FALSE)</f>
        <v>0.874</v>
      </c>
      <c r="AB58" s="789">
        <f t="shared" si="0"/>
        <v>250293.2511210762</v>
      </c>
      <c r="AC58" s="790">
        <f t="shared" si="1"/>
        <v>261993.13911770366</v>
      </c>
      <c r="AD58" s="446"/>
      <c r="AE58" s="789">
        <f t="shared" si="2"/>
        <v>35181.401345291481</v>
      </c>
      <c r="AF58" s="790">
        <f t="shared" si="3"/>
        <v>44501.36296088055</v>
      </c>
      <c r="AG58" s="446"/>
      <c r="AH58" s="789">
        <f t="shared" si="7"/>
        <v>285474.6524663677</v>
      </c>
      <c r="AI58" s="790">
        <f t="shared" si="4"/>
        <v>306494.50207858422</v>
      </c>
      <c r="AL58" s="1111"/>
    </row>
    <row r="59" spans="2:38" x14ac:dyDescent="0.25">
      <c r="B59" s="628" t="s">
        <v>72</v>
      </c>
      <c r="C59" s="803">
        <v>85</v>
      </c>
      <c r="D59" s="802">
        <v>98</v>
      </c>
      <c r="E59" s="805"/>
      <c r="F59" s="789">
        <v>0</v>
      </c>
      <c r="G59" s="790">
        <v>0</v>
      </c>
      <c r="H59" s="583"/>
      <c r="I59" s="789">
        <v>0</v>
      </c>
      <c r="J59" s="790">
        <v>0</v>
      </c>
      <c r="K59" s="583"/>
      <c r="L59" s="789">
        <f t="shared" si="5"/>
        <v>0</v>
      </c>
      <c r="M59" s="790">
        <f t="shared" si="11"/>
        <v>0</v>
      </c>
      <c r="N59" s="446"/>
      <c r="O59" s="789">
        <v>0</v>
      </c>
      <c r="P59" s="790">
        <v>0</v>
      </c>
      <c r="Q59" s="446"/>
      <c r="R59" s="789">
        <v>0</v>
      </c>
      <c r="S59" s="790">
        <v>0</v>
      </c>
      <c r="T59" s="446"/>
      <c r="U59" s="789">
        <f t="shared" si="6"/>
        <v>0</v>
      </c>
      <c r="V59" s="790">
        <f t="shared" si="12"/>
        <v>0</v>
      </c>
      <c r="W59" s="440"/>
      <c r="X59" s="353">
        <f>VLOOKUP(B59,'FX rates'!$B$9:$K$124,4,FALSE)</f>
        <v>0.89200000000000002</v>
      </c>
      <c r="Y59" s="283">
        <f>VLOOKUP(B59,'FX rates'!$B$9:$K$124,5,FALSE)</f>
        <v>0.874</v>
      </c>
      <c r="AB59" s="789">
        <f t="shared" si="0"/>
        <v>0</v>
      </c>
      <c r="AC59" s="790">
        <f t="shared" si="1"/>
        <v>0</v>
      </c>
      <c r="AD59" s="446"/>
      <c r="AE59" s="789">
        <f t="shared" si="2"/>
        <v>0</v>
      </c>
      <c r="AF59" s="790">
        <f t="shared" si="3"/>
        <v>0</v>
      </c>
      <c r="AG59" s="446"/>
      <c r="AH59" s="789">
        <f t="shared" si="7"/>
        <v>0</v>
      </c>
      <c r="AI59" s="790">
        <f t="shared" si="4"/>
        <v>0</v>
      </c>
      <c r="AL59" s="1111"/>
    </row>
    <row r="60" spans="2:38" x14ac:dyDescent="0.25">
      <c r="B60" s="628" t="s">
        <v>74</v>
      </c>
      <c r="C60" s="803">
        <v>35</v>
      </c>
      <c r="D60" s="802">
        <v>17</v>
      </c>
      <c r="E60" s="805"/>
      <c r="F60" s="789">
        <v>49717.56</v>
      </c>
      <c r="G60" s="790">
        <v>23832</v>
      </c>
      <c r="H60" s="583"/>
      <c r="I60" s="789">
        <v>1888.82</v>
      </c>
      <c r="J60" s="790">
        <v>596.01</v>
      </c>
      <c r="K60" s="583"/>
      <c r="L60" s="789">
        <f t="shared" si="5"/>
        <v>51606.38</v>
      </c>
      <c r="M60" s="790">
        <f t="shared" si="11"/>
        <v>24428.01</v>
      </c>
      <c r="N60" s="446"/>
      <c r="O60" s="789">
        <v>1095.9100000000001</v>
      </c>
      <c r="P60" s="790">
        <v>521</v>
      </c>
      <c r="Q60" s="446"/>
      <c r="R60" s="789">
        <v>7.0000000000000007E-2</v>
      </c>
      <c r="S60" s="790">
        <v>1.7000000000000001E-2</v>
      </c>
      <c r="T60" s="446"/>
      <c r="U60" s="789">
        <f t="shared" si="6"/>
        <v>1095.98</v>
      </c>
      <c r="V60" s="790">
        <f t="shared" si="12"/>
        <v>521.01700000000005</v>
      </c>
      <c r="W60" s="440"/>
      <c r="X60" s="353">
        <f>VLOOKUP(B60,'FX rates'!$B$9:$K$124,4,FALSE)</f>
        <v>61.933999999999997</v>
      </c>
      <c r="Y60" s="283">
        <f>VLOOKUP(B60,'FX rates'!$B$9:$K$124,5,FALSE)</f>
        <v>69.459000000000003</v>
      </c>
      <c r="AB60" s="789">
        <f t="shared" si="0"/>
        <v>802.75067006813708</v>
      </c>
      <c r="AC60" s="790">
        <f t="shared" si="1"/>
        <v>343.10888437783439</v>
      </c>
      <c r="AD60" s="446"/>
      <c r="AE60" s="789">
        <f t="shared" si="2"/>
        <v>30.497303581231634</v>
      </c>
      <c r="AF60" s="790">
        <f t="shared" si="3"/>
        <v>8.5807454757482819</v>
      </c>
      <c r="AG60" s="446"/>
      <c r="AH60" s="789">
        <f t="shared" si="7"/>
        <v>833.24797364936876</v>
      </c>
      <c r="AI60" s="790">
        <f t="shared" si="4"/>
        <v>351.68962985358269</v>
      </c>
      <c r="AL60" s="1111"/>
    </row>
    <row r="61" spans="2:38" x14ac:dyDescent="0.25">
      <c r="B61" s="628" t="s">
        <v>135</v>
      </c>
      <c r="C61" s="803" t="s">
        <v>101</v>
      </c>
      <c r="D61" s="802">
        <v>4</v>
      </c>
      <c r="E61" s="805"/>
      <c r="F61" s="789">
        <v>264.58999999999997</v>
      </c>
      <c r="G61" s="790">
        <v>259.54000000000002</v>
      </c>
      <c r="H61" s="583"/>
      <c r="I61" s="789">
        <v>0</v>
      </c>
      <c r="J61" s="790">
        <v>0</v>
      </c>
      <c r="K61" s="583"/>
      <c r="L61" s="789">
        <f t="shared" si="5"/>
        <v>264.58999999999997</v>
      </c>
      <c r="M61" s="790">
        <f t="shared" si="11"/>
        <v>259.54000000000002</v>
      </c>
      <c r="N61" s="446"/>
      <c r="O61" s="789">
        <v>0.04</v>
      </c>
      <c r="P61" s="790" t="s">
        <v>101</v>
      </c>
      <c r="Q61" s="446"/>
      <c r="R61" s="789" t="s">
        <v>101</v>
      </c>
      <c r="S61" s="790" t="s">
        <v>101</v>
      </c>
      <c r="T61" s="446"/>
      <c r="U61" s="789">
        <v>0.04</v>
      </c>
      <c r="V61" s="790" t="s">
        <v>101</v>
      </c>
      <c r="W61" s="440"/>
      <c r="X61" s="353">
        <f>VLOOKUP(B61,'FX rates'!$B$9:$K$124,4,FALSE)</f>
        <v>13.993</v>
      </c>
      <c r="Y61" s="283">
        <f>VLOOKUP(B61,'FX rates'!$B$9:$K$124,5,FALSE)</f>
        <v>14.382</v>
      </c>
      <c r="AB61" s="789">
        <f t="shared" si="0"/>
        <v>18.908740084327874</v>
      </c>
      <c r="AC61" s="790">
        <f t="shared" si="1"/>
        <v>18.046168822138785</v>
      </c>
      <c r="AD61" s="446"/>
      <c r="AE61" s="789">
        <f t="shared" si="2"/>
        <v>0</v>
      </c>
      <c r="AF61" s="790">
        <f t="shared" si="3"/>
        <v>0</v>
      </c>
      <c r="AG61" s="446"/>
      <c r="AH61" s="789">
        <f t="shared" si="7"/>
        <v>18.908740084327874</v>
      </c>
      <c r="AI61" s="790">
        <f t="shared" si="4"/>
        <v>18.046168822138785</v>
      </c>
      <c r="AL61" s="1111"/>
    </row>
    <row r="62" spans="2:38" x14ac:dyDescent="0.25">
      <c r="B62" s="628" t="s">
        <v>625</v>
      </c>
      <c r="C62" s="803">
        <v>34</v>
      </c>
      <c r="D62" s="802">
        <v>39</v>
      </c>
      <c r="E62" s="805"/>
      <c r="F62" s="789">
        <v>5370.58</v>
      </c>
      <c r="G62" s="790">
        <v>7497.1</v>
      </c>
      <c r="H62" s="583"/>
      <c r="I62" s="789">
        <v>2523.1999999999998</v>
      </c>
      <c r="J62" s="790">
        <v>1660.3</v>
      </c>
      <c r="K62" s="583"/>
      <c r="L62" s="789">
        <f t="shared" si="5"/>
        <v>7893.78</v>
      </c>
      <c r="M62" s="790">
        <f t="shared" si="11"/>
        <v>9157.4</v>
      </c>
      <c r="N62" s="446"/>
      <c r="O62" s="789">
        <v>467.89</v>
      </c>
      <c r="P62" s="790">
        <v>465.16</v>
      </c>
      <c r="Q62" s="446"/>
      <c r="R62" s="789">
        <v>0.77</v>
      </c>
      <c r="S62" s="790">
        <v>1.1000000000000001</v>
      </c>
      <c r="T62" s="446"/>
      <c r="U62" s="789">
        <f t="shared" si="6"/>
        <v>468.65999999999997</v>
      </c>
      <c r="V62" s="790">
        <f>P62+S62</f>
        <v>466.26000000000005</v>
      </c>
      <c r="W62" s="440"/>
      <c r="X62" s="353">
        <f>VLOOKUP(B62,'FX rates'!$B$9:$K$124,4,FALSE)</f>
        <v>0.89200000000000002</v>
      </c>
      <c r="Y62" s="283">
        <f>VLOOKUP(B62,'FX rates'!$B$9:$K$124,5,FALSE)</f>
        <v>0.874</v>
      </c>
      <c r="AB62" s="789">
        <f t="shared" si="0"/>
        <v>6020.8295964125555</v>
      </c>
      <c r="AC62" s="790">
        <f t="shared" si="1"/>
        <v>8577.9176201372993</v>
      </c>
      <c r="AD62" s="446"/>
      <c r="AE62" s="789">
        <f t="shared" si="2"/>
        <v>2828.6995515695066</v>
      </c>
      <c r="AF62" s="790">
        <f t="shared" si="3"/>
        <v>1899.6567505720823</v>
      </c>
      <c r="AG62" s="446"/>
      <c r="AH62" s="789">
        <f t="shared" si="7"/>
        <v>8849.5291479820626</v>
      </c>
      <c r="AI62" s="790">
        <f t="shared" si="4"/>
        <v>10477.574370709382</v>
      </c>
      <c r="AL62" s="1111"/>
    </row>
    <row r="63" spans="2:38" x14ac:dyDescent="0.25">
      <c r="B63" s="628" t="s">
        <v>78</v>
      </c>
      <c r="C63" s="803">
        <v>10</v>
      </c>
      <c r="D63" s="802">
        <v>9</v>
      </c>
      <c r="E63" s="805"/>
      <c r="F63" s="789">
        <v>43</v>
      </c>
      <c r="G63" s="790">
        <v>50.47</v>
      </c>
      <c r="H63" s="583"/>
      <c r="I63" s="789">
        <v>182.18</v>
      </c>
      <c r="J63" s="790">
        <v>154.6</v>
      </c>
      <c r="K63" s="583"/>
      <c r="L63" s="789">
        <f t="shared" si="5"/>
        <v>225.18</v>
      </c>
      <c r="M63" s="790">
        <f t="shared" si="11"/>
        <v>205.07</v>
      </c>
      <c r="N63" s="446"/>
      <c r="O63" s="789">
        <v>0.3</v>
      </c>
      <c r="P63" s="790">
        <v>0.37</v>
      </c>
      <c r="Q63" s="446"/>
      <c r="R63" s="789">
        <v>0.14000000000000001</v>
      </c>
      <c r="S63" s="790">
        <v>0.18</v>
      </c>
      <c r="T63" s="446"/>
      <c r="U63" s="789">
        <f t="shared" si="6"/>
        <v>0.44</v>
      </c>
      <c r="V63" s="790">
        <f t="shared" ref="V63:V70" si="13">P63+S63</f>
        <v>0.55000000000000004</v>
      </c>
      <c r="W63" s="440"/>
      <c r="X63" s="353">
        <f>VLOOKUP(B63,'FX rates'!$B$9:$K$124,4,FALSE)</f>
        <v>306.5</v>
      </c>
      <c r="Y63" s="283">
        <f>VLOOKUP(B63,'FX rates'!$B$9:$K$124,5,FALSE)</f>
        <v>363.03800000000001</v>
      </c>
      <c r="AB63" s="789">
        <f t="shared" si="0"/>
        <v>0.1402936378466558</v>
      </c>
      <c r="AC63" s="790">
        <f t="shared" si="1"/>
        <v>0.1390212594824784</v>
      </c>
      <c r="AD63" s="446"/>
      <c r="AE63" s="789">
        <f t="shared" si="2"/>
        <v>0.59438825448613375</v>
      </c>
      <c r="AF63" s="790">
        <f t="shared" si="3"/>
        <v>0.42585073738837254</v>
      </c>
      <c r="AG63" s="446"/>
      <c r="AH63" s="789">
        <f t="shared" si="7"/>
        <v>0.73468189233278958</v>
      </c>
      <c r="AI63" s="790">
        <f t="shared" si="4"/>
        <v>0.56487199687085088</v>
      </c>
      <c r="AL63" s="1111"/>
    </row>
    <row r="64" spans="2:38" x14ac:dyDescent="0.25">
      <c r="B64" s="628" t="s">
        <v>636</v>
      </c>
      <c r="C64" s="803">
        <v>4</v>
      </c>
      <c r="D64" s="802">
        <v>4</v>
      </c>
      <c r="E64" s="805"/>
      <c r="F64" s="789">
        <v>10243.98</v>
      </c>
      <c r="G64" s="790">
        <v>20788.89</v>
      </c>
      <c r="H64" s="583"/>
      <c r="I64" s="789">
        <v>111.75</v>
      </c>
      <c r="J64" s="790">
        <v>180.26</v>
      </c>
      <c r="K64" s="583"/>
      <c r="L64" s="789">
        <f t="shared" si="5"/>
        <v>10355.73</v>
      </c>
      <c r="M64" s="790">
        <f t="shared" si="11"/>
        <v>20969.149999999998</v>
      </c>
      <c r="N64" s="446"/>
      <c r="O64" s="789">
        <v>107.31</v>
      </c>
      <c r="P64" s="790">
        <v>166.24</v>
      </c>
      <c r="Q64" s="446"/>
      <c r="R64" s="789">
        <v>0.04</v>
      </c>
      <c r="S64" s="790">
        <v>0.09</v>
      </c>
      <c r="T64" s="446"/>
      <c r="U64" s="789">
        <f t="shared" si="6"/>
        <v>107.35000000000001</v>
      </c>
      <c r="V64" s="790">
        <f t="shared" si="13"/>
        <v>166.33</v>
      </c>
      <c r="W64" s="440"/>
      <c r="X64" s="353">
        <f>VLOOKUP(B64,'FX rates'!$B$9:$K$124,4,FALSE)</f>
        <v>8.7799999999999994</v>
      </c>
      <c r="Y64" s="283">
        <f>VLOOKUP(B64,'FX rates'!$B$9:$K$124,5,FALSE)</f>
        <v>8.6769999999999996</v>
      </c>
      <c r="AB64" s="789">
        <f t="shared" si="0"/>
        <v>1166.740318906606</v>
      </c>
      <c r="AC64" s="790">
        <f t="shared" si="1"/>
        <v>2395.8614728592834</v>
      </c>
      <c r="AD64" s="446"/>
      <c r="AE64" s="789">
        <f t="shared" si="2"/>
        <v>12.727790432801823</v>
      </c>
      <c r="AF64" s="790">
        <f t="shared" si="3"/>
        <v>20.77446121931543</v>
      </c>
      <c r="AG64" s="446"/>
      <c r="AH64" s="789">
        <f t="shared" si="7"/>
        <v>1179.4681093394079</v>
      </c>
      <c r="AI64" s="790">
        <f t="shared" si="4"/>
        <v>2416.6359340785989</v>
      </c>
      <c r="AL64" s="1111"/>
    </row>
    <row r="65" spans="2:38" x14ac:dyDescent="0.25">
      <c r="B65" s="564" t="s">
        <v>138</v>
      </c>
      <c r="C65" s="803">
        <v>3</v>
      </c>
      <c r="D65" s="802">
        <v>3</v>
      </c>
      <c r="E65" s="805"/>
      <c r="F65" s="789">
        <v>1563.41</v>
      </c>
      <c r="G65" s="790">
        <v>1214.48</v>
      </c>
      <c r="H65" s="583"/>
      <c r="I65" s="789" t="s">
        <v>101</v>
      </c>
      <c r="J65" s="790" t="s">
        <v>101</v>
      </c>
      <c r="K65" s="583"/>
      <c r="L65" s="789">
        <v>1563.41</v>
      </c>
      <c r="M65" s="790">
        <v>1214.48</v>
      </c>
      <c r="N65" s="446"/>
      <c r="O65" s="789">
        <v>4.3600000000000003</v>
      </c>
      <c r="P65" s="790">
        <v>2.42</v>
      </c>
      <c r="Q65" s="446"/>
      <c r="R65" s="789" t="s">
        <v>101</v>
      </c>
      <c r="S65" s="790">
        <v>1.6E-2</v>
      </c>
      <c r="T65" s="446"/>
      <c r="U65" s="789">
        <v>4.3600000000000003</v>
      </c>
      <c r="V65" s="790">
        <f t="shared" si="13"/>
        <v>2.4359999999999999</v>
      </c>
      <c r="W65" s="440"/>
      <c r="X65" s="353">
        <f>VLOOKUP(B65,'FX rates'!$B$9:$K$124,4,FALSE)</f>
        <v>3.7509999999999999</v>
      </c>
      <c r="Y65" s="283">
        <f>VLOOKUP(B65,'FX rates'!$B$9:$K$124,5,FALSE)</f>
        <v>3.75</v>
      </c>
      <c r="AB65" s="789">
        <f t="shared" si="0"/>
        <v>416.79818715009333</v>
      </c>
      <c r="AC65" s="790">
        <f t="shared" si="1"/>
        <v>323.86133333333333</v>
      </c>
      <c r="AD65" s="446"/>
      <c r="AE65" s="789" t="str">
        <f t="shared" si="2"/>
        <v>NA</v>
      </c>
      <c r="AF65" s="790" t="str">
        <f t="shared" si="3"/>
        <v>NA</v>
      </c>
      <c r="AG65" s="446"/>
      <c r="AH65" s="789">
        <v>416.79818715009333</v>
      </c>
      <c r="AI65" s="790">
        <v>323.86133333333333</v>
      </c>
      <c r="AL65" s="1111"/>
    </row>
    <row r="66" spans="2:38" x14ac:dyDescent="0.25">
      <c r="B66" s="628" t="s">
        <v>84</v>
      </c>
      <c r="C66" s="811">
        <v>1420</v>
      </c>
      <c r="D66" s="802">
        <v>1340</v>
      </c>
      <c r="E66" s="805"/>
      <c r="F66" s="806">
        <v>45913.02</v>
      </c>
      <c r="G66" s="807">
        <v>61917.279999999999</v>
      </c>
      <c r="H66" s="583"/>
      <c r="I66" s="806">
        <v>69589.52</v>
      </c>
      <c r="J66" s="807">
        <v>38576.339999999997</v>
      </c>
      <c r="K66" s="583"/>
      <c r="L66" s="806">
        <f t="shared" si="5"/>
        <v>115502.54000000001</v>
      </c>
      <c r="M66" s="807">
        <f>G66+J66</f>
        <v>100493.62</v>
      </c>
      <c r="N66" s="446"/>
      <c r="O66" s="806">
        <v>946.85</v>
      </c>
      <c r="P66" s="807">
        <v>1058.6400000000001</v>
      </c>
      <c r="Q66" s="446"/>
      <c r="R66" s="806">
        <v>12.52</v>
      </c>
      <c r="S66" s="807">
        <v>6.23</v>
      </c>
      <c r="T66" s="446"/>
      <c r="U66" s="806">
        <f t="shared" si="6"/>
        <v>959.37</v>
      </c>
      <c r="V66" s="790">
        <f t="shared" si="13"/>
        <v>1064.8700000000001</v>
      </c>
      <c r="W66" s="440"/>
      <c r="X66" s="353">
        <f>VLOOKUP(B66,'FX rates'!$B$9:$K$124,4,FALSE)</f>
        <v>0.96799999999999997</v>
      </c>
      <c r="Y66" s="283">
        <f>VLOOKUP(B66,'FX rates'!$B$9:$K$124,5,FALSE)</f>
        <v>0.98399999999999999</v>
      </c>
      <c r="AB66" s="789">
        <f t="shared" si="0"/>
        <v>47430.805785123965</v>
      </c>
      <c r="AC66" s="790">
        <f t="shared" si="1"/>
        <v>62924.065040650406</v>
      </c>
      <c r="AD66" s="446"/>
      <c r="AE66" s="789">
        <f t="shared" si="2"/>
        <v>71890</v>
      </c>
      <c r="AF66" s="790">
        <f t="shared" si="3"/>
        <v>39203.597560975606</v>
      </c>
      <c r="AG66" s="446"/>
      <c r="AH66" s="789">
        <f t="shared" si="7"/>
        <v>119320.80578512396</v>
      </c>
      <c r="AI66" s="790">
        <f t="shared" si="4"/>
        <v>102127.66260162601</v>
      </c>
      <c r="AL66" s="1111"/>
    </row>
    <row r="67" spans="2:38" x14ac:dyDescent="0.25">
      <c r="B67" s="745" t="s">
        <v>86</v>
      </c>
      <c r="C67" s="811">
        <v>4</v>
      </c>
      <c r="D67" s="802">
        <v>6</v>
      </c>
      <c r="E67" s="805"/>
      <c r="F67" s="806">
        <v>270.17</v>
      </c>
      <c r="G67" s="807">
        <v>14.34</v>
      </c>
      <c r="H67" s="583"/>
      <c r="I67" s="806">
        <v>0</v>
      </c>
      <c r="J67" s="807">
        <v>0</v>
      </c>
      <c r="K67" s="583"/>
      <c r="L67" s="806">
        <f t="shared" si="5"/>
        <v>270.17</v>
      </c>
      <c r="M67" s="807">
        <f t="shared" ref="M67:M70" si="14">G67+J67</f>
        <v>14.34</v>
      </c>
      <c r="N67" s="446"/>
      <c r="O67" s="806">
        <v>0.11</v>
      </c>
      <c r="P67" s="807">
        <v>0.16</v>
      </c>
      <c r="Q67" s="446"/>
      <c r="R67" s="806">
        <v>0</v>
      </c>
      <c r="S67" s="807">
        <v>1.6E-2</v>
      </c>
      <c r="T67" s="446"/>
      <c r="U67" s="806">
        <f t="shared" si="6"/>
        <v>0.11</v>
      </c>
      <c r="V67" s="790">
        <f t="shared" si="13"/>
        <v>0.17599999999999999</v>
      </c>
      <c r="W67" s="440"/>
      <c r="X67" s="353">
        <f>VLOOKUP(B67,'FX rates'!$B$9:$K$124,4,FALSE)</f>
        <v>36.35</v>
      </c>
      <c r="Y67" s="283">
        <f>VLOOKUP(B67,'FX rates'!$B$9:$K$124,5,FALSE)</f>
        <v>33.442</v>
      </c>
      <c r="Z67" s="440"/>
      <c r="AA67" s="440"/>
      <c r="AB67" s="789">
        <f t="shared" si="0"/>
        <v>7.4324621733149936</v>
      </c>
      <c r="AC67" s="790">
        <f t="shared" si="1"/>
        <v>0.42880210513725253</v>
      </c>
      <c r="AD67" s="446"/>
      <c r="AE67" s="789">
        <f t="shared" si="2"/>
        <v>0</v>
      </c>
      <c r="AF67" s="790">
        <f t="shared" si="3"/>
        <v>0</v>
      </c>
      <c r="AG67" s="446"/>
      <c r="AH67" s="789">
        <f t="shared" si="7"/>
        <v>7.4324621733149936</v>
      </c>
      <c r="AI67" s="790">
        <f t="shared" si="4"/>
        <v>0.42880210513725253</v>
      </c>
      <c r="AL67" s="1111"/>
    </row>
    <row r="68" spans="2:38" x14ac:dyDescent="0.25">
      <c r="B68" s="745" t="s">
        <v>139</v>
      </c>
      <c r="C68" s="811">
        <v>15</v>
      </c>
      <c r="D68" s="804">
        <v>11</v>
      </c>
      <c r="E68" s="805"/>
      <c r="F68" s="806">
        <v>214577732</v>
      </c>
      <c r="G68" s="807">
        <v>51398639</v>
      </c>
      <c r="H68" s="583"/>
      <c r="I68" s="806">
        <v>0</v>
      </c>
      <c r="J68" s="807">
        <v>0</v>
      </c>
      <c r="K68" s="583"/>
      <c r="L68" s="806">
        <f t="shared" si="5"/>
        <v>214577732</v>
      </c>
      <c r="M68" s="807">
        <f t="shared" si="14"/>
        <v>51398639</v>
      </c>
      <c r="N68" s="446"/>
      <c r="O68" s="806">
        <v>677</v>
      </c>
      <c r="P68" s="807">
        <v>235</v>
      </c>
      <c r="Q68" s="446"/>
      <c r="R68" s="806">
        <v>0</v>
      </c>
      <c r="S68" s="807">
        <v>0</v>
      </c>
      <c r="T68" s="446"/>
      <c r="U68" s="806">
        <f t="shared" si="6"/>
        <v>677</v>
      </c>
      <c r="V68" s="790">
        <f t="shared" si="13"/>
        <v>235</v>
      </c>
      <c r="W68" s="440"/>
      <c r="X68" s="353">
        <f>VLOOKUP(B68,'FX rates'!$B$9:$K$124,4,FALSE)</f>
        <v>42000</v>
      </c>
      <c r="Y68" s="283">
        <f>VLOOKUP(B68,'FX rates'!$B$9:$K$124,5,FALSE)</f>
        <v>42000</v>
      </c>
      <c r="Z68" s="440"/>
      <c r="AA68" s="440"/>
      <c r="AB68" s="789">
        <f t="shared" si="0"/>
        <v>5108.9936190476192</v>
      </c>
      <c r="AC68" s="790">
        <f t="shared" si="1"/>
        <v>1223.777119047619</v>
      </c>
      <c r="AD68" s="446"/>
      <c r="AE68" s="789">
        <f t="shared" si="2"/>
        <v>0</v>
      </c>
      <c r="AF68" s="790">
        <f t="shared" si="3"/>
        <v>0</v>
      </c>
      <c r="AG68" s="446"/>
      <c r="AH68" s="789">
        <f t="shared" si="7"/>
        <v>5108.9936190476192</v>
      </c>
      <c r="AI68" s="790">
        <f t="shared" si="4"/>
        <v>1223.777119047619</v>
      </c>
      <c r="AL68" s="1111"/>
    </row>
    <row r="69" spans="2:38" x14ac:dyDescent="0.25">
      <c r="B69" s="745" t="s">
        <v>88</v>
      </c>
      <c r="C69" s="811">
        <v>582</v>
      </c>
      <c r="D69" s="804">
        <v>610</v>
      </c>
      <c r="E69" s="805"/>
      <c r="F69" s="806">
        <v>75130</v>
      </c>
      <c r="G69" s="807">
        <v>98422</v>
      </c>
      <c r="H69" s="583"/>
      <c r="I69" s="806">
        <v>1523</v>
      </c>
      <c r="J69" s="807">
        <v>54576</v>
      </c>
      <c r="K69" s="583"/>
      <c r="L69" s="806">
        <f t="shared" si="5"/>
        <v>76653</v>
      </c>
      <c r="M69" s="807">
        <f t="shared" si="14"/>
        <v>152998</v>
      </c>
      <c r="N69" s="446"/>
      <c r="O69" s="806">
        <v>1289.23</v>
      </c>
      <c r="P69" s="807">
        <v>1679.78</v>
      </c>
      <c r="Q69" s="446"/>
      <c r="R69" s="806">
        <v>0.33</v>
      </c>
      <c r="S69" s="807">
        <v>3.79</v>
      </c>
      <c r="T69" s="446"/>
      <c r="U69" s="806">
        <f t="shared" si="6"/>
        <v>1289.56</v>
      </c>
      <c r="V69" s="790">
        <f t="shared" si="13"/>
        <v>1683.57</v>
      </c>
      <c r="W69" s="440"/>
      <c r="X69" s="353">
        <f>VLOOKUP(B69,'FX rates'!$B$9:$K$124,4,FALSE)</f>
        <v>3.4540000000000002</v>
      </c>
      <c r="Y69" s="283">
        <f>VLOOKUP(B69,'FX rates'!$B$9:$K$124,5,FALSE)</f>
        <v>3.75</v>
      </c>
      <c r="Z69" s="440"/>
      <c r="AA69" s="440"/>
      <c r="AB69" s="789">
        <f t="shared" si="0"/>
        <v>21751.592356687896</v>
      </c>
      <c r="AC69" s="790">
        <f t="shared" si="1"/>
        <v>26245.866666666665</v>
      </c>
      <c r="AD69" s="446"/>
      <c r="AE69" s="789">
        <f t="shared" si="2"/>
        <v>440.93804284887085</v>
      </c>
      <c r="AF69" s="790">
        <f t="shared" si="3"/>
        <v>14553.6</v>
      </c>
      <c r="AG69" s="446"/>
      <c r="AH69" s="789">
        <f t="shared" si="7"/>
        <v>22192.530399536765</v>
      </c>
      <c r="AI69" s="790">
        <f t="shared" si="4"/>
        <v>40799.466666666667</v>
      </c>
      <c r="AL69" s="1111"/>
    </row>
    <row r="70" spans="2:38" x14ac:dyDescent="0.25">
      <c r="B70" s="745" t="s">
        <v>333</v>
      </c>
      <c r="C70" s="811">
        <v>1</v>
      </c>
      <c r="D70" s="804">
        <v>30</v>
      </c>
      <c r="E70" s="805"/>
      <c r="F70" s="806">
        <v>893.98</v>
      </c>
      <c r="G70" s="807">
        <v>42.589379000000001</v>
      </c>
      <c r="H70" s="583"/>
      <c r="I70" s="806">
        <v>0</v>
      </c>
      <c r="J70" s="807">
        <v>0</v>
      </c>
      <c r="K70" s="583"/>
      <c r="L70" s="806">
        <f t="shared" si="5"/>
        <v>893.98</v>
      </c>
      <c r="M70" s="807">
        <f t="shared" si="14"/>
        <v>42.589379000000001</v>
      </c>
      <c r="N70" s="446"/>
      <c r="O70" s="806">
        <v>26</v>
      </c>
      <c r="P70" s="807">
        <v>168</v>
      </c>
      <c r="Q70" s="446"/>
      <c r="R70" s="806">
        <v>0</v>
      </c>
      <c r="S70" s="807">
        <v>0</v>
      </c>
      <c r="T70" s="446"/>
      <c r="U70" s="806">
        <f t="shared" si="6"/>
        <v>26</v>
      </c>
      <c r="V70" s="790">
        <f t="shared" si="13"/>
        <v>168</v>
      </c>
      <c r="W70" s="440"/>
      <c r="X70" s="353">
        <f>VLOOKUP(B70,'FX rates'!$B$9:$K$124,4,FALSE)</f>
        <v>16.05</v>
      </c>
      <c r="Y70" s="283">
        <f>VLOOKUP(B70,'FX rates'!$B$9:$K$124,5,FALSE)</f>
        <v>17.875</v>
      </c>
      <c r="Z70" s="440"/>
      <c r="AA70" s="440"/>
      <c r="AB70" s="806">
        <f t="shared" si="0"/>
        <v>55.699688473520247</v>
      </c>
      <c r="AC70" s="807">
        <f t="shared" si="1"/>
        <v>2.3826226013986016</v>
      </c>
      <c r="AD70" s="446"/>
      <c r="AE70" s="806">
        <f t="shared" si="2"/>
        <v>0</v>
      </c>
      <c r="AF70" s="807">
        <f t="shared" si="3"/>
        <v>0</v>
      </c>
      <c r="AG70" s="446"/>
      <c r="AH70" s="806">
        <f t="shared" si="7"/>
        <v>55.699688473520247</v>
      </c>
      <c r="AI70" s="807">
        <f t="shared" si="4"/>
        <v>2.3826226013986016</v>
      </c>
      <c r="AL70" s="1111"/>
    </row>
    <row r="71" spans="2:38" x14ac:dyDescent="0.25">
      <c r="B71" s="636" t="s">
        <v>143</v>
      </c>
      <c r="C71" s="778">
        <v>6</v>
      </c>
      <c r="D71" s="777">
        <v>3</v>
      </c>
      <c r="E71" s="805"/>
      <c r="F71" s="797">
        <v>154.47999999999999</v>
      </c>
      <c r="G71" s="798">
        <v>149.9</v>
      </c>
      <c r="H71" s="583"/>
      <c r="I71" s="797">
        <v>0</v>
      </c>
      <c r="J71" s="798">
        <v>0</v>
      </c>
      <c r="K71" s="583"/>
      <c r="L71" s="797">
        <f t="shared" si="5"/>
        <v>154.47999999999999</v>
      </c>
      <c r="M71" s="798">
        <f>G71+J71</f>
        <v>149.9</v>
      </c>
      <c r="N71" s="446"/>
      <c r="O71" s="797">
        <v>21.22</v>
      </c>
      <c r="P71" s="798">
        <v>16.12</v>
      </c>
      <c r="Q71" s="446"/>
      <c r="R71" s="797">
        <v>0</v>
      </c>
      <c r="S71" s="798">
        <v>0</v>
      </c>
      <c r="T71" s="446"/>
      <c r="U71" s="797">
        <f t="shared" si="6"/>
        <v>21.22</v>
      </c>
      <c r="V71" s="798">
        <f>P71+S71</f>
        <v>16.12</v>
      </c>
      <c r="W71" s="440"/>
      <c r="X71" s="354">
        <f>VLOOKUP(B71,'FX rates'!$B$9:$K$124,4,FALSE)</f>
        <v>3.7930000000000001</v>
      </c>
      <c r="Y71" s="285">
        <f>VLOOKUP(B71,'FX rates'!$B$9:$K$124,5,FALSE)</f>
        <v>3.7519999999999998</v>
      </c>
      <c r="Z71" s="440"/>
      <c r="AA71" s="440"/>
      <c r="AB71" s="797">
        <f t="shared" si="0"/>
        <v>40.727656208805691</v>
      </c>
      <c r="AC71" s="798">
        <f t="shared" si="1"/>
        <v>39.952025586353948</v>
      </c>
      <c r="AD71" s="446"/>
      <c r="AE71" s="797">
        <f t="shared" si="2"/>
        <v>0</v>
      </c>
      <c r="AF71" s="798">
        <f t="shared" si="3"/>
        <v>0</v>
      </c>
      <c r="AG71" s="446"/>
      <c r="AH71" s="797">
        <f t="shared" si="7"/>
        <v>40.727656208805691</v>
      </c>
      <c r="AI71" s="798">
        <f t="shared" si="4"/>
        <v>39.952025586353948</v>
      </c>
      <c r="AL71" s="1111"/>
    </row>
    <row r="72" spans="2:38" x14ac:dyDescent="0.25">
      <c r="B72" s="43"/>
      <c r="C72" s="62"/>
      <c r="D72" s="62"/>
      <c r="E72" s="514"/>
      <c r="F72" s="22"/>
      <c r="G72" s="22"/>
      <c r="H72" s="809"/>
      <c r="I72" s="22"/>
      <c r="K72" s="748"/>
      <c r="L72" s="15"/>
      <c r="M72" s="15"/>
      <c r="N72" s="444"/>
      <c r="O72" s="448"/>
      <c r="P72" s="448"/>
      <c r="Q72" s="444"/>
      <c r="R72" s="448"/>
      <c r="S72" s="448"/>
      <c r="T72" s="444"/>
      <c r="U72" s="448"/>
      <c r="V72" s="448"/>
      <c r="W72" s="440"/>
      <c r="X72" s="32"/>
      <c r="AB72" s="448"/>
      <c r="AC72" s="448"/>
      <c r="AD72" s="444"/>
      <c r="AE72" s="448"/>
      <c r="AF72" s="448"/>
      <c r="AG72" s="444"/>
      <c r="AH72" s="448"/>
      <c r="AI72" s="448"/>
    </row>
    <row r="73" spans="2:38" x14ac:dyDescent="0.25">
      <c r="B73" s="43"/>
      <c r="E73" s="514"/>
      <c r="K73" s="810"/>
      <c r="N73" s="440"/>
      <c r="O73" s="440"/>
      <c r="P73" s="440"/>
      <c r="Q73" s="440"/>
      <c r="R73" s="440"/>
      <c r="S73" s="440"/>
      <c r="T73" s="440"/>
      <c r="U73" s="440"/>
      <c r="V73" s="440"/>
      <c r="W73" s="440"/>
      <c r="AB73" s="525"/>
      <c r="AC73" s="444"/>
      <c r="AD73" s="444"/>
      <c r="AE73" s="444"/>
      <c r="AF73" s="440"/>
      <c r="AG73" s="440"/>
      <c r="AH73" s="444"/>
      <c r="AI73" s="444"/>
    </row>
    <row r="74" spans="2:38" x14ac:dyDescent="0.25">
      <c r="B74" s="39" t="s">
        <v>90</v>
      </c>
      <c r="AB74" s="440"/>
      <c r="AC74" s="440"/>
      <c r="AD74" s="440"/>
      <c r="AE74" s="440"/>
      <c r="AF74" s="440"/>
      <c r="AG74" s="440"/>
      <c r="AH74" s="440"/>
      <c r="AI74" s="440"/>
    </row>
    <row r="75" spans="2:38" x14ac:dyDescent="0.25">
      <c r="B75" s="39" t="s">
        <v>91</v>
      </c>
      <c r="AB75" s="440"/>
      <c r="AC75" s="440"/>
      <c r="AD75" s="440"/>
      <c r="AE75" s="440"/>
      <c r="AF75" s="440"/>
      <c r="AG75" s="440"/>
      <c r="AH75" s="440"/>
      <c r="AI75" s="440"/>
    </row>
    <row r="76" spans="2:38" x14ac:dyDescent="0.25">
      <c r="B76" s="43" t="s">
        <v>92</v>
      </c>
    </row>
    <row r="77" spans="2:38" x14ac:dyDescent="0.25">
      <c r="B77" s="39" t="s">
        <v>102</v>
      </c>
    </row>
    <row r="78" spans="2:38" x14ac:dyDescent="0.25">
      <c r="B78" s="39" t="s">
        <v>103</v>
      </c>
    </row>
    <row r="80" spans="2:38" x14ac:dyDescent="0.25">
      <c r="B80" s="39" t="s">
        <v>747</v>
      </c>
    </row>
    <row r="81" spans="2:2" x14ac:dyDescent="0.25">
      <c r="B81" s="39" t="s">
        <v>748</v>
      </c>
    </row>
    <row r="82" spans="2:2" x14ac:dyDescent="0.25">
      <c r="B82" s="39" t="s">
        <v>749</v>
      </c>
    </row>
    <row r="83" spans="2:2" x14ac:dyDescent="0.25">
      <c r="B83" s="39" t="s">
        <v>750</v>
      </c>
    </row>
    <row r="84" spans="2:2" x14ac:dyDescent="0.25">
      <c r="B84" s="39" t="s">
        <v>745</v>
      </c>
    </row>
    <row r="85" spans="2:2" x14ac:dyDescent="0.25">
      <c r="B85" s="39" t="s">
        <v>743</v>
      </c>
    </row>
    <row r="86" spans="2:2" x14ac:dyDescent="0.25">
      <c r="B86" s="39" t="s">
        <v>752</v>
      </c>
    </row>
    <row r="87" spans="2:2" x14ac:dyDescent="0.25">
      <c r="B87" s="1" t="s">
        <v>753</v>
      </c>
    </row>
    <row r="88" spans="2:2" x14ac:dyDescent="0.25">
      <c r="B88" s="39" t="s">
        <v>733</v>
      </c>
    </row>
    <row r="89" spans="2:2" x14ac:dyDescent="0.25">
      <c r="B89" s="39" t="s">
        <v>435</v>
      </c>
    </row>
    <row r="90" spans="2:2" x14ac:dyDescent="0.25">
      <c r="B90" s="39" t="s">
        <v>755</v>
      </c>
    </row>
    <row r="91" spans="2:2" x14ac:dyDescent="0.25">
      <c r="B91" s="39" t="s">
        <v>756</v>
      </c>
    </row>
    <row r="92" spans="2:2" x14ac:dyDescent="0.25">
      <c r="B92" s="39" t="s">
        <v>757</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N176"/>
  <sheetViews>
    <sheetView showGridLines="0" topLeftCell="A74" zoomScale="85" zoomScaleNormal="85" workbookViewId="0">
      <selection activeCell="L97" sqref="L97"/>
    </sheetView>
  </sheetViews>
  <sheetFormatPr defaultColWidth="6.7109375" defaultRowHeight="15" x14ac:dyDescent="0.25"/>
  <cols>
    <col min="1" max="1" width="2.85546875" style="1" customWidth="1"/>
    <col min="2" max="2" width="37.42578125" style="1" customWidth="1"/>
    <col min="3" max="3" width="5.28515625" style="1" bestFit="1" customWidth="1"/>
    <col min="4" max="4" width="15.7109375" style="1" customWidth="1"/>
    <col min="5" max="5" width="19.5703125" style="1" customWidth="1"/>
    <col min="6" max="6" width="2.85546875" style="1" customWidth="1"/>
    <col min="7" max="7" width="12.28515625" style="1" customWidth="1"/>
    <col min="8" max="8" width="6.85546875" style="1" customWidth="1"/>
    <col min="9" max="10" width="12.28515625" style="1" customWidth="1"/>
    <col min="11" max="11" width="2.85546875" style="1" customWidth="1"/>
    <col min="12" max="12" width="37.42578125" style="1" customWidth="1"/>
    <col min="13" max="14" width="15.7109375" style="1" customWidth="1"/>
    <col min="15" max="15" width="5.85546875" style="1" customWidth="1"/>
    <col min="16" max="16" width="12.28515625" style="1" customWidth="1"/>
    <col min="17" max="17" width="4.140625" style="1" customWidth="1"/>
    <col min="18" max="249" width="6.7109375" style="1"/>
    <col min="250" max="250" width="2.85546875" style="1" customWidth="1"/>
    <col min="251" max="251" width="37.42578125" style="1" customWidth="1"/>
    <col min="252" max="252" width="5.28515625" style="1" bestFit="1" customWidth="1"/>
    <col min="253" max="254" width="15.7109375" style="1" customWidth="1"/>
    <col min="255" max="256" width="2.85546875" style="1" customWidth="1"/>
    <col min="257" max="257" width="12.28515625" style="1" customWidth="1"/>
    <col min="258" max="258" width="2.85546875" style="1" customWidth="1"/>
    <col min="259" max="260" width="12.28515625" style="1" customWidth="1"/>
    <col min="261" max="261" width="2.85546875" style="1" customWidth="1"/>
    <col min="262" max="262" width="37.42578125" style="1" customWidth="1"/>
    <col min="263" max="264" width="15.7109375" style="1" customWidth="1"/>
    <col min="265" max="265" width="2.85546875" style="1" customWidth="1"/>
    <col min="266" max="266" width="12.28515625" style="1" customWidth="1"/>
    <col min="267" max="267" width="2.85546875" style="1" customWidth="1"/>
    <col min="268" max="505" width="6.7109375" style="1"/>
    <col min="506" max="506" width="2.85546875" style="1" customWidth="1"/>
    <col min="507" max="507" width="37.42578125" style="1" customWidth="1"/>
    <col min="508" max="508" width="5.28515625" style="1" bestFit="1" customWidth="1"/>
    <col min="509" max="510" width="15.7109375" style="1" customWidth="1"/>
    <col min="511" max="512" width="2.85546875" style="1" customWidth="1"/>
    <col min="513" max="513" width="12.28515625" style="1" customWidth="1"/>
    <col min="514" max="514" width="2.85546875" style="1" customWidth="1"/>
    <col min="515" max="516" width="12.28515625" style="1" customWidth="1"/>
    <col min="517" max="517" width="2.85546875" style="1" customWidth="1"/>
    <col min="518" max="518" width="37.42578125" style="1" customWidth="1"/>
    <col min="519" max="520" width="15.7109375" style="1" customWidth="1"/>
    <col min="521" max="521" width="2.85546875" style="1" customWidth="1"/>
    <col min="522" max="522" width="12.28515625" style="1" customWidth="1"/>
    <col min="523" max="523" width="2.85546875" style="1" customWidth="1"/>
    <col min="524" max="761" width="6.7109375" style="1"/>
    <col min="762" max="762" width="2.85546875" style="1" customWidth="1"/>
    <col min="763" max="763" width="37.42578125" style="1" customWidth="1"/>
    <col min="764" max="764" width="5.28515625" style="1" bestFit="1" customWidth="1"/>
    <col min="765" max="766" width="15.7109375" style="1" customWidth="1"/>
    <col min="767" max="768" width="2.85546875" style="1" customWidth="1"/>
    <col min="769" max="769" width="12.28515625" style="1" customWidth="1"/>
    <col min="770" max="770" width="2.85546875" style="1" customWidth="1"/>
    <col min="771" max="772" width="12.28515625" style="1" customWidth="1"/>
    <col min="773" max="773" width="2.85546875" style="1" customWidth="1"/>
    <col min="774" max="774" width="37.42578125" style="1" customWidth="1"/>
    <col min="775" max="776" width="15.7109375" style="1" customWidth="1"/>
    <col min="777" max="777" width="2.85546875" style="1" customWidth="1"/>
    <col min="778" max="778" width="12.28515625" style="1" customWidth="1"/>
    <col min="779" max="779" width="2.85546875" style="1" customWidth="1"/>
    <col min="780" max="1017" width="6.7109375" style="1"/>
    <col min="1018" max="1018" width="2.85546875" style="1" customWidth="1"/>
    <col min="1019" max="1019" width="37.42578125" style="1" customWidth="1"/>
    <col min="1020" max="1020" width="5.28515625" style="1" bestFit="1" customWidth="1"/>
    <col min="1021" max="1022" width="15.7109375" style="1" customWidth="1"/>
    <col min="1023" max="1024" width="2.85546875" style="1" customWidth="1"/>
    <col min="1025" max="1025" width="12.28515625" style="1" customWidth="1"/>
    <col min="1026" max="1026" width="2.85546875" style="1" customWidth="1"/>
    <col min="1027" max="1028" width="12.28515625" style="1" customWidth="1"/>
    <col min="1029" max="1029" width="2.85546875" style="1" customWidth="1"/>
    <col min="1030" max="1030" width="37.42578125" style="1" customWidth="1"/>
    <col min="1031" max="1032" width="15.7109375" style="1" customWidth="1"/>
    <col min="1033" max="1033" width="2.85546875" style="1" customWidth="1"/>
    <col min="1034" max="1034" width="12.28515625" style="1" customWidth="1"/>
    <col min="1035" max="1035" width="2.85546875" style="1" customWidth="1"/>
    <col min="1036" max="1273" width="6.7109375" style="1"/>
    <col min="1274" max="1274" width="2.85546875" style="1" customWidth="1"/>
    <col min="1275" max="1275" width="37.42578125" style="1" customWidth="1"/>
    <col min="1276" max="1276" width="5.28515625" style="1" bestFit="1" customWidth="1"/>
    <col min="1277" max="1278" width="15.7109375" style="1" customWidth="1"/>
    <col min="1279" max="1280" width="2.85546875" style="1" customWidth="1"/>
    <col min="1281" max="1281" width="12.28515625" style="1" customWidth="1"/>
    <col min="1282" max="1282" width="2.85546875" style="1" customWidth="1"/>
    <col min="1283" max="1284" width="12.28515625" style="1" customWidth="1"/>
    <col min="1285" max="1285" width="2.85546875" style="1" customWidth="1"/>
    <col min="1286" max="1286" width="37.42578125" style="1" customWidth="1"/>
    <col min="1287" max="1288" width="15.7109375" style="1" customWidth="1"/>
    <col min="1289" max="1289" width="2.85546875" style="1" customWidth="1"/>
    <col min="1290" max="1290" width="12.28515625" style="1" customWidth="1"/>
    <col min="1291" max="1291" width="2.85546875" style="1" customWidth="1"/>
    <col min="1292" max="1529" width="6.7109375" style="1"/>
    <col min="1530" max="1530" width="2.85546875" style="1" customWidth="1"/>
    <col min="1531" max="1531" width="37.42578125" style="1" customWidth="1"/>
    <col min="1532" max="1532" width="5.28515625" style="1" bestFit="1" customWidth="1"/>
    <col min="1533" max="1534" width="15.7109375" style="1" customWidth="1"/>
    <col min="1535" max="1536" width="2.85546875" style="1" customWidth="1"/>
    <col min="1537" max="1537" width="12.28515625" style="1" customWidth="1"/>
    <col min="1538" max="1538" width="2.85546875" style="1" customWidth="1"/>
    <col min="1539" max="1540" width="12.28515625" style="1" customWidth="1"/>
    <col min="1541" max="1541" width="2.85546875" style="1" customWidth="1"/>
    <col min="1542" max="1542" width="37.42578125" style="1" customWidth="1"/>
    <col min="1543" max="1544" width="15.7109375" style="1" customWidth="1"/>
    <col min="1545" max="1545" width="2.85546875" style="1" customWidth="1"/>
    <col min="1546" max="1546" width="12.28515625" style="1" customWidth="1"/>
    <col min="1547" max="1547" width="2.85546875" style="1" customWidth="1"/>
    <col min="1548" max="1785" width="6.7109375" style="1"/>
    <col min="1786" max="1786" width="2.85546875" style="1" customWidth="1"/>
    <col min="1787" max="1787" width="37.42578125" style="1" customWidth="1"/>
    <col min="1788" max="1788" width="5.28515625" style="1" bestFit="1" customWidth="1"/>
    <col min="1789" max="1790" width="15.7109375" style="1" customWidth="1"/>
    <col min="1791" max="1792" width="2.85546875" style="1" customWidth="1"/>
    <col min="1793" max="1793" width="12.28515625" style="1" customWidth="1"/>
    <col min="1794" max="1794" width="2.85546875" style="1" customWidth="1"/>
    <col min="1795" max="1796" width="12.28515625" style="1" customWidth="1"/>
    <col min="1797" max="1797" width="2.85546875" style="1" customWidth="1"/>
    <col min="1798" max="1798" width="37.42578125" style="1" customWidth="1"/>
    <col min="1799" max="1800" width="15.7109375" style="1" customWidth="1"/>
    <col min="1801" max="1801" width="2.85546875" style="1" customWidth="1"/>
    <col min="1802" max="1802" width="12.28515625" style="1" customWidth="1"/>
    <col min="1803" max="1803" width="2.85546875" style="1" customWidth="1"/>
    <col min="1804" max="2041" width="6.7109375" style="1"/>
    <col min="2042" max="2042" width="2.85546875" style="1" customWidth="1"/>
    <col min="2043" max="2043" width="37.42578125" style="1" customWidth="1"/>
    <col min="2044" max="2044" width="5.28515625" style="1" bestFit="1" customWidth="1"/>
    <col min="2045" max="2046" width="15.7109375" style="1" customWidth="1"/>
    <col min="2047" max="2048" width="2.85546875" style="1" customWidth="1"/>
    <col min="2049" max="2049" width="12.28515625" style="1" customWidth="1"/>
    <col min="2050" max="2050" width="2.85546875" style="1" customWidth="1"/>
    <col min="2051" max="2052" width="12.28515625" style="1" customWidth="1"/>
    <col min="2053" max="2053" width="2.85546875" style="1" customWidth="1"/>
    <col min="2054" max="2054" width="37.42578125" style="1" customWidth="1"/>
    <col min="2055" max="2056" width="15.7109375" style="1" customWidth="1"/>
    <col min="2057" max="2057" width="2.85546875" style="1" customWidth="1"/>
    <col min="2058" max="2058" width="12.28515625" style="1" customWidth="1"/>
    <col min="2059" max="2059" width="2.85546875" style="1" customWidth="1"/>
    <col min="2060" max="2297" width="6.7109375" style="1"/>
    <col min="2298" max="2298" width="2.85546875" style="1" customWidth="1"/>
    <col min="2299" max="2299" width="37.42578125" style="1" customWidth="1"/>
    <col min="2300" max="2300" width="5.28515625" style="1" bestFit="1" customWidth="1"/>
    <col min="2301" max="2302" width="15.7109375" style="1" customWidth="1"/>
    <col min="2303" max="2304" width="2.85546875" style="1" customWidth="1"/>
    <col min="2305" max="2305" width="12.28515625" style="1" customWidth="1"/>
    <col min="2306" max="2306" width="2.85546875" style="1" customWidth="1"/>
    <col min="2307" max="2308" width="12.28515625" style="1" customWidth="1"/>
    <col min="2309" max="2309" width="2.85546875" style="1" customWidth="1"/>
    <col min="2310" max="2310" width="37.42578125" style="1" customWidth="1"/>
    <col min="2311" max="2312" width="15.7109375" style="1" customWidth="1"/>
    <col min="2313" max="2313" width="2.85546875" style="1" customWidth="1"/>
    <col min="2314" max="2314" width="12.28515625" style="1" customWidth="1"/>
    <col min="2315" max="2315" width="2.85546875" style="1" customWidth="1"/>
    <col min="2316" max="2553" width="6.7109375" style="1"/>
    <col min="2554" max="2554" width="2.85546875" style="1" customWidth="1"/>
    <col min="2555" max="2555" width="37.42578125" style="1" customWidth="1"/>
    <col min="2556" max="2556" width="5.28515625" style="1" bestFit="1" customWidth="1"/>
    <col min="2557" max="2558" width="15.7109375" style="1" customWidth="1"/>
    <col min="2559" max="2560" width="2.85546875" style="1" customWidth="1"/>
    <col min="2561" max="2561" width="12.28515625" style="1" customWidth="1"/>
    <col min="2562" max="2562" width="2.85546875" style="1" customWidth="1"/>
    <col min="2563" max="2564" width="12.28515625" style="1" customWidth="1"/>
    <col min="2565" max="2565" width="2.85546875" style="1" customWidth="1"/>
    <col min="2566" max="2566" width="37.42578125" style="1" customWidth="1"/>
    <col min="2567" max="2568" width="15.7109375" style="1" customWidth="1"/>
    <col min="2569" max="2569" width="2.85546875" style="1" customWidth="1"/>
    <col min="2570" max="2570" width="12.28515625" style="1" customWidth="1"/>
    <col min="2571" max="2571" width="2.85546875" style="1" customWidth="1"/>
    <col min="2572" max="2809" width="6.7109375" style="1"/>
    <col min="2810" max="2810" width="2.85546875" style="1" customWidth="1"/>
    <col min="2811" max="2811" width="37.42578125" style="1" customWidth="1"/>
    <col min="2812" max="2812" width="5.28515625" style="1" bestFit="1" customWidth="1"/>
    <col min="2813" max="2814" width="15.7109375" style="1" customWidth="1"/>
    <col min="2815" max="2816" width="2.85546875" style="1" customWidth="1"/>
    <col min="2817" max="2817" width="12.28515625" style="1" customWidth="1"/>
    <col min="2818" max="2818" width="2.85546875" style="1" customWidth="1"/>
    <col min="2819" max="2820" width="12.28515625" style="1" customWidth="1"/>
    <col min="2821" max="2821" width="2.85546875" style="1" customWidth="1"/>
    <col min="2822" max="2822" width="37.42578125" style="1" customWidth="1"/>
    <col min="2823" max="2824" width="15.7109375" style="1" customWidth="1"/>
    <col min="2825" max="2825" width="2.85546875" style="1" customWidth="1"/>
    <col min="2826" max="2826" width="12.28515625" style="1" customWidth="1"/>
    <col min="2827" max="2827" width="2.85546875" style="1" customWidth="1"/>
    <col min="2828" max="3065" width="6.7109375" style="1"/>
    <col min="3066" max="3066" width="2.85546875" style="1" customWidth="1"/>
    <col min="3067" max="3067" width="37.42578125" style="1" customWidth="1"/>
    <col min="3068" max="3068" width="5.28515625" style="1" bestFit="1" customWidth="1"/>
    <col min="3069" max="3070" width="15.7109375" style="1" customWidth="1"/>
    <col min="3071" max="3072" width="2.85546875" style="1" customWidth="1"/>
    <col min="3073" max="3073" width="12.28515625" style="1" customWidth="1"/>
    <col min="3074" max="3074" width="2.85546875" style="1" customWidth="1"/>
    <col min="3075" max="3076" width="12.28515625" style="1" customWidth="1"/>
    <col min="3077" max="3077" width="2.85546875" style="1" customWidth="1"/>
    <col min="3078" max="3078" width="37.42578125" style="1" customWidth="1"/>
    <col min="3079" max="3080" width="15.7109375" style="1" customWidth="1"/>
    <col min="3081" max="3081" width="2.85546875" style="1" customWidth="1"/>
    <col min="3082" max="3082" width="12.28515625" style="1" customWidth="1"/>
    <col min="3083" max="3083" width="2.85546875" style="1" customWidth="1"/>
    <col min="3084" max="3321" width="6.7109375" style="1"/>
    <col min="3322" max="3322" width="2.85546875" style="1" customWidth="1"/>
    <col min="3323" max="3323" width="37.42578125" style="1" customWidth="1"/>
    <col min="3324" max="3324" width="5.28515625" style="1" bestFit="1" customWidth="1"/>
    <col min="3325" max="3326" width="15.7109375" style="1" customWidth="1"/>
    <col min="3327" max="3328" width="2.85546875" style="1" customWidth="1"/>
    <col min="3329" max="3329" width="12.28515625" style="1" customWidth="1"/>
    <col min="3330" max="3330" width="2.85546875" style="1" customWidth="1"/>
    <col min="3331" max="3332" width="12.28515625" style="1" customWidth="1"/>
    <col min="3333" max="3333" width="2.85546875" style="1" customWidth="1"/>
    <col min="3334" max="3334" width="37.42578125" style="1" customWidth="1"/>
    <col min="3335" max="3336" width="15.7109375" style="1" customWidth="1"/>
    <col min="3337" max="3337" width="2.85546875" style="1" customWidth="1"/>
    <col min="3338" max="3338" width="12.28515625" style="1" customWidth="1"/>
    <col min="3339" max="3339" width="2.85546875" style="1" customWidth="1"/>
    <col min="3340" max="3577" width="6.7109375" style="1"/>
    <col min="3578" max="3578" width="2.85546875" style="1" customWidth="1"/>
    <col min="3579" max="3579" width="37.42578125" style="1" customWidth="1"/>
    <col min="3580" max="3580" width="5.28515625" style="1" bestFit="1" customWidth="1"/>
    <col min="3581" max="3582" width="15.7109375" style="1" customWidth="1"/>
    <col min="3583" max="3584" width="2.85546875" style="1" customWidth="1"/>
    <col min="3585" max="3585" width="12.28515625" style="1" customWidth="1"/>
    <col min="3586" max="3586" width="2.85546875" style="1" customWidth="1"/>
    <col min="3587" max="3588" width="12.28515625" style="1" customWidth="1"/>
    <col min="3589" max="3589" width="2.85546875" style="1" customWidth="1"/>
    <col min="3590" max="3590" width="37.42578125" style="1" customWidth="1"/>
    <col min="3591" max="3592" width="15.7109375" style="1" customWidth="1"/>
    <col min="3593" max="3593" width="2.85546875" style="1" customWidth="1"/>
    <col min="3594" max="3594" width="12.28515625" style="1" customWidth="1"/>
    <col min="3595" max="3595" width="2.85546875" style="1" customWidth="1"/>
    <col min="3596" max="3833" width="6.7109375" style="1"/>
    <col min="3834" max="3834" width="2.85546875" style="1" customWidth="1"/>
    <col min="3835" max="3835" width="37.42578125" style="1" customWidth="1"/>
    <col min="3836" max="3836" width="5.28515625" style="1" bestFit="1" customWidth="1"/>
    <col min="3837" max="3838" width="15.7109375" style="1" customWidth="1"/>
    <col min="3839" max="3840" width="2.85546875" style="1" customWidth="1"/>
    <col min="3841" max="3841" width="12.28515625" style="1" customWidth="1"/>
    <col min="3842" max="3842" width="2.85546875" style="1" customWidth="1"/>
    <col min="3843" max="3844" width="12.28515625" style="1" customWidth="1"/>
    <col min="3845" max="3845" width="2.85546875" style="1" customWidth="1"/>
    <col min="3846" max="3846" width="37.42578125" style="1" customWidth="1"/>
    <col min="3847" max="3848" width="15.7109375" style="1" customWidth="1"/>
    <col min="3849" max="3849" width="2.85546875" style="1" customWidth="1"/>
    <col min="3850" max="3850" width="12.28515625" style="1" customWidth="1"/>
    <col min="3851" max="3851" width="2.85546875" style="1" customWidth="1"/>
    <col min="3852" max="4089" width="6.7109375" style="1"/>
    <col min="4090" max="4090" width="2.85546875" style="1" customWidth="1"/>
    <col min="4091" max="4091" width="37.42578125" style="1" customWidth="1"/>
    <col min="4092" max="4092" width="5.28515625" style="1" bestFit="1" customWidth="1"/>
    <col min="4093" max="4094" width="15.7109375" style="1" customWidth="1"/>
    <col min="4095" max="4096" width="2.85546875" style="1" customWidth="1"/>
    <col min="4097" max="4097" width="12.28515625" style="1" customWidth="1"/>
    <col min="4098" max="4098" width="2.85546875" style="1" customWidth="1"/>
    <col min="4099" max="4100" width="12.28515625" style="1" customWidth="1"/>
    <col min="4101" max="4101" width="2.85546875" style="1" customWidth="1"/>
    <col min="4102" max="4102" width="37.42578125" style="1" customWidth="1"/>
    <col min="4103" max="4104" width="15.7109375" style="1" customWidth="1"/>
    <col min="4105" max="4105" width="2.85546875" style="1" customWidth="1"/>
    <col min="4106" max="4106" width="12.28515625" style="1" customWidth="1"/>
    <col min="4107" max="4107" width="2.85546875" style="1" customWidth="1"/>
    <col min="4108" max="4345" width="6.7109375" style="1"/>
    <col min="4346" max="4346" width="2.85546875" style="1" customWidth="1"/>
    <col min="4347" max="4347" width="37.42578125" style="1" customWidth="1"/>
    <col min="4348" max="4348" width="5.28515625" style="1" bestFit="1" customWidth="1"/>
    <col min="4349" max="4350" width="15.7109375" style="1" customWidth="1"/>
    <col min="4351" max="4352" width="2.85546875" style="1" customWidth="1"/>
    <col min="4353" max="4353" width="12.28515625" style="1" customWidth="1"/>
    <col min="4354" max="4354" width="2.85546875" style="1" customWidth="1"/>
    <col min="4355" max="4356" width="12.28515625" style="1" customWidth="1"/>
    <col min="4357" max="4357" width="2.85546875" style="1" customWidth="1"/>
    <col min="4358" max="4358" width="37.42578125" style="1" customWidth="1"/>
    <col min="4359" max="4360" width="15.7109375" style="1" customWidth="1"/>
    <col min="4361" max="4361" width="2.85546875" style="1" customWidth="1"/>
    <col min="4362" max="4362" width="12.28515625" style="1" customWidth="1"/>
    <col min="4363" max="4363" width="2.85546875" style="1" customWidth="1"/>
    <col min="4364" max="4601" width="6.7109375" style="1"/>
    <col min="4602" max="4602" width="2.85546875" style="1" customWidth="1"/>
    <col min="4603" max="4603" width="37.42578125" style="1" customWidth="1"/>
    <col min="4604" max="4604" width="5.28515625" style="1" bestFit="1" customWidth="1"/>
    <col min="4605" max="4606" width="15.7109375" style="1" customWidth="1"/>
    <col min="4607" max="4608" width="2.85546875" style="1" customWidth="1"/>
    <col min="4609" max="4609" width="12.28515625" style="1" customWidth="1"/>
    <col min="4610" max="4610" width="2.85546875" style="1" customWidth="1"/>
    <col min="4611" max="4612" width="12.28515625" style="1" customWidth="1"/>
    <col min="4613" max="4613" width="2.85546875" style="1" customWidth="1"/>
    <col min="4614" max="4614" width="37.42578125" style="1" customWidth="1"/>
    <col min="4615" max="4616" width="15.7109375" style="1" customWidth="1"/>
    <col min="4617" max="4617" width="2.85546875" style="1" customWidth="1"/>
    <col min="4618" max="4618" width="12.28515625" style="1" customWidth="1"/>
    <col min="4619" max="4619" width="2.85546875" style="1" customWidth="1"/>
    <col min="4620" max="4857" width="6.7109375" style="1"/>
    <col min="4858" max="4858" width="2.85546875" style="1" customWidth="1"/>
    <col min="4859" max="4859" width="37.42578125" style="1" customWidth="1"/>
    <col min="4860" max="4860" width="5.28515625" style="1" bestFit="1" customWidth="1"/>
    <col min="4861" max="4862" width="15.7109375" style="1" customWidth="1"/>
    <col min="4863" max="4864" width="2.85546875" style="1" customWidth="1"/>
    <col min="4865" max="4865" width="12.28515625" style="1" customWidth="1"/>
    <col min="4866" max="4866" width="2.85546875" style="1" customWidth="1"/>
    <col min="4867" max="4868" width="12.28515625" style="1" customWidth="1"/>
    <col min="4869" max="4869" width="2.85546875" style="1" customWidth="1"/>
    <col min="4870" max="4870" width="37.42578125" style="1" customWidth="1"/>
    <col min="4871" max="4872" width="15.7109375" style="1" customWidth="1"/>
    <col min="4873" max="4873" width="2.85546875" style="1" customWidth="1"/>
    <col min="4874" max="4874" width="12.28515625" style="1" customWidth="1"/>
    <col min="4875" max="4875" width="2.85546875" style="1" customWidth="1"/>
    <col min="4876" max="5113" width="6.7109375" style="1"/>
    <col min="5114" max="5114" width="2.85546875" style="1" customWidth="1"/>
    <col min="5115" max="5115" width="37.42578125" style="1" customWidth="1"/>
    <col min="5116" max="5116" width="5.28515625" style="1" bestFit="1" customWidth="1"/>
    <col min="5117" max="5118" width="15.7109375" style="1" customWidth="1"/>
    <col min="5119" max="5120" width="2.85546875" style="1" customWidth="1"/>
    <col min="5121" max="5121" width="12.28515625" style="1" customWidth="1"/>
    <col min="5122" max="5122" width="2.85546875" style="1" customWidth="1"/>
    <col min="5123" max="5124" width="12.28515625" style="1" customWidth="1"/>
    <col min="5125" max="5125" width="2.85546875" style="1" customWidth="1"/>
    <col min="5126" max="5126" width="37.42578125" style="1" customWidth="1"/>
    <col min="5127" max="5128" width="15.7109375" style="1" customWidth="1"/>
    <col min="5129" max="5129" width="2.85546875" style="1" customWidth="1"/>
    <col min="5130" max="5130" width="12.28515625" style="1" customWidth="1"/>
    <col min="5131" max="5131" width="2.85546875" style="1" customWidth="1"/>
    <col min="5132" max="5369" width="6.7109375" style="1"/>
    <col min="5370" max="5370" width="2.85546875" style="1" customWidth="1"/>
    <col min="5371" max="5371" width="37.42578125" style="1" customWidth="1"/>
    <col min="5372" max="5372" width="5.28515625" style="1" bestFit="1" customWidth="1"/>
    <col min="5373" max="5374" width="15.7109375" style="1" customWidth="1"/>
    <col min="5375" max="5376" width="2.85546875" style="1" customWidth="1"/>
    <col min="5377" max="5377" width="12.28515625" style="1" customWidth="1"/>
    <col min="5378" max="5378" width="2.85546875" style="1" customWidth="1"/>
    <col min="5379" max="5380" width="12.28515625" style="1" customWidth="1"/>
    <col min="5381" max="5381" width="2.85546875" style="1" customWidth="1"/>
    <col min="5382" max="5382" width="37.42578125" style="1" customWidth="1"/>
    <col min="5383" max="5384" width="15.7109375" style="1" customWidth="1"/>
    <col min="5385" max="5385" width="2.85546875" style="1" customWidth="1"/>
    <col min="5386" max="5386" width="12.28515625" style="1" customWidth="1"/>
    <col min="5387" max="5387" width="2.85546875" style="1" customWidth="1"/>
    <col min="5388" max="5625" width="6.7109375" style="1"/>
    <col min="5626" max="5626" width="2.85546875" style="1" customWidth="1"/>
    <col min="5627" max="5627" width="37.42578125" style="1" customWidth="1"/>
    <col min="5628" max="5628" width="5.28515625" style="1" bestFit="1" customWidth="1"/>
    <col min="5629" max="5630" width="15.7109375" style="1" customWidth="1"/>
    <col min="5631" max="5632" width="2.85546875" style="1" customWidth="1"/>
    <col min="5633" max="5633" width="12.28515625" style="1" customWidth="1"/>
    <col min="5634" max="5634" width="2.85546875" style="1" customWidth="1"/>
    <col min="5635" max="5636" width="12.28515625" style="1" customWidth="1"/>
    <col min="5637" max="5637" width="2.85546875" style="1" customWidth="1"/>
    <col min="5638" max="5638" width="37.42578125" style="1" customWidth="1"/>
    <col min="5639" max="5640" width="15.7109375" style="1" customWidth="1"/>
    <col min="5641" max="5641" width="2.85546875" style="1" customWidth="1"/>
    <col min="5642" max="5642" width="12.28515625" style="1" customWidth="1"/>
    <col min="5643" max="5643" width="2.85546875" style="1" customWidth="1"/>
    <col min="5644" max="5881" width="6.7109375" style="1"/>
    <col min="5882" max="5882" width="2.85546875" style="1" customWidth="1"/>
    <col min="5883" max="5883" width="37.42578125" style="1" customWidth="1"/>
    <col min="5884" max="5884" width="5.28515625" style="1" bestFit="1" customWidth="1"/>
    <col min="5885" max="5886" width="15.7109375" style="1" customWidth="1"/>
    <col min="5887" max="5888" width="2.85546875" style="1" customWidth="1"/>
    <col min="5889" max="5889" width="12.28515625" style="1" customWidth="1"/>
    <col min="5890" max="5890" width="2.85546875" style="1" customWidth="1"/>
    <col min="5891" max="5892" width="12.28515625" style="1" customWidth="1"/>
    <col min="5893" max="5893" width="2.85546875" style="1" customWidth="1"/>
    <col min="5894" max="5894" width="37.42578125" style="1" customWidth="1"/>
    <col min="5895" max="5896" width="15.7109375" style="1" customWidth="1"/>
    <col min="5897" max="5897" width="2.85546875" style="1" customWidth="1"/>
    <col min="5898" max="5898" width="12.28515625" style="1" customWidth="1"/>
    <col min="5899" max="5899" width="2.85546875" style="1" customWidth="1"/>
    <col min="5900" max="6137" width="6.7109375" style="1"/>
    <col min="6138" max="6138" width="2.85546875" style="1" customWidth="1"/>
    <col min="6139" max="6139" width="37.42578125" style="1" customWidth="1"/>
    <col min="6140" max="6140" width="5.28515625" style="1" bestFit="1" customWidth="1"/>
    <col min="6141" max="6142" width="15.7109375" style="1" customWidth="1"/>
    <col min="6143" max="6144" width="2.85546875" style="1" customWidth="1"/>
    <col min="6145" max="6145" width="12.28515625" style="1" customWidth="1"/>
    <col min="6146" max="6146" width="2.85546875" style="1" customWidth="1"/>
    <col min="6147" max="6148" width="12.28515625" style="1" customWidth="1"/>
    <col min="6149" max="6149" width="2.85546875" style="1" customWidth="1"/>
    <col min="6150" max="6150" width="37.42578125" style="1" customWidth="1"/>
    <col min="6151" max="6152" width="15.7109375" style="1" customWidth="1"/>
    <col min="6153" max="6153" width="2.85546875" style="1" customWidth="1"/>
    <col min="6154" max="6154" width="12.28515625" style="1" customWidth="1"/>
    <col min="6155" max="6155" width="2.85546875" style="1" customWidth="1"/>
    <col min="6156" max="6393" width="6.7109375" style="1"/>
    <col min="6394" max="6394" width="2.85546875" style="1" customWidth="1"/>
    <col min="6395" max="6395" width="37.42578125" style="1" customWidth="1"/>
    <col min="6396" max="6396" width="5.28515625" style="1" bestFit="1" customWidth="1"/>
    <col min="6397" max="6398" width="15.7109375" style="1" customWidth="1"/>
    <col min="6399" max="6400" width="2.85546875" style="1" customWidth="1"/>
    <col min="6401" max="6401" width="12.28515625" style="1" customWidth="1"/>
    <col min="6402" max="6402" width="2.85546875" style="1" customWidth="1"/>
    <col min="6403" max="6404" width="12.28515625" style="1" customWidth="1"/>
    <col min="6405" max="6405" width="2.85546875" style="1" customWidth="1"/>
    <col min="6406" max="6406" width="37.42578125" style="1" customWidth="1"/>
    <col min="6407" max="6408" width="15.7109375" style="1" customWidth="1"/>
    <col min="6409" max="6409" width="2.85546875" style="1" customWidth="1"/>
    <col min="6410" max="6410" width="12.28515625" style="1" customWidth="1"/>
    <col min="6411" max="6411" width="2.85546875" style="1" customWidth="1"/>
    <col min="6412" max="6649" width="6.7109375" style="1"/>
    <col min="6650" max="6650" width="2.85546875" style="1" customWidth="1"/>
    <col min="6651" max="6651" width="37.42578125" style="1" customWidth="1"/>
    <col min="6652" max="6652" width="5.28515625" style="1" bestFit="1" customWidth="1"/>
    <col min="6653" max="6654" width="15.7109375" style="1" customWidth="1"/>
    <col min="6655" max="6656" width="2.85546875" style="1" customWidth="1"/>
    <col min="6657" max="6657" width="12.28515625" style="1" customWidth="1"/>
    <col min="6658" max="6658" width="2.85546875" style="1" customWidth="1"/>
    <col min="6659" max="6660" width="12.28515625" style="1" customWidth="1"/>
    <col min="6661" max="6661" width="2.85546875" style="1" customWidth="1"/>
    <col min="6662" max="6662" width="37.42578125" style="1" customWidth="1"/>
    <col min="6663" max="6664" width="15.7109375" style="1" customWidth="1"/>
    <col min="6665" max="6665" width="2.85546875" style="1" customWidth="1"/>
    <col min="6666" max="6666" width="12.28515625" style="1" customWidth="1"/>
    <col min="6667" max="6667" width="2.85546875" style="1" customWidth="1"/>
    <col min="6668" max="6905" width="6.7109375" style="1"/>
    <col min="6906" max="6906" width="2.85546875" style="1" customWidth="1"/>
    <col min="6907" max="6907" width="37.42578125" style="1" customWidth="1"/>
    <col min="6908" max="6908" width="5.28515625" style="1" bestFit="1" customWidth="1"/>
    <col min="6909" max="6910" width="15.7109375" style="1" customWidth="1"/>
    <col min="6911" max="6912" width="2.85546875" style="1" customWidth="1"/>
    <col min="6913" max="6913" width="12.28515625" style="1" customWidth="1"/>
    <col min="6914" max="6914" width="2.85546875" style="1" customWidth="1"/>
    <col min="6915" max="6916" width="12.28515625" style="1" customWidth="1"/>
    <col min="6917" max="6917" width="2.85546875" style="1" customWidth="1"/>
    <col min="6918" max="6918" width="37.42578125" style="1" customWidth="1"/>
    <col min="6919" max="6920" width="15.7109375" style="1" customWidth="1"/>
    <col min="6921" max="6921" width="2.85546875" style="1" customWidth="1"/>
    <col min="6922" max="6922" width="12.28515625" style="1" customWidth="1"/>
    <col min="6923" max="6923" width="2.85546875" style="1" customWidth="1"/>
    <col min="6924" max="7161" width="6.7109375" style="1"/>
    <col min="7162" max="7162" width="2.85546875" style="1" customWidth="1"/>
    <col min="7163" max="7163" width="37.42578125" style="1" customWidth="1"/>
    <col min="7164" max="7164" width="5.28515625" style="1" bestFit="1" customWidth="1"/>
    <col min="7165" max="7166" width="15.7109375" style="1" customWidth="1"/>
    <col min="7167" max="7168" width="2.85546875" style="1" customWidth="1"/>
    <col min="7169" max="7169" width="12.28515625" style="1" customWidth="1"/>
    <col min="7170" max="7170" width="2.85546875" style="1" customWidth="1"/>
    <col min="7171" max="7172" width="12.28515625" style="1" customWidth="1"/>
    <col min="7173" max="7173" width="2.85546875" style="1" customWidth="1"/>
    <col min="7174" max="7174" width="37.42578125" style="1" customWidth="1"/>
    <col min="7175" max="7176" width="15.7109375" style="1" customWidth="1"/>
    <col min="7177" max="7177" width="2.85546875" style="1" customWidth="1"/>
    <col min="7178" max="7178" width="12.28515625" style="1" customWidth="1"/>
    <col min="7179" max="7179" width="2.85546875" style="1" customWidth="1"/>
    <col min="7180" max="7417" width="6.7109375" style="1"/>
    <col min="7418" max="7418" width="2.85546875" style="1" customWidth="1"/>
    <col min="7419" max="7419" width="37.42578125" style="1" customWidth="1"/>
    <col min="7420" max="7420" width="5.28515625" style="1" bestFit="1" customWidth="1"/>
    <col min="7421" max="7422" width="15.7109375" style="1" customWidth="1"/>
    <col min="7423" max="7424" width="2.85546875" style="1" customWidth="1"/>
    <col min="7425" max="7425" width="12.28515625" style="1" customWidth="1"/>
    <col min="7426" max="7426" width="2.85546875" style="1" customWidth="1"/>
    <col min="7427" max="7428" width="12.28515625" style="1" customWidth="1"/>
    <col min="7429" max="7429" width="2.85546875" style="1" customWidth="1"/>
    <col min="7430" max="7430" width="37.42578125" style="1" customWidth="1"/>
    <col min="7431" max="7432" width="15.7109375" style="1" customWidth="1"/>
    <col min="7433" max="7433" width="2.85546875" style="1" customWidth="1"/>
    <col min="7434" max="7434" width="12.28515625" style="1" customWidth="1"/>
    <col min="7435" max="7435" width="2.85546875" style="1" customWidth="1"/>
    <col min="7436" max="7673" width="6.7109375" style="1"/>
    <col min="7674" max="7674" width="2.85546875" style="1" customWidth="1"/>
    <col min="7675" max="7675" width="37.42578125" style="1" customWidth="1"/>
    <col min="7676" max="7676" width="5.28515625" style="1" bestFit="1" customWidth="1"/>
    <col min="7677" max="7678" width="15.7109375" style="1" customWidth="1"/>
    <col min="7679" max="7680" width="2.85546875" style="1" customWidth="1"/>
    <col min="7681" max="7681" width="12.28515625" style="1" customWidth="1"/>
    <col min="7682" max="7682" width="2.85546875" style="1" customWidth="1"/>
    <col min="7683" max="7684" width="12.28515625" style="1" customWidth="1"/>
    <col min="7685" max="7685" width="2.85546875" style="1" customWidth="1"/>
    <col min="7686" max="7686" width="37.42578125" style="1" customWidth="1"/>
    <col min="7687" max="7688" width="15.7109375" style="1" customWidth="1"/>
    <col min="7689" max="7689" width="2.85546875" style="1" customWidth="1"/>
    <col min="7690" max="7690" width="12.28515625" style="1" customWidth="1"/>
    <col min="7691" max="7691" width="2.85546875" style="1" customWidth="1"/>
    <col min="7692" max="7929" width="6.7109375" style="1"/>
    <col min="7930" max="7930" width="2.85546875" style="1" customWidth="1"/>
    <col min="7931" max="7931" width="37.42578125" style="1" customWidth="1"/>
    <col min="7932" max="7932" width="5.28515625" style="1" bestFit="1" customWidth="1"/>
    <col min="7933" max="7934" width="15.7109375" style="1" customWidth="1"/>
    <col min="7935" max="7936" width="2.85546875" style="1" customWidth="1"/>
    <col min="7937" max="7937" width="12.28515625" style="1" customWidth="1"/>
    <col min="7938" max="7938" width="2.85546875" style="1" customWidth="1"/>
    <col min="7939" max="7940" width="12.28515625" style="1" customWidth="1"/>
    <col min="7941" max="7941" width="2.85546875" style="1" customWidth="1"/>
    <col min="7942" max="7942" width="37.42578125" style="1" customWidth="1"/>
    <col min="7943" max="7944" width="15.7109375" style="1" customWidth="1"/>
    <col min="7945" max="7945" width="2.85546875" style="1" customWidth="1"/>
    <col min="7946" max="7946" width="12.28515625" style="1" customWidth="1"/>
    <col min="7947" max="7947" width="2.85546875" style="1" customWidth="1"/>
    <col min="7948" max="8185" width="6.7109375" style="1"/>
    <col min="8186" max="8186" width="2.85546875" style="1" customWidth="1"/>
    <col min="8187" max="8187" width="37.42578125" style="1" customWidth="1"/>
    <col min="8188" max="8188" width="5.28515625" style="1" bestFit="1" customWidth="1"/>
    <col min="8189" max="8190" width="15.7109375" style="1" customWidth="1"/>
    <col min="8191" max="8192" width="2.85546875" style="1" customWidth="1"/>
    <col min="8193" max="8193" width="12.28515625" style="1" customWidth="1"/>
    <col min="8194" max="8194" width="2.85546875" style="1" customWidth="1"/>
    <col min="8195" max="8196" width="12.28515625" style="1" customWidth="1"/>
    <col min="8197" max="8197" width="2.85546875" style="1" customWidth="1"/>
    <col min="8198" max="8198" width="37.42578125" style="1" customWidth="1"/>
    <col min="8199" max="8200" width="15.7109375" style="1" customWidth="1"/>
    <col min="8201" max="8201" width="2.85546875" style="1" customWidth="1"/>
    <col min="8202" max="8202" width="12.28515625" style="1" customWidth="1"/>
    <col min="8203" max="8203" width="2.85546875" style="1" customWidth="1"/>
    <col min="8204" max="8441" width="6.7109375" style="1"/>
    <col min="8442" max="8442" width="2.85546875" style="1" customWidth="1"/>
    <col min="8443" max="8443" width="37.42578125" style="1" customWidth="1"/>
    <col min="8444" max="8444" width="5.28515625" style="1" bestFit="1" customWidth="1"/>
    <col min="8445" max="8446" width="15.7109375" style="1" customWidth="1"/>
    <col min="8447" max="8448" width="2.85546875" style="1" customWidth="1"/>
    <col min="8449" max="8449" width="12.28515625" style="1" customWidth="1"/>
    <col min="8450" max="8450" width="2.85546875" style="1" customWidth="1"/>
    <col min="8451" max="8452" width="12.28515625" style="1" customWidth="1"/>
    <col min="8453" max="8453" width="2.85546875" style="1" customWidth="1"/>
    <col min="8454" max="8454" width="37.42578125" style="1" customWidth="1"/>
    <col min="8455" max="8456" width="15.7109375" style="1" customWidth="1"/>
    <col min="8457" max="8457" width="2.85546875" style="1" customWidth="1"/>
    <col min="8458" max="8458" width="12.28515625" style="1" customWidth="1"/>
    <col min="8459" max="8459" width="2.85546875" style="1" customWidth="1"/>
    <col min="8460" max="8697" width="6.7109375" style="1"/>
    <col min="8698" max="8698" width="2.85546875" style="1" customWidth="1"/>
    <col min="8699" max="8699" width="37.42578125" style="1" customWidth="1"/>
    <col min="8700" max="8700" width="5.28515625" style="1" bestFit="1" customWidth="1"/>
    <col min="8701" max="8702" width="15.7109375" style="1" customWidth="1"/>
    <col min="8703" max="8704" width="2.85546875" style="1" customWidth="1"/>
    <col min="8705" max="8705" width="12.28515625" style="1" customWidth="1"/>
    <col min="8706" max="8706" width="2.85546875" style="1" customWidth="1"/>
    <col min="8707" max="8708" width="12.28515625" style="1" customWidth="1"/>
    <col min="8709" max="8709" width="2.85546875" style="1" customWidth="1"/>
    <col min="8710" max="8710" width="37.42578125" style="1" customWidth="1"/>
    <col min="8711" max="8712" width="15.7109375" style="1" customWidth="1"/>
    <col min="8713" max="8713" width="2.85546875" style="1" customWidth="1"/>
    <col min="8714" max="8714" width="12.28515625" style="1" customWidth="1"/>
    <col min="8715" max="8715" width="2.85546875" style="1" customWidth="1"/>
    <col min="8716" max="8953" width="6.7109375" style="1"/>
    <col min="8954" max="8954" width="2.85546875" style="1" customWidth="1"/>
    <col min="8955" max="8955" width="37.42578125" style="1" customWidth="1"/>
    <col min="8956" max="8956" width="5.28515625" style="1" bestFit="1" customWidth="1"/>
    <col min="8957" max="8958" width="15.7109375" style="1" customWidth="1"/>
    <col min="8959" max="8960" width="2.85546875" style="1" customWidth="1"/>
    <col min="8961" max="8961" width="12.28515625" style="1" customWidth="1"/>
    <col min="8962" max="8962" width="2.85546875" style="1" customWidth="1"/>
    <col min="8963" max="8964" width="12.28515625" style="1" customWidth="1"/>
    <col min="8965" max="8965" width="2.85546875" style="1" customWidth="1"/>
    <col min="8966" max="8966" width="37.42578125" style="1" customWidth="1"/>
    <col min="8967" max="8968" width="15.7109375" style="1" customWidth="1"/>
    <col min="8969" max="8969" width="2.85546875" style="1" customWidth="1"/>
    <col min="8970" max="8970" width="12.28515625" style="1" customWidth="1"/>
    <col min="8971" max="8971" width="2.85546875" style="1" customWidth="1"/>
    <col min="8972" max="9209" width="6.7109375" style="1"/>
    <col min="9210" max="9210" width="2.85546875" style="1" customWidth="1"/>
    <col min="9211" max="9211" width="37.42578125" style="1" customWidth="1"/>
    <col min="9212" max="9212" width="5.28515625" style="1" bestFit="1" customWidth="1"/>
    <col min="9213" max="9214" width="15.7109375" style="1" customWidth="1"/>
    <col min="9215" max="9216" width="2.85546875" style="1" customWidth="1"/>
    <col min="9217" max="9217" width="12.28515625" style="1" customWidth="1"/>
    <col min="9218" max="9218" width="2.85546875" style="1" customWidth="1"/>
    <col min="9219" max="9220" width="12.28515625" style="1" customWidth="1"/>
    <col min="9221" max="9221" width="2.85546875" style="1" customWidth="1"/>
    <col min="9222" max="9222" width="37.42578125" style="1" customWidth="1"/>
    <col min="9223" max="9224" width="15.7109375" style="1" customWidth="1"/>
    <col min="9225" max="9225" width="2.85546875" style="1" customWidth="1"/>
    <col min="9226" max="9226" width="12.28515625" style="1" customWidth="1"/>
    <col min="9227" max="9227" width="2.85546875" style="1" customWidth="1"/>
    <col min="9228" max="9465" width="6.7109375" style="1"/>
    <col min="9466" max="9466" width="2.85546875" style="1" customWidth="1"/>
    <col min="9467" max="9467" width="37.42578125" style="1" customWidth="1"/>
    <col min="9468" max="9468" width="5.28515625" style="1" bestFit="1" customWidth="1"/>
    <col min="9469" max="9470" width="15.7109375" style="1" customWidth="1"/>
    <col min="9471" max="9472" width="2.85546875" style="1" customWidth="1"/>
    <col min="9473" max="9473" width="12.28515625" style="1" customWidth="1"/>
    <col min="9474" max="9474" width="2.85546875" style="1" customWidth="1"/>
    <col min="9475" max="9476" width="12.28515625" style="1" customWidth="1"/>
    <col min="9477" max="9477" width="2.85546875" style="1" customWidth="1"/>
    <col min="9478" max="9478" width="37.42578125" style="1" customWidth="1"/>
    <col min="9479" max="9480" width="15.7109375" style="1" customWidth="1"/>
    <col min="9481" max="9481" width="2.85546875" style="1" customWidth="1"/>
    <col min="9482" max="9482" width="12.28515625" style="1" customWidth="1"/>
    <col min="9483" max="9483" width="2.85546875" style="1" customWidth="1"/>
    <col min="9484" max="9721" width="6.7109375" style="1"/>
    <col min="9722" max="9722" width="2.85546875" style="1" customWidth="1"/>
    <col min="9723" max="9723" width="37.42578125" style="1" customWidth="1"/>
    <col min="9724" max="9724" width="5.28515625" style="1" bestFit="1" customWidth="1"/>
    <col min="9725" max="9726" width="15.7109375" style="1" customWidth="1"/>
    <col min="9727" max="9728" width="2.85546875" style="1" customWidth="1"/>
    <col min="9729" max="9729" width="12.28515625" style="1" customWidth="1"/>
    <col min="9730" max="9730" width="2.85546875" style="1" customWidth="1"/>
    <col min="9731" max="9732" width="12.28515625" style="1" customWidth="1"/>
    <col min="9733" max="9733" width="2.85546875" style="1" customWidth="1"/>
    <col min="9734" max="9734" width="37.42578125" style="1" customWidth="1"/>
    <col min="9735" max="9736" width="15.7109375" style="1" customWidth="1"/>
    <col min="9737" max="9737" width="2.85546875" style="1" customWidth="1"/>
    <col min="9738" max="9738" width="12.28515625" style="1" customWidth="1"/>
    <col min="9739" max="9739" width="2.85546875" style="1" customWidth="1"/>
    <col min="9740" max="9977" width="6.7109375" style="1"/>
    <col min="9978" max="9978" width="2.85546875" style="1" customWidth="1"/>
    <col min="9979" max="9979" width="37.42578125" style="1" customWidth="1"/>
    <col min="9980" max="9980" width="5.28515625" style="1" bestFit="1" customWidth="1"/>
    <col min="9981" max="9982" width="15.7109375" style="1" customWidth="1"/>
    <col min="9983" max="9984" width="2.85546875" style="1" customWidth="1"/>
    <col min="9985" max="9985" width="12.28515625" style="1" customWidth="1"/>
    <col min="9986" max="9986" width="2.85546875" style="1" customWidth="1"/>
    <col min="9987" max="9988" width="12.28515625" style="1" customWidth="1"/>
    <col min="9989" max="9989" width="2.85546875" style="1" customWidth="1"/>
    <col min="9990" max="9990" width="37.42578125" style="1" customWidth="1"/>
    <col min="9991" max="9992" width="15.7109375" style="1" customWidth="1"/>
    <col min="9993" max="9993" width="2.85546875" style="1" customWidth="1"/>
    <col min="9994" max="9994" width="12.28515625" style="1" customWidth="1"/>
    <col min="9995" max="9995" width="2.85546875" style="1" customWidth="1"/>
    <col min="9996" max="10233" width="6.7109375" style="1"/>
    <col min="10234" max="10234" width="2.85546875" style="1" customWidth="1"/>
    <col min="10235" max="10235" width="37.42578125" style="1" customWidth="1"/>
    <col min="10236" max="10236" width="5.28515625" style="1" bestFit="1" customWidth="1"/>
    <col min="10237" max="10238" width="15.7109375" style="1" customWidth="1"/>
    <col min="10239" max="10240" width="2.85546875" style="1" customWidth="1"/>
    <col min="10241" max="10241" width="12.28515625" style="1" customWidth="1"/>
    <col min="10242" max="10242" width="2.85546875" style="1" customWidth="1"/>
    <col min="10243" max="10244" width="12.28515625" style="1" customWidth="1"/>
    <col min="10245" max="10245" width="2.85546875" style="1" customWidth="1"/>
    <col min="10246" max="10246" width="37.42578125" style="1" customWidth="1"/>
    <col min="10247" max="10248" width="15.7109375" style="1" customWidth="1"/>
    <col min="10249" max="10249" width="2.85546875" style="1" customWidth="1"/>
    <col min="10250" max="10250" width="12.28515625" style="1" customWidth="1"/>
    <col min="10251" max="10251" width="2.85546875" style="1" customWidth="1"/>
    <col min="10252" max="10489" width="6.7109375" style="1"/>
    <col min="10490" max="10490" width="2.85546875" style="1" customWidth="1"/>
    <col min="10491" max="10491" width="37.42578125" style="1" customWidth="1"/>
    <col min="10492" max="10492" width="5.28515625" style="1" bestFit="1" customWidth="1"/>
    <col min="10493" max="10494" width="15.7109375" style="1" customWidth="1"/>
    <col min="10495" max="10496" width="2.85546875" style="1" customWidth="1"/>
    <col min="10497" max="10497" width="12.28515625" style="1" customWidth="1"/>
    <col min="10498" max="10498" width="2.85546875" style="1" customWidth="1"/>
    <col min="10499" max="10500" width="12.28515625" style="1" customWidth="1"/>
    <col min="10501" max="10501" width="2.85546875" style="1" customWidth="1"/>
    <col min="10502" max="10502" width="37.42578125" style="1" customWidth="1"/>
    <col min="10503" max="10504" width="15.7109375" style="1" customWidth="1"/>
    <col min="10505" max="10505" width="2.85546875" style="1" customWidth="1"/>
    <col min="10506" max="10506" width="12.28515625" style="1" customWidth="1"/>
    <col min="10507" max="10507" width="2.85546875" style="1" customWidth="1"/>
    <col min="10508" max="10745" width="6.7109375" style="1"/>
    <col min="10746" max="10746" width="2.85546875" style="1" customWidth="1"/>
    <col min="10747" max="10747" width="37.42578125" style="1" customWidth="1"/>
    <col min="10748" max="10748" width="5.28515625" style="1" bestFit="1" customWidth="1"/>
    <col min="10749" max="10750" width="15.7109375" style="1" customWidth="1"/>
    <col min="10751" max="10752" width="2.85546875" style="1" customWidth="1"/>
    <col min="10753" max="10753" width="12.28515625" style="1" customWidth="1"/>
    <col min="10754" max="10754" width="2.85546875" style="1" customWidth="1"/>
    <col min="10755" max="10756" width="12.28515625" style="1" customWidth="1"/>
    <col min="10757" max="10757" width="2.85546875" style="1" customWidth="1"/>
    <col min="10758" max="10758" width="37.42578125" style="1" customWidth="1"/>
    <col min="10759" max="10760" width="15.7109375" style="1" customWidth="1"/>
    <col min="10761" max="10761" width="2.85546875" style="1" customWidth="1"/>
    <col min="10762" max="10762" width="12.28515625" style="1" customWidth="1"/>
    <col min="10763" max="10763" width="2.85546875" style="1" customWidth="1"/>
    <col min="10764" max="11001" width="6.7109375" style="1"/>
    <col min="11002" max="11002" width="2.85546875" style="1" customWidth="1"/>
    <col min="11003" max="11003" width="37.42578125" style="1" customWidth="1"/>
    <col min="11004" max="11004" width="5.28515625" style="1" bestFit="1" customWidth="1"/>
    <col min="11005" max="11006" width="15.7109375" style="1" customWidth="1"/>
    <col min="11007" max="11008" width="2.85546875" style="1" customWidth="1"/>
    <col min="11009" max="11009" width="12.28515625" style="1" customWidth="1"/>
    <col min="11010" max="11010" width="2.85546875" style="1" customWidth="1"/>
    <col min="11011" max="11012" width="12.28515625" style="1" customWidth="1"/>
    <col min="11013" max="11013" width="2.85546875" style="1" customWidth="1"/>
    <col min="11014" max="11014" width="37.42578125" style="1" customWidth="1"/>
    <col min="11015" max="11016" width="15.7109375" style="1" customWidth="1"/>
    <col min="11017" max="11017" width="2.85546875" style="1" customWidth="1"/>
    <col min="11018" max="11018" width="12.28515625" style="1" customWidth="1"/>
    <col min="11019" max="11019" width="2.85546875" style="1" customWidth="1"/>
    <col min="11020" max="11257" width="6.7109375" style="1"/>
    <col min="11258" max="11258" width="2.85546875" style="1" customWidth="1"/>
    <col min="11259" max="11259" width="37.42578125" style="1" customWidth="1"/>
    <col min="11260" max="11260" width="5.28515625" style="1" bestFit="1" customWidth="1"/>
    <col min="11261" max="11262" width="15.7109375" style="1" customWidth="1"/>
    <col min="11263" max="11264" width="2.85546875" style="1" customWidth="1"/>
    <col min="11265" max="11265" width="12.28515625" style="1" customWidth="1"/>
    <col min="11266" max="11266" width="2.85546875" style="1" customWidth="1"/>
    <col min="11267" max="11268" width="12.28515625" style="1" customWidth="1"/>
    <col min="11269" max="11269" width="2.85546875" style="1" customWidth="1"/>
    <col min="11270" max="11270" width="37.42578125" style="1" customWidth="1"/>
    <col min="11271" max="11272" width="15.7109375" style="1" customWidth="1"/>
    <col min="11273" max="11273" width="2.85546875" style="1" customWidth="1"/>
    <col min="11274" max="11274" width="12.28515625" style="1" customWidth="1"/>
    <col min="11275" max="11275" width="2.85546875" style="1" customWidth="1"/>
    <col min="11276" max="11513" width="6.7109375" style="1"/>
    <col min="11514" max="11514" width="2.85546875" style="1" customWidth="1"/>
    <col min="11515" max="11515" width="37.42578125" style="1" customWidth="1"/>
    <col min="11516" max="11516" width="5.28515625" style="1" bestFit="1" customWidth="1"/>
    <col min="11517" max="11518" width="15.7109375" style="1" customWidth="1"/>
    <col min="11519" max="11520" width="2.85546875" style="1" customWidth="1"/>
    <col min="11521" max="11521" width="12.28515625" style="1" customWidth="1"/>
    <col min="11522" max="11522" width="2.85546875" style="1" customWidth="1"/>
    <col min="11523" max="11524" width="12.28515625" style="1" customWidth="1"/>
    <col min="11525" max="11525" width="2.85546875" style="1" customWidth="1"/>
    <col min="11526" max="11526" width="37.42578125" style="1" customWidth="1"/>
    <col min="11527" max="11528" width="15.7109375" style="1" customWidth="1"/>
    <col min="11529" max="11529" width="2.85546875" style="1" customWidth="1"/>
    <col min="11530" max="11530" width="12.28515625" style="1" customWidth="1"/>
    <col min="11531" max="11531" width="2.85546875" style="1" customWidth="1"/>
    <col min="11532" max="11769" width="6.7109375" style="1"/>
    <col min="11770" max="11770" width="2.85546875" style="1" customWidth="1"/>
    <col min="11771" max="11771" width="37.42578125" style="1" customWidth="1"/>
    <col min="11772" max="11772" width="5.28515625" style="1" bestFit="1" customWidth="1"/>
    <col min="11773" max="11774" width="15.7109375" style="1" customWidth="1"/>
    <col min="11775" max="11776" width="2.85546875" style="1" customWidth="1"/>
    <col min="11777" max="11777" width="12.28515625" style="1" customWidth="1"/>
    <col min="11778" max="11778" width="2.85546875" style="1" customWidth="1"/>
    <col min="11779" max="11780" width="12.28515625" style="1" customWidth="1"/>
    <col min="11781" max="11781" width="2.85546875" style="1" customWidth="1"/>
    <col min="11782" max="11782" width="37.42578125" style="1" customWidth="1"/>
    <col min="11783" max="11784" width="15.7109375" style="1" customWidth="1"/>
    <col min="11785" max="11785" width="2.85546875" style="1" customWidth="1"/>
    <col min="11786" max="11786" width="12.28515625" style="1" customWidth="1"/>
    <col min="11787" max="11787" width="2.85546875" style="1" customWidth="1"/>
    <col min="11788" max="12025" width="6.7109375" style="1"/>
    <col min="12026" max="12026" width="2.85546875" style="1" customWidth="1"/>
    <col min="12027" max="12027" width="37.42578125" style="1" customWidth="1"/>
    <col min="12028" max="12028" width="5.28515625" style="1" bestFit="1" customWidth="1"/>
    <col min="12029" max="12030" width="15.7109375" style="1" customWidth="1"/>
    <col min="12031" max="12032" width="2.85546875" style="1" customWidth="1"/>
    <col min="12033" max="12033" width="12.28515625" style="1" customWidth="1"/>
    <col min="12034" max="12034" width="2.85546875" style="1" customWidth="1"/>
    <col min="12035" max="12036" width="12.28515625" style="1" customWidth="1"/>
    <col min="12037" max="12037" width="2.85546875" style="1" customWidth="1"/>
    <col min="12038" max="12038" width="37.42578125" style="1" customWidth="1"/>
    <col min="12039" max="12040" width="15.7109375" style="1" customWidth="1"/>
    <col min="12041" max="12041" width="2.85546875" style="1" customWidth="1"/>
    <col min="12042" max="12042" width="12.28515625" style="1" customWidth="1"/>
    <col min="12043" max="12043" width="2.85546875" style="1" customWidth="1"/>
    <col min="12044" max="12281" width="6.7109375" style="1"/>
    <col min="12282" max="12282" width="2.85546875" style="1" customWidth="1"/>
    <col min="12283" max="12283" width="37.42578125" style="1" customWidth="1"/>
    <col min="12284" max="12284" width="5.28515625" style="1" bestFit="1" customWidth="1"/>
    <col min="12285" max="12286" width="15.7109375" style="1" customWidth="1"/>
    <col min="12287" max="12288" width="2.85546875" style="1" customWidth="1"/>
    <col min="12289" max="12289" width="12.28515625" style="1" customWidth="1"/>
    <col min="12290" max="12290" width="2.85546875" style="1" customWidth="1"/>
    <col min="12291" max="12292" width="12.28515625" style="1" customWidth="1"/>
    <col min="12293" max="12293" width="2.85546875" style="1" customWidth="1"/>
    <col min="12294" max="12294" width="37.42578125" style="1" customWidth="1"/>
    <col min="12295" max="12296" width="15.7109375" style="1" customWidth="1"/>
    <col min="12297" max="12297" width="2.85546875" style="1" customWidth="1"/>
    <col min="12298" max="12298" width="12.28515625" style="1" customWidth="1"/>
    <col min="12299" max="12299" width="2.85546875" style="1" customWidth="1"/>
    <col min="12300" max="12537" width="6.7109375" style="1"/>
    <col min="12538" max="12538" width="2.85546875" style="1" customWidth="1"/>
    <col min="12539" max="12539" width="37.42578125" style="1" customWidth="1"/>
    <col min="12540" max="12540" width="5.28515625" style="1" bestFit="1" customWidth="1"/>
    <col min="12541" max="12542" width="15.7109375" style="1" customWidth="1"/>
    <col min="12543" max="12544" width="2.85546875" style="1" customWidth="1"/>
    <col min="12545" max="12545" width="12.28515625" style="1" customWidth="1"/>
    <col min="12546" max="12546" width="2.85546875" style="1" customWidth="1"/>
    <col min="12547" max="12548" width="12.28515625" style="1" customWidth="1"/>
    <col min="12549" max="12549" width="2.85546875" style="1" customWidth="1"/>
    <col min="12550" max="12550" width="37.42578125" style="1" customWidth="1"/>
    <col min="12551" max="12552" width="15.7109375" style="1" customWidth="1"/>
    <col min="12553" max="12553" width="2.85546875" style="1" customWidth="1"/>
    <col min="12554" max="12554" width="12.28515625" style="1" customWidth="1"/>
    <col min="12555" max="12555" width="2.85546875" style="1" customWidth="1"/>
    <col min="12556" max="12793" width="6.7109375" style="1"/>
    <col min="12794" max="12794" width="2.85546875" style="1" customWidth="1"/>
    <col min="12795" max="12795" width="37.42578125" style="1" customWidth="1"/>
    <col min="12796" max="12796" width="5.28515625" style="1" bestFit="1" customWidth="1"/>
    <col min="12797" max="12798" width="15.7109375" style="1" customWidth="1"/>
    <col min="12799" max="12800" width="2.85546875" style="1" customWidth="1"/>
    <col min="12801" max="12801" width="12.28515625" style="1" customWidth="1"/>
    <col min="12802" max="12802" width="2.85546875" style="1" customWidth="1"/>
    <col min="12803" max="12804" width="12.28515625" style="1" customWidth="1"/>
    <col min="12805" max="12805" width="2.85546875" style="1" customWidth="1"/>
    <col min="12806" max="12806" width="37.42578125" style="1" customWidth="1"/>
    <col min="12807" max="12808" width="15.7109375" style="1" customWidth="1"/>
    <col min="12809" max="12809" width="2.85546875" style="1" customWidth="1"/>
    <col min="12810" max="12810" width="12.28515625" style="1" customWidth="1"/>
    <col min="12811" max="12811" width="2.85546875" style="1" customWidth="1"/>
    <col min="12812" max="13049" width="6.7109375" style="1"/>
    <col min="13050" max="13050" width="2.85546875" style="1" customWidth="1"/>
    <col min="13051" max="13051" width="37.42578125" style="1" customWidth="1"/>
    <col min="13052" max="13052" width="5.28515625" style="1" bestFit="1" customWidth="1"/>
    <col min="13053" max="13054" width="15.7109375" style="1" customWidth="1"/>
    <col min="13055" max="13056" width="2.85546875" style="1" customWidth="1"/>
    <col min="13057" max="13057" width="12.28515625" style="1" customWidth="1"/>
    <col min="13058" max="13058" width="2.85546875" style="1" customWidth="1"/>
    <col min="13059" max="13060" width="12.28515625" style="1" customWidth="1"/>
    <col min="13061" max="13061" width="2.85546875" style="1" customWidth="1"/>
    <col min="13062" max="13062" width="37.42578125" style="1" customWidth="1"/>
    <col min="13063" max="13064" width="15.7109375" style="1" customWidth="1"/>
    <col min="13065" max="13065" width="2.85546875" style="1" customWidth="1"/>
    <col min="13066" max="13066" width="12.28515625" style="1" customWidth="1"/>
    <col min="13067" max="13067" width="2.85546875" style="1" customWidth="1"/>
    <col min="13068" max="13305" width="6.7109375" style="1"/>
    <col min="13306" max="13306" width="2.85546875" style="1" customWidth="1"/>
    <col min="13307" max="13307" width="37.42578125" style="1" customWidth="1"/>
    <col min="13308" max="13308" width="5.28515625" style="1" bestFit="1" customWidth="1"/>
    <col min="13309" max="13310" width="15.7109375" style="1" customWidth="1"/>
    <col min="13311" max="13312" width="2.85546875" style="1" customWidth="1"/>
    <col min="13313" max="13313" width="12.28515625" style="1" customWidth="1"/>
    <col min="13314" max="13314" width="2.85546875" style="1" customWidth="1"/>
    <col min="13315" max="13316" width="12.28515625" style="1" customWidth="1"/>
    <col min="13317" max="13317" width="2.85546875" style="1" customWidth="1"/>
    <col min="13318" max="13318" width="37.42578125" style="1" customWidth="1"/>
    <col min="13319" max="13320" width="15.7109375" style="1" customWidth="1"/>
    <col min="13321" max="13321" width="2.85546875" style="1" customWidth="1"/>
    <col min="13322" max="13322" width="12.28515625" style="1" customWidth="1"/>
    <col min="13323" max="13323" width="2.85546875" style="1" customWidth="1"/>
    <col min="13324" max="13561" width="6.7109375" style="1"/>
    <col min="13562" max="13562" width="2.85546875" style="1" customWidth="1"/>
    <col min="13563" max="13563" width="37.42578125" style="1" customWidth="1"/>
    <col min="13564" max="13564" width="5.28515625" style="1" bestFit="1" customWidth="1"/>
    <col min="13565" max="13566" width="15.7109375" style="1" customWidth="1"/>
    <col min="13567" max="13568" width="2.85546875" style="1" customWidth="1"/>
    <col min="13569" max="13569" width="12.28515625" style="1" customWidth="1"/>
    <col min="13570" max="13570" width="2.85546875" style="1" customWidth="1"/>
    <col min="13571" max="13572" width="12.28515625" style="1" customWidth="1"/>
    <col min="13573" max="13573" width="2.85546875" style="1" customWidth="1"/>
    <col min="13574" max="13574" width="37.42578125" style="1" customWidth="1"/>
    <col min="13575" max="13576" width="15.7109375" style="1" customWidth="1"/>
    <col min="13577" max="13577" width="2.85546875" style="1" customWidth="1"/>
    <col min="13578" max="13578" width="12.28515625" style="1" customWidth="1"/>
    <col min="13579" max="13579" width="2.85546875" style="1" customWidth="1"/>
    <col min="13580" max="13817" width="6.7109375" style="1"/>
    <col min="13818" max="13818" width="2.85546875" style="1" customWidth="1"/>
    <col min="13819" max="13819" width="37.42578125" style="1" customWidth="1"/>
    <col min="13820" max="13820" width="5.28515625" style="1" bestFit="1" customWidth="1"/>
    <col min="13821" max="13822" width="15.7109375" style="1" customWidth="1"/>
    <col min="13823" max="13824" width="2.85546875" style="1" customWidth="1"/>
    <col min="13825" max="13825" width="12.28515625" style="1" customWidth="1"/>
    <col min="13826" max="13826" width="2.85546875" style="1" customWidth="1"/>
    <col min="13827" max="13828" width="12.28515625" style="1" customWidth="1"/>
    <col min="13829" max="13829" width="2.85546875" style="1" customWidth="1"/>
    <col min="13830" max="13830" width="37.42578125" style="1" customWidth="1"/>
    <col min="13831" max="13832" width="15.7109375" style="1" customWidth="1"/>
    <col min="13833" max="13833" width="2.85546875" style="1" customWidth="1"/>
    <col min="13834" max="13834" width="12.28515625" style="1" customWidth="1"/>
    <col min="13835" max="13835" width="2.85546875" style="1" customWidth="1"/>
    <col min="13836" max="14073" width="6.7109375" style="1"/>
    <col min="14074" max="14074" width="2.85546875" style="1" customWidth="1"/>
    <col min="14075" max="14075" width="37.42578125" style="1" customWidth="1"/>
    <col min="14076" max="14076" width="5.28515625" style="1" bestFit="1" customWidth="1"/>
    <col min="14077" max="14078" width="15.7109375" style="1" customWidth="1"/>
    <col min="14079" max="14080" width="2.85546875" style="1" customWidth="1"/>
    <col min="14081" max="14081" width="12.28515625" style="1" customWidth="1"/>
    <col min="14082" max="14082" width="2.85546875" style="1" customWidth="1"/>
    <col min="14083" max="14084" width="12.28515625" style="1" customWidth="1"/>
    <col min="14085" max="14085" width="2.85546875" style="1" customWidth="1"/>
    <col min="14086" max="14086" width="37.42578125" style="1" customWidth="1"/>
    <col min="14087" max="14088" width="15.7109375" style="1" customWidth="1"/>
    <col min="14089" max="14089" width="2.85546875" style="1" customWidth="1"/>
    <col min="14090" max="14090" width="12.28515625" style="1" customWidth="1"/>
    <col min="14091" max="14091" width="2.85546875" style="1" customWidth="1"/>
    <col min="14092" max="14329" width="6.7109375" style="1"/>
    <col min="14330" max="14330" width="2.85546875" style="1" customWidth="1"/>
    <col min="14331" max="14331" width="37.42578125" style="1" customWidth="1"/>
    <col min="14332" max="14332" width="5.28515625" style="1" bestFit="1" customWidth="1"/>
    <col min="14333" max="14334" width="15.7109375" style="1" customWidth="1"/>
    <col min="14335" max="14336" width="2.85546875" style="1" customWidth="1"/>
    <col min="14337" max="14337" width="12.28515625" style="1" customWidth="1"/>
    <col min="14338" max="14338" width="2.85546875" style="1" customWidth="1"/>
    <col min="14339" max="14340" width="12.28515625" style="1" customWidth="1"/>
    <col min="14341" max="14341" width="2.85546875" style="1" customWidth="1"/>
    <col min="14342" max="14342" width="37.42578125" style="1" customWidth="1"/>
    <col min="14343" max="14344" width="15.7109375" style="1" customWidth="1"/>
    <col min="14345" max="14345" width="2.85546875" style="1" customWidth="1"/>
    <col min="14346" max="14346" width="12.28515625" style="1" customWidth="1"/>
    <col min="14347" max="14347" width="2.85546875" style="1" customWidth="1"/>
    <col min="14348" max="14585" width="6.7109375" style="1"/>
    <col min="14586" max="14586" width="2.85546875" style="1" customWidth="1"/>
    <col min="14587" max="14587" width="37.42578125" style="1" customWidth="1"/>
    <col min="14588" max="14588" width="5.28515625" style="1" bestFit="1" customWidth="1"/>
    <col min="14589" max="14590" width="15.7109375" style="1" customWidth="1"/>
    <col min="14591" max="14592" width="2.85546875" style="1" customWidth="1"/>
    <col min="14593" max="14593" width="12.28515625" style="1" customWidth="1"/>
    <col min="14594" max="14594" width="2.85546875" style="1" customWidth="1"/>
    <col min="14595" max="14596" width="12.28515625" style="1" customWidth="1"/>
    <col min="14597" max="14597" width="2.85546875" style="1" customWidth="1"/>
    <col min="14598" max="14598" width="37.42578125" style="1" customWidth="1"/>
    <col min="14599" max="14600" width="15.7109375" style="1" customWidth="1"/>
    <col min="14601" max="14601" width="2.85546875" style="1" customWidth="1"/>
    <col min="14602" max="14602" width="12.28515625" style="1" customWidth="1"/>
    <col min="14603" max="14603" width="2.85546875" style="1" customWidth="1"/>
    <col min="14604" max="14841" width="6.7109375" style="1"/>
    <col min="14842" max="14842" width="2.85546875" style="1" customWidth="1"/>
    <col min="14843" max="14843" width="37.42578125" style="1" customWidth="1"/>
    <col min="14844" max="14844" width="5.28515625" style="1" bestFit="1" customWidth="1"/>
    <col min="14845" max="14846" width="15.7109375" style="1" customWidth="1"/>
    <col min="14847" max="14848" width="2.85546875" style="1" customWidth="1"/>
    <col min="14849" max="14849" width="12.28515625" style="1" customWidth="1"/>
    <col min="14850" max="14850" width="2.85546875" style="1" customWidth="1"/>
    <col min="14851" max="14852" width="12.28515625" style="1" customWidth="1"/>
    <col min="14853" max="14853" width="2.85546875" style="1" customWidth="1"/>
    <col min="14854" max="14854" width="37.42578125" style="1" customWidth="1"/>
    <col min="14855" max="14856" width="15.7109375" style="1" customWidth="1"/>
    <col min="14857" max="14857" width="2.85546875" style="1" customWidth="1"/>
    <col min="14858" max="14858" width="12.28515625" style="1" customWidth="1"/>
    <col min="14859" max="14859" width="2.85546875" style="1" customWidth="1"/>
    <col min="14860" max="15097" width="6.7109375" style="1"/>
    <col min="15098" max="15098" width="2.85546875" style="1" customWidth="1"/>
    <col min="15099" max="15099" width="37.42578125" style="1" customWidth="1"/>
    <col min="15100" max="15100" width="5.28515625" style="1" bestFit="1" customWidth="1"/>
    <col min="15101" max="15102" width="15.7109375" style="1" customWidth="1"/>
    <col min="15103" max="15104" width="2.85546875" style="1" customWidth="1"/>
    <col min="15105" max="15105" width="12.28515625" style="1" customWidth="1"/>
    <col min="15106" max="15106" width="2.85546875" style="1" customWidth="1"/>
    <col min="15107" max="15108" width="12.28515625" style="1" customWidth="1"/>
    <col min="15109" max="15109" width="2.85546875" style="1" customWidth="1"/>
    <col min="15110" max="15110" width="37.42578125" style="1" customWidth="1"/>
    <col min="15111" max="15112" width="15.7109375" style="1" customWidth="1"/>
    <col min="15113" max="15113" width="2.85546875" style="1" customWidth="1"/>
    <col min="15114" max="15114" width="12.28515625" style="1" customWidth="1"/>
    <col min="15115" max="15115" width="2.85546875" style="1" customWidth="1"/>
    <col min="15116" max="15353" width="6.7109375" style="1"/>
    <col min="15354" max="15354" width="2.85546875" style="1" customWidth="1"/>
    <col min="15355" max="15355" width="37.42578125" style="1" customWidth="1"/>
    <col min="15356" max="15356" width="5.28515625" style="1" bestFit="1" customWidth="1"/>
    <col min="15357" max="15358" width="15.7109375" style="1" customWidth="1"/>
    <col min="15359" max="15360" width="2.85546875" style="1" customWidth="1"/>
    <col min="15361" max="15361" width="12.28515625" style="1" customWidth="1"/>
    <col min="15362" max="15362" width="2.85546875" style="1" customWidth="1"/>
    <col min="15363" max="15364" width="12.28515625" style="1" customWidth="1"/>
    <col min="15365" max="15365" width="2.85546875" style="1" customWidth="1"/>
    <col min="15366" max="15366" width="37.42578125" style="1" customWidth="1"/>
    <col min="15367" max="15368" width="15.7109375" style="1" customWidth="1"/>
    <col min="15369" max="15369" width="2.85546875" style="1" customWidth="1"/>
    <col min="15370" max="15370" width="12.28515625" style="1" customWidth="1"/>
    <col min="15371" max="15371" width="2.85546875" style="1" customWidth="1"/>
    <col min="15372" max="15609" width="6.7109375" style="1"/>
    <col min="15610" max="15610" width="2.85546875" style="1" customWidth="1"/>
    <col min="15611" max="15611" width="37.42578125" style="1" customWidth="1"/>
    <col min="15612" max="15612" width="5.28515625" style="1" bestFit="1" customWidth="1"/>
    <col min="15613" max="15614" width="15.7109375" style="1" customWidth="1"/>
    <col min="15615" max="15616" width="2.85546875" style="1" customWidth="1"/>
    <col min="15617" max="15617" width="12.28515625" style="1" customWidth="1"/>
    <col min="15618" max="15618" width="2.85546875" style="1" customWidth="1"/>
    <col min="15619" max="15620" width="12.28515625" style="1" customWidth="1"/>
    <col min="15621" max="15621" width="2.85546875" style="1" customWidth="1"/>
    <col min="15622" max="15622" width="37.42578125" style="1" customWidth="1"/>
    <col min="15623" max="15624" width="15.7109375" style="1" customWidth="1"/>
    <col min="15625" max="15625" width="2.85546875" style="1" customWidth="1"/>
    <col min="15626" max="15626" width="12.28515625" style="1" customWidth="1"/>
    <col min="15627" max="15627" width="2.85546875" style="1" customWidth="1"/>
    <col min="15628" max="15865" width="6.7109375" style="1"/>
    <col min="15866" max="15866" width="2.85546875" style="1" customWidth="1"/>
    <col min="15867" max="15867" width="37.42578125" style="1" customWidth="1"/>
    <col min="15868" max="15868" width="5.28515625" style="1" bestFit="1" customWidth="1"/>
    <col min="15869" max="15870" width="15.7109375" style="1" customWidth="1"/>
    <col min="15871" max="15872" width="2.85546875" style="1" customWidth="1"/>
    <col min="15873" max="15873" width="12.28515625" style="1" customWidth="1"/>
    <col min="15874" max="15874" width="2.85546875" style="1" customWidth="1"/>
    <col min="15875" max="15876" width="12.28515625" style="1" customWidth="1"/>
    <col min="15877" max="15877" width="2.85546875" style="1" customWidth="1"/>
    <col min="15878" max="15878" width="37.42578125" style="1" customWidth="1"/>
    <col min="15879" max="15880" width="15.7109375" style="1" customWidth="1"/>
    <col min="15881" max="15881" width="2.85546875" style="1" customWidth="1"/>
    <col min="15882" max="15882" width="12.28515625" style="1" customWidth="1"/>
    <col min="15883" max="15883" width="2.85546875" style="1" customWidth="1"/>
    <col min="15884" max="16121" width="6.7109375" style="1"/>
    <col min="16122" max="16122" width="2.85546875" style="1" customWidth="1"/>
    <col min="16123" max="16123" width="37.42578125" style="1" customWidth="1"/>
    <col min="16124" max="16124" width="5.28515625" style="1" bestFit="1" customWidth="1"/>
    <col min="16125" max="16126" width="15.7109375" style="1" customWidth="1"/>
    <col min="16127" max="16128" width="2.85546875" style="1" customWidth="1"/>
    <col min="16129" max="16129" width="12.28515625" style="1" customWidth="1"/>
    <col min="16130" max="16130" width="2.85546875" style="1" customWidth="1"/>
    <col min="16131" max="16132" width="12.28515625" style="1" customWidth="1"/>
    <col min="16133" max="16133" width="2.85546875" style="1" customWidth="1"/>
    <col min="16134" max="16134" width="37.42578125" style="1" customWidth="1"/>
    <col min="16135" max="16136" width="15.7109375" style="1" customWidth="1"/>
    <col min="16137" max="16137" width="2.85546875" style="1" customWidth="1"/>
    <col min="16138" max="16138" width="12.28515625" style="1" customWidth="1"/>
    <col min="16139" max="16139" width="2.85546875" style="1" customWidth="1"/>
    <col min="16140" max="16384" width="6.7109375" style="1"/>
  </cols>
  <sheetData>
    <row r="2" spans="1:17" x14ac:dyDescent="0.25">
      <c r="B2" s="2" t="s">
        <v>0</v>
      </c>
      <c r="C2" s="2"/>
      <c r="D2" s="3"/>
      <c r="E2" s="3"/>
      <c r="L2" s="2"/>
      <c r="M2" s="3"/>
      <c r="N2" s="3"/>
      <c r="O2" s="3"/>
      <c r="P2" s="3"/>
      <c r="Q2" s="3"/>
    </row>
    <row r="3" spans="1:17" x14ac:dyDescent="0.25">
      <c r="B3" s="2" t="s">
        <v>1</v>
      </c>
      <c r="C3" s="4"/>
      <c r="E3" s="4"/>
      <c r="F3" s="4"/>
      <c r="G3" s="4"/>
      <c r="L3" s="2" t="s">
        <v>1</v>
      </c>
      <c r="P3" s="5"/>
    </row>
    <row r="4" spans="1:17" x14ac:dyDescent="0.25">
      <c r="B4" s="6" t="s">
        <v>2</v>
      </c>
      <c r="L4" s="6" t="s">
        <v>3</v>
      </c>
    </row>
    <row r="5" spans="1:17" s="1464" customFormat="1" x14ac:dyDescent="0.25">
      <c r="B5" s="1501" t="s">
        <v>4</v>
      </c>
      <c r="C5" s="1501" t="s">
        <v>5</v>
      </c>
      <c r="D5" s="1501" t="s">
        <v>514</v>
      </c>
      <c r="E5" s="1501" t="s">
        <v>452</v>
      </c>
      <c r="F5" s="1483"/>
      <c r="G5" s="1500" t="s">
        <v>515</v>
      </c>
      <c r="H5" s="1483"/>
      <c r="I5" s="1500" t="s">
        <v>658</v>
      </c>
      <c r="J5" s="1500" t="s">
        <v>453</v>
      </c>
      <c r="K5" s="1483"/>
      <c r="L5" s="1501" t="s">
        <v>4</v>
      </c>
      <c r="M5" s="1501" t="s">
        <v>514</v>
      </c>
      <c r="N5" s="1501" t="s">
        <v>452</v>
      </c>
      <c r="O5" s="514"/>
      <c r="P5" s="1500" t="s">
        <v>515</v>
      </c>
    </row>
    <row r="6" spans="1:17" s="1464" customFormat="1" x14ac:dyDescent="0.25">
      <c r="B6" s="1501"/>
      <c r="C6" s="1501"/>
      <c r="D6" s="1501"/>
      <c r="E6" s="1501"/>
      <c r="F6" s="1483"/>
      <c r="G6" s="1500"/>
      <c r="H6" s="1483"/>
      <c r="I6" s="1500"/>
      <c r="J6" s="1500"/>
      <c r="K6" s="1483"/>
      <c r="L6" s="1501"/>
      <c r="M6" s="1501"/>
      <c r="N6" s="1501"/>
      <c r="O6" s="1465"/>
      <c r="P6" s="1500"/>
      <c r="Q6" s="1466"/>
    </row>
    <row r="7" spans="1:17" s="1464" customFormat="1" x14ac:dyDescent="0.25">
      <c r="B7" s="1501"/>
      <c r="C7" s="1501"/>
      <c r="D7" s="1501"/>
      <c r="E7" s="1501"/>
      <c r="F7" s="1483"/>
      <c r="G7" s="1500"/>
      <c r="H7" s="1483"/>
      <c r="I7" s="1500"/>
      <c r="J7" s="1500"/>
      <c r="K7" s="1483"/>
      <c r="L7" s="1501"/>
      <c r="M7" s="1501"/>
      <c r="N7" s="1501"/>
      <c r="O7" s="514"/>
      <c r="P7" s="1500"/>
      <c r="Q7" s="1466"/>
    </row>
    <row r="8" spans="1:17" s="7" customFormat="1" x14ac:dyDescent="0.25">
      <c r="G8" s="9"/>
      <c r="I8" s="10"/>
      <c r="K8" s="9"/>
      <c r="P8" s="9"/>
      <c r="Q8" s="9"/>
    </row>
    <row r="9" spans="1:17" x14ac:dyDescent="0.25">
      <c r="B9" s="11" t="s">
        <v>6</v>
      </c>
      <c r="D9" s="15"/>
      <c r="E9" s="15"/>
      <c r="G9" s="12"/>
      <c r="I9" s="13"/>
      <c r="K9" s="12"/>
      <c r="L9" s="11" t="s">
        <v>6</v>
      </c>
      <c r="M9" s="226"/>
      <c r="N9" s="15"/>
      <c r="O9" s="12"/>
      <c r="P9" s="12"/>
      <c r="Q9" s="12"/>
    </row>
    <row r="10" spans="1:17" x14ac:dyDescent="0.25">
      <c r="A10" s="15"/>
      <c r="B10" s="595" t="s">
        <v>508</v>
      </c>
      <c r="C10" s="613" t="s">
        <v>9</v>
      </c>
      <c r="D10" s="614">
        <v>4773194.01</v>
      </c>
      <c r="E10" s="615">
        <v>3555169.94</v>
      </c>
      <c r="F10" s="15"/>
      <c r="G10" s="320">
        <f t="shared" ref="G10:G25" si="0">(D10-E10)/E10</f>
        <v>0.34260642685339532</v>
      </c>
      <c r="I10" s="269">
        <f>VLOOKUP(B10,'FX rates'!$B$9:$K$124,4,FALSE)</f>
        <v>4.0199999999999996</v>
      </c>
      <c r="J10" s="269">
        <f>VLOOKUP(B10,'FX rates'!$B$9:$K$124,5,FALSE)</f>
        <v>3.8780000000000001</v>
      </c>
      <c r="K10" s="18"/>
      <c r="L10" s="595" t="s">
        <v>508</v>
      </c>
      <c r="M10" s="597">
        <f>D10/I10</f>
        <v>1187361.6940298509</v>
      </c>
      <c r="N10" s="609">
        <f>E10/J10</f>
        <v>916753.4657039711</v>
      </c>
      <c r="O10" s="15"/>
      <c r="P10" s="320">
        <f>(M10-N10)/N10</f>
        <v>0.29518102570583782</v>
      </c>
      <c r="Q10" s="228"/>
    </row>
    <row r="11" spans="1:17" x14ac:dyDescent="0.25">
      <c r="A11" s="15"/>
      <c r="B11" s="560" t="s">
        <v>104</v>
      </c>
      <c r="C11" s="616" t="s">
        <v>312</v>
      </c>
      <c r="D11" s="617">
        <v>6860.57</v>
      </c>
      <c r="E11" s="618">
        <v>7083.17</v>
      </c>
      <c r="F11" s="16"/>
      <c r="G11" s="321">
        <f t="shared" si="0"/>
        <v>-3.1426607013526481E-2</v>
      </c>
      <c r="I11" s="270">
        <f>VLOOKUP(B11,'FX rates'!$B$9:$K$124,4,FALSE)</f>
        <v>2.0190000000000001</v>
      </c>
      <c r="J11" s="270">
        <f>VLOOKUP(B11,'FX rates'!$B$9:$K$124,5,FALSE)</f>
        <v>2</v>
      </c>
      <c r="K11" s="17"/>
      <c r="L11" s="560" t="s">
        <v>104</v>
      </c>
      <c r="M11" s="601">
        <f t="shared" ref="M11:M74" si="1">D11/I11</f>
        <v>3398.0039623576026</v>
      </c>
      <c r="N11" s="563">
        <f t="shared" ref="N11:N74" si="2">E11/J11</f>
        <v>3541.585</v>
      </c>
      <c r="P11" s="321">
        <f t="shared" ref="P11:P25" si="3">(M11-N11)/N11</f>
        <v>-4.0541463113944014E-2</v>
      </c>
      <c r="Q11" s="228"/>
    </row>
    <row r="12" spans="1:17" x14ac:dyDescent="0.25">
      <c r="A12" s="15"/>
      <c r="B12" s="560" t="s">
        <v>7</v>
      </c>
      <c r="C12" s="616" t="s">
        <v>512</v>
      </c>
      <c r="D12" s="617">
        <v>2965.3</v>
      </c>
      <c r="E12" s="618">
        <v>2393.1999999999998</v>
      </c>
      <c r="F12" s="16"/>
      <c r="G12" s="321">
        <f t="shared" si="0"/>
        <v>0.23905231489219472</v>
      </c>
      <c r="I12" s="270">
        <f>VLOOKUP(B12,'FX rates'!$B$9:$K$124,4,FALSE)</f>
        <v>1</v>
      </c>
      <c r="J12" s="270">
        <f>VLOOKUP(B12,'FX rates'!$B$9:$K$124,5,FALSE)</f>
        <v>1</v>
      </c>
      <c r="K12" s="17"/>
      <c r="L12" s="560" t="s">
        <v>7</v>
      </c>
      <c r="M12" s="601">
        <f t="shared" si="1"/>
        <v>2965.3</v>
      </c>
      <c r="N12" s="563">
        <f t="shared" si="2"/>
        <v>2393.1999999999998</v>
      </c>
      <c r="O12" s="16"/>
      <c r="P12" s="321">
        <f t="shared" si="3"/>
        <v>0.23905231489219472</v>
      </c>
      <c r="Q12" s="228"/>
    </row>
    <row r="13" spans="1:17" x14ac:dyDescent="0.25">
      <c r="A13" s="15"/>
      <c r="B13" s="560" t="s">
        <v>11</v>
      </c>
      <c r="C13" s="616" t="s">
        <v>12</v>
      </c>
      <c r="D13" s="617">
        <v>153241132</v>
      </c>
      <c r="E13" s="618">
        <v>173784830</v>
      </c>
      <c r="F13" s="15"/>
      <c r="G13" s="321">
        <f t="shared" si="0"/>
        <v>-0.11821341367943336</v>
      </c>
      <c r="I13" s="270">
        <f>VLOOKUP(B13,'FX rates'!$B$9:$K$124,4,FALSE)</f>
        <v>751.95</v>
      </c>
      <c r="J13" s="270">
        <f>VLOOKUP(B13,'FX rates'!$B$9:$K$124,5,FALSE)</f>
        <v>693.08900000000006</v>
      </c>
      <c r="K13" s="17"/>
      <c r="L13" s="560" t="s">
        <v>11</v>
      </c>
      <c r="M13" s="601">
        <f t="shared" si="1"/>
        <v>203791.65104062768</v>
      </c>
      <c r="N13" s="563">
        <f t="shared" si="2"/>
        <v>250739.55870025349</v>
      </c>
      <c r="O13" s="15"/>
      <c r="P13" s="321">
        <f t="shared" si="3"/>
        <v>-0.18723773744752287</v>
      </c>
      <c r="Q13" s="228"/>
    </row>
    <row r="14" spans="1:17" x14ac:dyDescent="0.25">
      <c r="A14" s="15"/>
      <c r="B14" s="560" t="s">
        <v>13</v>
      </c>
      <c r="C14" s="616" t="s">
        <v>14</v>
      </c>
      <c r="D14" s="617">
        <v>434046759.70999998</v>
      </c>
      <c r="E14" s="618">
        <v>336989045</v>
      </c>
      <c r="F14" s="15"/>
      <c r="G14" s="321">
        <f t="shared" si="0"/>
        <v>0.28801445076649296</v>
      </c>
      <c r="I14" s="270">
        <f>VLOOKUP(B14,'FX rates'!$B$9:$K$124,4,FALSE)</f>
        <v>3287.23</v>
      </c>
      <c r="J14" s="270">
        <f>VLOOKUP(B14,'FX rates'!$B$9:$K$124,5,FALSE)</f>
        <v>3245.01</v>
      </c>
      <c r="K14" s="17"/>
      <c r="L14" s="560" t="s">
        <v>13</v>
      </c>
      <c r="M14" s="601">
        <f t="shared" si="1"/>
        <v>132040.27698396522</v>
      </c>
      <c r="N14" s="563">
        <f t="shared" si="2"/>
        <v>103848.38413440944</v>
      </c>
      <c r="O14" s="15"/>
      <c r="P14" s="321">
        <f t="shared" si="3"/>
        <v>0.27147165634341913</v>
      </c>
      <c r="Q14" s="228"/>
    </row>
    <row r="15" spans="1:17" ht="14.25" customHeight="1" x14ac:dyDescent="0.25">
      <c r="A15" s="15"/>
      <c r="B15" s="560" t="s">
        <v>15</v>
      </c>
      <c r="C15" s="616" t="s">
        <v>16</v>
      </c>
      <c r="D15" s="617">
        <v>327870.92</v>
      </c>
      <c r="E15" s="618">
        <v>314129.67</v>
      </c>
      <c r="F15" s="15"/>
      <c r="G15" s="321">
        <f t="shared" si="0"/>
        <v>4.374387812523408E-2</v>
      </c>
      <c r="I15" s="270">
        <f>VLOOKUP(B15,'FX rates'!$B$9:$K$124,4,FALSE)</f>
        <v>3.3130000000000002</v>
      </c>
      <c r="J15" s="270">
        <f>VLOOKUP(B15,'FX rates'!$B$9:$K$124,5,FALSE)</f>
        <v>3.3639999999999999</v>
      </c>
      <c r="K15" s="18"/>
      <c r="L15" s="560" t="s">
        <v>15</v>
      </c>
      <c r="M15" s="601">
        <f t="shared" si="1"/>
        <v>98964.962269846044</v>
      </c>
      <c r="N15" s="563">
        <f t="shared" si="2"/>
        <v>93379.806777645659</v>
      </c>
      <c r="O15" s="15"/>
      <c r="P15" s="321">
        <f t="shared" si="3"/>
        <v>5.9811169940623868E-2</v>
      </c>
      <c r="Q15" s="228"/>
    </row>
    <row r="16" spans="1:17" x14ac:dyDescent="0.25">
      <c r="A16" s="15"/>
      <c r="B16" s="560" t="s">
        <v>105</v>
      </c>
      <c r="C16" s="616" t="s">
        <v>19</v>
      </c>
      <c r="D16" s="617">
        <v>17274</v>
      </c>
      <c r="E16" s="618">
        <v>15647.73</v>
      </c>
      <c r="F16" s="15"/>
      <c r="G16" s="321">
        <f t="shared" si="0"/>
        <v>0.10393009081828486</v>
      </c>
      <c r="I16" s="270">
        <f>VLOOKUP(B16,'FX rates'!$B$9:$K$124,4,FALSE)</f>
        <v>1</v>
      </c>
      <c r="J16" s="270">
        <f>VLOOKUP(B16,'FX rates'!$B$9:$K$124,5,FALSE)</f>
        <v>1</v>
      </c>
      <c r="K16" s="17"/>
      <c r="L16" s="560" t="s">
        <v>105</v>
      </c>
      <c r="M16" s="601">
        <f t="shared" si="1"/>
        <v>17274</v>
      </c>
      <c r="N16" s="563">
        <f t="shared" si="2"/>
        <v>15647.73</v>
      </c>
      <c r="O16" s="15"/>
      <c r="P16" s="321">
        <f t="shared" si="3"/>
        <v>0.10393009081828486</v>
      </c>
      <c r="Q16" s="228"/>
    </row>
    <row r="17" spans="1:17" x14ac:dyDescent="0.25">
      <c r="A17" s="15"/>
      <c r="B17" s="560" t="s">
        <v>509</v>
      </c>
      <c r="C17" s="616" t="s">
        <v>12</v>
      </c>
      <c r="D17" s="617">
        <v>75954.3</v>
      </c>
      <c r="E17" s="618">
        <v>1513101.65</v>
      </c>
      <c r="F17" s="15"/>
      <c r="G17" s="321">
        <f t="shared" si="0"/>
        <v>-0.94980224891037557</v>
      </c>
      <c r="I17" s="270">
        <f>VLOOKUP(B17,'FX rates'!$B$9:$K$124,4,FALSE)</f>
        <v>751.95</v>
      </c>
      <c r="J17" s="270">
        <f>VLOOKUP(B17,'FX rates'!$B$9:$K$124,5,FALSE)</f>
        <v>693.08900000000006</v>
      </c>
      <c r="K17" s="18"/>
      <c r="L17" s="560" t="s">
        <v>509</v>
      </c>
      <c r="M17" s="601">
        <f t="shared" si="1"/>
        <v>101.0097745860762</v>
      </c>
      <c r="N17" s="563">
        <f t="shared" si="2"/>
        <v>2183.1274915631325</v>
      </c>
      <c r="P17" s="321">
        <f t="shared" si="3"/>
        <v>-0.95373161898403258</v>
      </c>
      <c r="Q17" s="228"/>
    </row>
    <row r="18" spans="1:17" x14ac:dyDescent="0.25">
      <c r="A18" s="15"/>
      <c r="B18" s="573" t="s">
        <v>17</v>
      </c>
      <c r="C18" s="619" t="s">
        <v>513</v>
      </c>
      <c r="D18" s="620">
        <v>7830631.5199999996</v>
      </c>
      <c r="E18" s="618">
        <v>7564412.29</v>
      </c>
      <c r="F18" s="15"/>
      <c r="G18" s="321">
        <f t="shared" si="0"/>
        <v>3.5193643576505729E-2</v>
      </c>
      <c r="I18" s="270">
        <f>VLOOKUP(B18,'FX rates'!$B$9:$K$124,4,FALSE)</f>
        <v>18.931999999999999</v>
      </c>
      <c r="J18" s="270">
        <f>VLOOKUP(B18,'FX rates'!$B$9:$K$124,5,FALSE)</f>
        <v>19.645</v>
      </c>
      <c r="K18" s="17"/>
      <c r="L18" s="573" t="s">
        <v>17</v>
      </c>
      <c r="M18" s="601">
        <f t="shared" si="1"/>
        <v>413618.82104373549</v>
      </c>
      <c r="N18" s="563">
        <f t="shared" si="2"/>
        <v>385055.34690761007</v>
      </c>
      <c r="O18" s="15"/>
      <c r="P18" s="321">
        <f t="shared" si="3"/>
        <v>7.4180177903045486E-2</v>
      </c>
      <c r="Q18" s="228"/>
    </row>
    <row r="19" spans="1:17" x14ac:dyDescent="0.25">
      <c r="A19" s="15"/>
      <c r="B19" s="560" t="s">
        <v>106</v>
      </c>
      <c r="C19" s="616" t="s">
        <v>314</v>
      </c>
      <c r="D19" s="617">
        <v>1266127.93</v>
      </c>
      <c r="E19" s="618">
        <v>1433591.05</v>
      </c>
      <c r="F19" s="16"/>
      <c r="G19" s="321">
        <f t="shared" si="0"/>
        <v>-0.1168137315031369</v>
      </c>
      <c r="I19" s="270">
        <f>VLOOKUP(B19,'FX rates'!$B$9:$K$124,4,FALSE)</f>
        <v>571.01</v>
      </c>
      <c r="J19" s="270">
        <f>VLOOKUP(B19,'FX rates'!$B$9:$K$124,5,FALSE)</f>
        <v>597.04999999999995</v>
      </c>
      <c r="K19" s="17"/>
      <c r="L19" s="560" t="s">
        <v>106</v>
      </c>
      <c r="M19" s="601">
        <f t="shared" si="1"/>
        <v>2217.3480849722423</v>
      </c>
      <c r="N19" s="563">
        <f t="shared" si="2"/>
        <v>2401.1239427183655</v>
      </c>
      <c r="P19" s="321">
        <f t="shared" si="3"/>
        <v>-7.6537430857511857E-2</v>
      </c>
      <c r="Q19" s="228"/>
    </row>
    <row r="20" spans="1:17" x14ac:dyDescent="0.25">
      <c r="A20" s="15"/>
      <c r="B20" s="560" t="s">
        <v>510</v>
      </c>
      <c r="C20" s="616" t="s">
        <v>313</v>
      </c>
      <c r="D20" s="617">
        <v>2358491</v>
      </c>
      <c r="E20" s="618">
        <v>1732253.29</v>
      </c>
      <c r="F20" s="15"/>
      <c r="G20" s="321">
        <f t="shared" si="0"/>
        <v>0.36151624800781873</v>
      </c>
      <c r="I20" s="270">
        <f>VLOOKUP(B20,'FX rates'!$B$9:$K$124,4,FALSE)</f>
        <v>59.87</v>
      </c>
      <c r="J20" s="270">
        <f>VLOOKUP(B20,'FX rates'!$B$9:$K$124,5,FALSE)</f>
        <v>37.668999999999997</v>
      </c>
      <c r="L20" s="560" t="s">
        <v>510</v>
      </c>
      <c r="M20" s="601">
        <f t="shared" si="1"/>
        <v>39393.535994655089</v>
      </c>
      <c r="N20" s="563">
        <f t="shared" si="2"/>
        <v>45986.176697018775</v>
      </c>
      <c r="P20" s="321">
        <f t="shared" si="3"/>
        <v>-0.14336135717042722</v>
      </c>
    </row>
    <row r="21" spans="1:17" x14ac:dyDescent="0.25">
      <c r="A21" s="15"/>
      <c r="B21" s="560" t="s">
        <v>511</v>
      </c>
      <c r="C21" s="616" t="s">
        <v>19</v>
      </c>
      <c r="D21" s="617">
        <v>379.05</v>
      </c>
      <c r="E21" s="618">
        <v>299</v>
      </c>
      <c r="F21" s="15"/>
      <c r="G21" s="321">
        <f t="shared" si="0"/>
        <v>0.26772575250836123</v>
      </c>
      <c r="I21" s="270">
        <f>VLOOKUP(B21,'FX rates'!$B$9:$K$124,4,FALSE)</f>
        <v>1</v>
      </c>
      <c r="J21" s="270">
        <f>VLOOKUP(B21,'FX rates'!$B$9:$K$124,5,FALSE)</f>
        <v>1</v>
      </c>
      <c r="K21" s="17"/>
      <c r="L21" s="560" t="s">
        <v>511</v>
      </c>
      <c r="M21" s="601">
        <f t="shared" si="1"/>
        <v>379.05</v>
      </c>
      <c r="N21" s="563">
        <f t="shared" si="2"/>
        <v>299</v>
      </c>
      <c r="O21" s="15"/>
      <c r="P21" s="321">
        <f t="shared" si="3"/>
        <v>0.26772575250836123</v>
      </c>
      <c r="Q21" s="228"/>
    </row>
    <row r="22" spans="1:17" x14ac:dyDescent="0.25">
      <c r="A22" s="15"/>
      <c r="B22" s="560" t="s">
        <v>111</v>
      </c>
      <c r="C22" s="616" t="s">
        <v>315</v>
      </c>
      <c r="D22" s="617">
        <v>2081304.04</v>
      </c>
      <c r="E22" s="618">
        <v>1523611.75</v>
      </c>
      <c r="F22" s="15"/>
      <c r="G22" s="321">
        <f t="shared" si="0"/>
        <v>0.36603307240181104</v>
      </c>
      <c r="I22" s="270">
        <f>VLOOKUP(B22,'FX rates'!$B$9:$K$124,4,FALSE)</f>
        <v>132</v>
      </c>
      <c r="J22" s="270">
        <f>VLOOKUP(B22,'FX rates'!$B$9:$K$124,5,FALSE)</f>
        <v>126.366</v>
      </c>
      <c r="K22" s="17"/>
      <c r="L22" s="560" t="s">
        <v>111</v>
      </c>
      <c r="M22" s="601">
        <f t="shared" si="1"/>
        <v>15767.454848484849</v>
      </c>
      <c r="N22" s="563">
        <f t="shared" si="2"/>
        <v>12057.133643543359</v>
      </c>
      <c r="O22" s="15"/>
      <c r="P22" s="321">
        <f t="shared" si="3"/>
        <v>0.30772829717520644</v>
      </c>
      <c r="Q22" s="228"/>
    </row>
    <row r="23" spans="1:17" x14ac:dyDescent="0.25">
      <c r="A23" s="15"/>
      <c r="B23" s="749" t="s">
        <v>20</v>
      </c>
      <c r="C23" s="1033" t="s">
        <v>19</v>
      </c>
      <c r="D23" s="1034">
        <v>13002048.01</v>
      </c>
      <c r="E23" s="1035">
        <v>9756836.1400000006</v>
      </c>
      <c r="F23" s="15"/>
      <c r="G23" s="321">
        <f t="shared" si="0"/>
        <v>0.33260903672407055</v>
      </c>
      <c r="I23" s="270">
        <f>VLOOKUP(B23,'FX rates'!$B$9:$K$124,4,FALSE)</f>
        <v>1</v>
      </c>
      <c r="J23" s="270">
        <f>VLOOKUP(B23,'FX rates'!$B$9:$K$124,5,FALSE)</f>
        <v>1</v>
      </c>
      <c r="K23" s="17"/>
      <c r="L23" s="560" t="s">
        <v>20</v>
      </c>
      <c r="M23" s="601">
        <f t="shared" si="1"/>
        <v>13002048.01</v>
      </c>
      <c r="N23" s="563">
        <f t="shared" si="2"/>
        <v>9756836.1400000006</v>
      </c>
      <c r="O23" s="15"/>
      <c r="P23" s="321">
        <f t="shared" si="3"/>
        <v>0.33260903672407055</v>
      </c>
      <c r="Q23" s="228"/>
    </row>
    <row r="24" spans="1:17" x14ac:dyDescent="0.25">
      <c r="A24" s="15"/>
      <c r="B24" s="749" t="s">
        <v>112</v>
      </c>
      <c r="C24" s="1033" t="s">
        <v>19</v>
      </c>
      <c r="D24" s="1034">
        <v>23327803.870000001</v>
      </c>
      <c r="E24" s="1035">
        <v>20679476.91</v>
      </c>
      <c r="F24" s="15"/>
      <c r="G24" s="321">
        <f t="shared" si="0"/>
        <v>0.12806547145877498</v>
      </c>
      <c r="I24" s="270">
        <f>VLOOKUP(B24,'FX rates'!$B$9:$K$124,4,FALSE)</f>
        <v>1</v>
      </c>
      <c r="J24" s="270">
        <f>VLOOKUP(B24,'FX rates'!$B$9:$K$124,5,FALSE)</f>
        <v>1</v>
      </c>
      <c r="K24" s="17"/>
      <c r="L24" s="330" t="s">
        <v>112</v>
      </c>
      <c r="M24" s="601">
        <f t="shared" si="1"/>
        <v>23327803.870000001</v>
      </c>
      <c r="N24" s="602">
        <f t="shared" si="2"/>
        <v>20679476.91</v>
      </c>
      <c r="O24" s="15"/>
      <c r="P24" s="321">
        <f t="shared" si="3"/>
        <v>0.12806547145877498</v>
      </c>
      <c r="Q24" s="228"/>
    </row>
    <row r="25" spans="1:17" x14ac:dyDescent="0.25">
      <c r="A25" s="15"/>
      <c r="B25" s="574" t="s">
        <v>21</v>
      </c>
      <c r="C25" s="621" t="s">
        <v>22</v>
      </c>
      <c r="D25" s="622">
        <v>3129419</v>
      </c>
      <c r="E25" s="623">
        <v>2641361.4</v>
      </c>
      <c r="F25" s="15"/>
      <c r="G25" s="322">
        <f t="shared" si="0"/>
        <v>0.18477501791311107</v>
      </c>
      <c r="I25" s="271">
        <f>VLOOKUP(B25,'FX rates'!$B$9:$K$124,4,FALSE)</f>
        <v>1.2989999999999999</v>
      </c>
      <c r="J25" s="271">
        <f>VLOOKUP(B25,'FX rates'!$B$9:$K$124,5,FALSE)</f>
        <v>1.363</v>
      </c>
      <c r="K25" s="17"/>
      <c r="L25" s="332" t="s">
        <v>21</v>
      </c>
      <c r="M25" s="606">
        <f t="shared" si="1"/>
        <v>2409098.5373364128</v>
      </c>
      <c r="N25" s="607">
        <f t="shared" si="2"/>
        <v>1937902.7146001467</v>
      </c>
      <c r="O25" s="15"/>
      <c r="P25" s="322">
        <f t="shared" si="3"/>
        <v>0.24314730516980018</v>
      </c>
      <c r="Q25" s="228"/>
    </row>
    <row r="26" spans="1:17" x14ac:dyDescent="0.25">
      <c r="A26" s="15"/>
      <c r="B26" s="21"/>
      <c r="C26" s="21"/>
      <c r="D26" s="225"/>
      <c r="E26" s="225"/>
      <c r="F26" s="15"/>
      <c r="G26" s="23"/>
      <c r="I26" s="32"/>
      <c r="J26" s="25"/>
      <c r="L26" s="26"/>
      <c r="M26" s="225"/>
      <c r="N26" s="225"/>
      <c r="O26" s="16"/>
      <c r="P26" s="23"/>
      <c r="Q26" s="28"/>
    </row>
    <row r="27" spans="1:17" x14ac:dyDescent="0.25">
      <c r="B27" s="29"/>
      <c r="C27" s="21"/>
      <c r="D27" s="226"/>
      <c r="E27" s="15"/>
      <c r="F27" s="15"/>
      <c r="G27" s="28"/>
      <c r="I27" s="32"/>
      <c r="J27" s="25"/>
      <c r="L27" s="30"/>
      <c r="M27" s="226"/>
      <c r="N27" s="15"/>
      <c r="O27" s="31"/>
      <c r="P27" s="28"/>
      <c r="Q27" s="28"/>
    </row>
    <row r="28" spans="1:17" x14ac:dyDescent="0.25">
      <c r="B28" s="11" t="s">
        <v>23</v>
      </c>
      <c r="D28" s="226"/>
      <c r="E28" s="15"/>
      <c r="F28" s="15"/>
      <c r="G28" s="28"/>
      <c r="I28" s="32"/>
      <c r="J28" s="25"/>
      <c r="K28" s="17"/>
      <c r="L28" s="11" t="s">
        <v>23</v>
      </c>
      <c r="M28" s="226"/>
      <c r="N28" s="15"/>
      <c r="O28" s="12"/>
      <c r="P28" s="28"/>
      <c r="Q28" s="28"/>
    </row>
    <row r="29" spans="1:17" x14ac:dyDescent="0.25">
      <c r="A29" s="15"/>
      <c r="B29" s="595" t="s">
        <v>539</v>
      </c>
      <c r="C29" s="613" t="s">
        <v>541</v>
      </c>
      <c r="D29" s="597">
        <v>26324.82</v>
      </c>
      <c r="E29" s="609">
        <v>23139.53</v>
      </c>
      <c r="F29" s="16"/>
      <c r="G29" s="320">
        <f t="shared" ref="G29:G49" si="4">(D29-E29)/E29</f>
        <v>0.13765577779669685</v>
      </c>
      <c r="I29" s="269">
        <f>VLOOKUP(B29,'FX rates'!$B$9:$K$124,4,FALSE)</f>
        <v>479</v>
      </c>
      <c r="J29" s="269">
        <f>VLOOKUP(B29,'FX rates'!$B$9:$K$124,5,FALSE)</f>
        <v>484</v>
      </c>
      <c r="K29" s="17"/>
      <c r="L29" s="595" t="s">
        <v>539</v>
      </c>
      <c r="M29" s="597">
        <f t="shared" si="1"/>
        <v>54.957870563674319</v>
      </c>
      <c r="N29" s="609">
        <f t="shared" si="2"/>
        <v>47.808946280991734</v>
      </c>
      <c r="P29" s="320">
        <f>(M29-N29)/N29</f>
        <v>0.14953109906806109</v>
      </c>
      <c r="Q29" s="23"/>
    </row>
    <row r="30" spans="1:17" ht="14.25" customHeight="1" x14ac:dyDescent="0.25">
      <c r="A30" s="15"/>
      <c r="B30" s="560" t="s">
        <v>543</v>
      </c>
      <c r="C30" s="616" t="s">
        <v>24</v>
      </c>
      <c r="D30" s="601">
        <v>2118340.2599999998</v>
      </c>
      <c r="E30" s="563">
        <v>1789893.1</v>
      </c>
      <c r="F30" s="15"/>
      <c r="G30" s="321">
        <f t="shared" si="4"/>
        <v>0.18350099232183176</v>
      </c>
      <c r="I30" s="270">
        <f>VLOOKUP(B30,'FX rates'!$B$9:$K$124,4,FALSE)</f>
        <v>1.4239999999999999</v>
      </c>
      <c r="J30" s="270">
        <f>VLOOKUP(B30,'FX rates'!$B$9:$K$124,5,FALSE)</f>
        <v>1.417</v>
      </c>
      <c r="K30" s="17"/>
      <c r="L30" s="560" t="s">
        <v>543</v>
      </c>
      <c r="M30" s="601">
        <f t="shared" si="1"/>
        <v>1487598.4971910112</v>
      </c>
      <c r="N30" s="563">
        <f t="shared" si="2"/>
        <v>1263156.7395906847</v>
      </c>
      <c r="P30" s="321">
        <f>(M30-N30)/N30</f>
        <v>0.1776832205899127</v>
      </c>
      <c r="Q30" s="23"/>
    </row>
    <row r="31" spans="1:17" s="440" customFormat="1" x14ac:dyDescent="0.25">
      <c r="A31" s="444"/>
      <c r="B31" s="560" t="s">
        <v>545</v>
      </c>
      <c r="C31" s="616" t="s">
        <v>25</v>
      </c>
      <c r="D31" s="601">
        <v>155538290.40000001</v>
      </c>
      <c r="E31" s="563">
        <v>144675792.50999999</v>
      </c>
      <c r="F31" s="444"/>
      <c r="G31" s="439">
        <f t="shared" si="4"/>
        <v>7.5081654653795654E-2</v>
      </c>
      <c r="I31" s="500">
        <f>VLOOKUP(B31,'FX rates'!$B$9:$K$124,4,FALSE)</f>
        <v>71.355000000000004</v>
      </c>
      <c r="J31" s="500">
        <f>VLOOKUP(B31,'FX rates'!$B$9:$K$124,5,FALSE)</f>
        <v>69.438999999999993</v>
      </c>
      <c r="K31" s="536"/>
      <c r="L31" s="560" t="s">
        <v>545</v>
      </c>
      <c r="M31" s="601">
        <f t="shared" si="1"/>
        <v>2179781.2402774859</v>
      </c>
      <c r="N31" s="563">
        <f t="shared" si="2"/>
        <v>2083494.7581330377</v>
      </c>
      <c r="P31" s="439">
        <f t="shared" ref="P31:P50" si="5">(M31-N31)/N31</f>
        <v>4.6213930593580123E-2</v>
      </c>
      <c r="Q31" s="554"/>
    </row>
    <row r="32" spans="1:17" x14ac:dyDescent="0.25">
      <c r="A32" s="15"/>
      <c r="B32" s="560" t="s">
        <v>26</v>
      </c>
      <c r="C32" s="616" t="s">
        <v>27</v>
      </c>
      <c r="D32" s="601">
        <v>1652185.67</v>
      </c>
      <c r="E32" s="563">
        <v>1645289.91</v>
      </c>
      <c r="F32" s="16"/>
      <c r="G32" s="321">
        <f t="shared" si="4"/>
        <v>4.1912127206809469E-3</v>
      </c>
      <c r="I32" s="270">
        <f>VLOOKUP(B32,'FX rates'!$B$9:$K$124,4,FALSE)</f>
        <v>4.09</v>
      </c>
      <c r="J32" s="270">
        <f>VLOOKUP(B32,'FX rates'!$B$9:$K$124,5,FALSE)</f>
        <v>4.1340000000000003</v>
      </c>
      <c r="K32" s="17"/>
      <c r="L32" s="560" t="s">
        <v>26</v>
      </c>
      <c r="M32" s="601">
        <f t="shared" si="1"/>
        <v>403957.37652811734</v>
      </c>
      <c r="N32" s="563">
        <f t="shared" si="2"/>
        <v>397989.81857764872</v>
      </c>
      <c r="P32" s="321">
        <f t="shared" si="5"/>
        <v>1.4994247771954832E-2</v>
      </c>
      <c r="Q32" s="23"/>
    </row>
    <row r="33" spans="1:17" x14ac:dyDescent="0.25">
      <c r="A33" s="15"/>
      <c r="B33" s="560" t="s">
        <v>114</v>
      </c>
      <c r="C33" s="616" t="s">
        <v>115</v>
      </c>
      <c r="D33" s="601">
        <v>2655829.7999999998</v>
      </c>
      <c r="E33" s="563">
        <v>3110181.7</v>
      </c>
      <c r="F33" s="15"/>
      <c r="G33" s="321">
        <f t="shared" si="4"/>
        <v>-0.14608532356807333</v>
      </c>
      <c r="I33" s="270">
        <f>VLOOKUP(B33,'FX rates'!$B$9:$K$124,4,FALSE)</f>
        <v>84.894999999999996</v>
      </c>
      <c r="J33" s="270">
        <f>VLOOKUP(B33,'FX rates'!$B$9:$K$124,5,FALSE)</f>
        <v>82.655000000000001</v>
      </c>
      <c r="K33" s="17"/>
      <c r="L33" s="560" t="s">
        <v>114</v>
      </c>
      <c r="M33" s="601">
        <f t="shared" si="1"/>
        <v>31283.701042464221</v>
      </c>
      <c r="N33" s="563">
        <f t="shared" si="2"/>
        <v>37628.476196237374</v>
      </c>
      <c r="P33" s="321">
        <f t="shared" si="5"/>
        <v>-0.16861631921219264</v>
      </c>
      <c r="Q33" s="23"/>
    </row>
    <row r="34" spans="1:17" x14ac:dyDescent="0.25">
      <c r="A34" s="15"/>
      <c r="B34" s="560" t="s">
        <v>28</v>
      </c>
      <c r="C34" s="616" t="s">
        <v>29</v>
      </c>
      <c r="D34" s="601">
        <v>2851312.97</v>
      </c>
      <c r="E34" s="563">
        <v>2839450</v>
      </c>
      <c r="F34" s="15"/>
      <c r="G34" s="321">
        <f t="shared" si="4"/>
        <v>4.1779112152001991E-3</v>
      </c>
      <c r="I34" s="270">
        <f>VLOOKUP(B34,'FX rates'!$B$9:$K$124,4,FALSE)</f>
        <v>181.375</v>
      </c>
      <c r="J34" s="270">
        <f>VLOOKUP(B34,'FX rates'!$B$9:$K$124,5,FALSE)</f>
        <v>182.30799999999999</v>
      </c>
      <c r="K34" s="17"/>
      <c r="L34" s="560" t="s">
        <v>28</v>
      </c>
      <c r="M34" s="601">
        <f t="shared" si="1"/>
        <v>15720.540151619574</v>
      </c>
      <c r="N34" s="563">
        <f t="shared" si="2"/>
        <v>15575.015907146149</v>
      </c>
      <c r="P34" s="321">
        <f t="shared" si="5"/>
        <v>9.3434411458068103E-3</v>
      </c>
      <c r="Q34" s="23"/>
    </row>
    <row r="35" spans="1:17" x14ac:dyDescent="0.25">
      <c r="A35" s="15"/>
      <c r="B35" s="560" t="s">
        <v>117</v>
      </c>
      <c r="C35" s="616" t="s">
        <v>115</v>
      </c>
      <c r="D35" s="601">
        <v>2812810</v>
      </c>
      <c r="E35" s="563">
        <v>3286508.16</v>
      </c>
      <c r="F35" s="15"/>
      <c r="G35" s="321">
        <f t="shared" si="4"/>
        <v>-0.14413418039406303</v>
      </c>
      <c r="I35" s="270">
        <f>VLOOKUP(B35,'FX rates'!$B$9:$K$124,4,FALSE)</f>
        <v>84.894999999999996</v>
      </c>
      <c r="J35" s="270">
        <f>VLOOKUP(B35,'FX rates'!$B$9:$K$124,5,FALSE)</f>
        <v>82.655000000000001</v>
      </c>
      <c r="K35" s="17"/>
      <c r="L35" s="560" t="s">
        <v>117</v>
      </c>
      <c r="M35" s="601">
        <f t="shared" si="1"/>
        <v>33132.811119618353</v>
      </c>
      <c r="N35" s="563">
        <f t="shared" si="2"/>
        <v>39761.758635291269</v>
      </c>
      <c r="P35" s="321">
        <f t="shared" si="5"/>
        <v>-0.1667166579948321</v>
      </c>
      <c r="Q35" s="23"/>
    </row>
    <row r="36" spans="1:17" x14ac:dyDescent="0.25">
      <c r="A36" s="15"/>
      <c r="B36" s="560" t="s">
        <v>444</v>
      </c>
      <c r="C36" s="616" t="s">
        <v>31</v>
      </c>
      <c r="D36" s="601">
        <v>192029579.37</v>
      </c>
      <c r="E36" s="563">
        <v>192136488.22</v>
      </c>
      <c r="F36" s="15"/>
      <c r="G36" s="321">
        <f t="shared" si="4"/>
        <v>-5.5642138039694645E-4</v>
      </c>
      <c r="I36" s="270">
        <f>VLOOKUP(B36,'FX rates'!$B$9:$K$124,4,FALSE)</f>
        <v>23172.5</v>
      </c>
      <c r="J36" s="270">
        <f>VLOOKUP(B36,'FX rates'!$B$9:$K$124,5,FALSE)</f>
        <v>23125.599999999999</v>
      </c>
      <c r="K36" s="17"/>
      <c r="L36" s="560" t="s">
        <v>444</v>
      </c>
      <c r="M36" s="601">
        <f t="shared" si="1"/>
        <v>8286.9599469198401</v>
      </c>
      <c r="N36" s="563">
        <f t="shared" si="2"/>
        <v>8308.3893269796245</v>
      </c>
      <c r="P36" s="321">
        <f t="shared" si="5"/>
        <v>-2.5792460146513859E-3</v>
      </c>
      <c r="Q36" s="23"/>
    </row>
    <row r="37" spans="1:17" x14ac:dyDescent="0.25">
      <c r="A37" s="15"/>
      <c r="B37" s="573" t="s">
        <v>30</v>
      </c>
      <c r="C37" s="619" t="s">
        <v>31</v>
      </c>
      <c r="D37" s="601">
        <v>3279611373.8099999</v>
      </c>
      <c r="E37" s="563">
        <v>2875543626.2800002</v>
      </c>
      <c r="F37" s="15"/>
      <c r="G37" s="321">
        <f t="shared" si="4"/>
        <v>0.14051873316654542</v>
      </c>
      <c r="I37" s="270">
        <f>VLOOKUP(B37,'FX rates'!$B$9:$K$124,4,FALSE)</f>
        <v>23172.5</v>
      </c>
      <c r="J37" s="270">
        <f>VLOOKUP(B37,'FX rates'!$B$9:$K$124,5,FALSE)</f>
        <v>23125.599999999999</v>
      </c>
      <c r="K37" s="17"/>
      <c r="L37" s="573" t="s">
        <v>30</v>
      </c>
      <c r="M37" s="601">
        <f t="shared" si="1"/>
        <v>141530.32145042616</v>
      </c>
      <c r="N37" s="563">
        <f t="shared" si="2"/>
        <v>124344.60624935139</v>
      </c>
      <c r="P37" s="321">
        <f t="shared" si="5"/>
        <v>0.13821037935985592</v>
      </c>
      <c r="Q37" s="23"/>
    </row>
    <row r="38" spans="1:17" x14ac:dyDescent="0.25">
      <c r="A38" s="15"/>
      <c r="B38" s="560" t="s">
        <v>32</v>
      </c>
      <c r="C38" s="616" t="s">
        <v>33</v>
      </c>
      <c r="D38" s="601">
        <v>38165037.409999996</v>
      </c>
      <c r="E38" s="563">
        <v>29909421.59</v>
      </c>
      <c r="F38" s="15"/>
      <c r="G38" s="321">
        <f t="shared" si="4"/>
        <v>0.2760205775012447</v>
      </c>
      <c r="I38" s="270">
        <f>VLOOKUP(B38,'FX rates'!$B$9:$K$124,4,FALSE)</f>
        <v>7.79</v>
      </c>
      <c r="J38" s="270">
        <f>VLOOKUP(B38,'FX rates'!$B$9:$K$124,5,FALSE)</f>
        <v>7.8310000000000004</v>
      </c>
      <c r="K38" s="17"/>
      <c r="L38" s="560" t="s">
        <v>32</v>
      </c>
      <c r="M38" s="601">
        <f t="shared" si="1"/>
        <v>4899234.5840821564</v>
      </c>
      <c r="N38" s="563">
        <f t="shared" si="2"/>
        <v>3819361.7149789296</v>
      </c>
      <c r="P38" s="321">
        <f t="shared" si="5"/>
        <v>0.28273647527756718</v>
      </c>
      <c r="Q38" s="23"/>
    </row>
    <row r="39" spans="1:17" x14ac:dyDescent="0.25">
      <c r="A39" s="15"/>
      <c r="B39" s="560" t="s">
        <v>34</v>
      </c>
      <c r="C39" s="616" t="s">
        <v>35</v>
      </c>
      <c r="D39" s="601">
        <v>7265015773.3900003</v>
      </c>
      <c r="E39" s="563">
        <v>7023496769.3900003</v>
      </c>
      <c r="F39" s="15"/>
      <c r="G39" s="321">
        <f t="shared" si="4"/>
        <v>3.4387287690170923E-2</v>
      </c>
      <c r="I39" s="270">
        <f>VLOOKUP(B39,'FX rates'!$B$9:$K$124,4,FALSE)</f>
        <v>13882.5</v>
      </c>
      <c r="J39" s="270">
        <f>VLOOKUP(B39,'FX rates'!$B$9:$K$124,5,FALSE)</f>
        <v>14428.9</v>
      </c>
      <c r="K39" s="17"/>
      <c r="L39" s="560" t="s">
        <v>34</v>
      </c>
      <c r="M39" s="601">
        <f t="shared" si="1"/>
        <v>523321.86374140106</v>
      </c>
      <c r="N39" s="563">
        <f t="shared" si="2"/>
        <v>486765.91905065533</v>
      </c>
      <c r="P39" s="321">
        <f t="shared" si="5"/>
        <v>7.5099638779233299E-2</v>
      </c>
      <c r="Q39" s="23"/>
    </row>
    <row r="40" spans="1:17" x14ac:dyDescent="0.25">
      <c r="A40" s="15"/>
      <c r="B40" s="560" t="s">
        <v>36</v>
      </c>
      <c r="C40" s="616" t="s">
        <v>37</v>
      </c>
      <c r="D40" s="601">
        <v>672505335.65999997</v>
      </c>
      <c r="E40" s="563">
        <v>582670408.49000001</v>
      </c>
      <c r="F40" s="15"/>
      <c r="G40" s="321">
        <f t="shared" si="4"/>
        <v>0.15417794667624987</v>
      </c>
      <c r="I40" s="270">
        <f>VLOOKUP(B40,'FX rates'!$B$9:$K$124,4,FALSE)</f>
        <v>108.625</v>
      </c>
      <c r="J40" s="270">
        <f>VLOOKUP(B40,'FX rates'!$B$9:$K$124,5,FALSE)</f>
        <v>110.004</v>
      </c>
      <c r="K40" s="17"/>
      <c r="L40" s="560" t="s">
        <v>36</v>
      </c>
      <c r="M40" s="601">
        <f t="shared" si="1"/>
        <v>6191073.2857077094</v>
      </c>
      <c r="N40" s="563">
        <f t="shared" si="2"/>
        <v>5296811.1022326462</v>
      </c>
      <c r="P40" s="321">
        <f t="shared" si="5"/>
        <v>0.16883029547686246</v>
      </c>
      <c r="Q40" s="23"/>
    </row>
    <row r="41" spans="1:17" x14ac:dyDescent="0.25">
      <c r="A41" s="15"/>
      <c r="B41" s="560" t="s">
        <v>38</v>
      </c>
      <c r="C41" s="616" t="s">
        <v>39</v>
      </c>
      <c r="D41" s="601">
        <v>1715094512</v>
      </c>
      <c r="E41" s="563">
        <v>1573424059</v>
      </c>
      <c r="F41" s="15"/>
      <c r="G41" s="321">
        <f t="shared" si="4"/>
        <v>9.0039587350685096E-2</v>
      </c>
      <c r="I41" s="270">
        <f>VLOOKUP(B41,'FX rates'!$B$9:$K$124,4,FALSE)</f>
        <v>1155.07</v>
      </c>
      <c r="J41" s="270">
        <f>VLOOKUP(B41,'FX rates'!$B$9:$K$124,5,FALSE)</f>
        <v>1112.97</v>
      </c>
      <c r="K41" s="17"/>
      <c r="L41" s="560" t="s">
        <v>38</v>
      </c>
      <c r="M41" s="601">
        <f t="shared" si="1"/>
        <v>1484840.3230973016</v>
      </c>
      <c r="N41" s="563">
        <f t="shared" si="2"/>
        <v>1413716.5053864883</v>
      </c>
      <c r="P41" s="321">
        <f t="shared" si="5"/>
        <v>5.030981631735934E-2</v>
      </c>
      <c r="Q41" s="23"/>
    </row>
    <row r="42" spans="1:17" x14ac:dyDescent="0.25">
      <c r="A42" s="15"/>
      <c r="B42" s="560" t="s">
        <v>433</v>
      </c>
      <c r="C42" s="1033" t="s">
        <v>25</v>
      </c>
      <c r="D42" s="601">
        <v>154319666.30000001</v>
      </c>
      <c r="E42" s="563">
        <v>142790830</v>
      </c>
      <c r="F42" s="16"/>
      <c r="G42" s="321">
        <f t="shared" si="4"/>
        <v>8.0739332490748966E-2</v>
      </c>
      <c r="I42" s="270">
        <f>VLOOKUP(B42,'FX rates'!$B$9:$K$124,4,FALSE)</f>
        <v>71.355000000000004</v>
      </c>
      <c r="J42" s="270">
        <f>VLOOKUP(B42,'FX rates'!$B$9:$K$124,5,FALSE)</f>
        <v>69.438999999999993</v>
      </c>
      <c r="K42" s="17"/>
      <c r="L42" s="560" t="s">
        <v>433</v>
      </c>
      <c r="M42" s="601">
        <f t="shared" si="1"/>
        <v>2162702.9121995657</v>
      </c>
      <c r="N42" s="563">
        <f t="shared" si="2"/>
        <v>2056349.1697749107</v>
      </c>
      <c r="P42" s="321">
        <f t="shared" si="5"/>
        <v>5.171969040466827E-2</v>
      </c>
      <c r="Q42" s="23"/>
    </row>
    <row r="43" spans="1:17" x14ac:dyDescent="0.25">
      <c r="A43" s="15"/>
      <c r="B43" s="560" t="s">
        <v>40</v>
      </c>
      <c r="C43" s="616" t="s">
        <v>41</v>
      </c>
      <c r="D43" s="601">
        <v>160093.6</v>
      </c>
      <c r="E43" s="563">
        <v>128294.55</v>
      </c>
      <c r="F43" s="15"/>
      <c r="G43" s="321">
        <f t="shared" si="4"/>
        <v>0.2478597103306415</v>
      </c>
      <c r="I43" s="270">
        <f>VLOOKUP(B43,'FX rates'!$B$9:$K$124,4,FALSE)</f>
        <v>1.484</v>
      </c>
      <c r="J43" s="270">
        <f>VLOOKUP(B43,'FX rates'!$B$9:$K$124,5,FALSE)</f>
        <v>1.49</v>
      </c>
      <c r="K43" s="17"/>
      <c r="L43" s="560" t="s">
        <v>40</v>
      </c>
      <c r="M43" s="601">
        <f t="shared" si="1"/>
        <v>107879.78436657683</v>
      </c>
      <c r="N43" s="563">
        <f t="shared" si="2"/>
        <v>86103.724832214764</v>
      </c>
      <c r="P43" s="321">
        <f t="shared" si="5"/>
        <v>0.25290496522416173</v>
      </c>
      <c r="Q43" s="23"/>
    </row>
    <row r="44" spans="1:17" x14ac:dyDescent="0.25">
      <c r="A44" s="15"/>
      <c r="B44" s="560" t="s">
        <v>477</v>
      </c>
      <c r="C44" s="616" t="s">
        <v>42</v>
      </c>
      <c r="D44" s="601">
        <v>13946808.710000001</v>
      </c>
      <c r="E44" s="563">
        <v>13543672.09</v>
      </c>
      <c r="F44" s="15"/>
      <c r="G44" s="321">
        <f t="shared" si="4"/>
        <v>2.976568077852814E-2</v>
      </c>
      <c r="I44" s="270">
        <f>VLOOKUP(B44,'FX rates'!$B$9:$K$124,4,FALSE)</f>
        <v>50.66</v>
      </c>
      <c r="J44" s="270">
        <f>VLOOKUP(B44,'FX rates'!$B$9:$K$124,5,FALSE)</f>
        <v>52.463000000000001</v>
      </c>
      <c r="K44" s="17"/>
      <c r="L44" s="560" t="s">
        <v>477</v>
      </c>
      <c r="M44" s="601">
        <f t="shared" si="1"/>
        <v>275302.18535333598</v>
      </c>
      <c r="N44" s="563">
        <f t="shared" si="2"/>
        <v>258156.64544536147</v>
      </c>
      <c r="P44" s="321">
        <f t="shared" si="5"/>
        <v>6.6415256823606897E-2</v>
      </c>
      <c r="Q44" s="23"/>
    </row>
    <row r="45" spans="1:17" x14ac:dyDescent="0.25">
      <c r="A45" s="15"/>
      <c r="B45" s="560" t="s">
        <v>43</v>
      </c>
      <c r="C45" s="616" t="s">
        <v>44</v>
      </c>
      <c r="D45" s="601">
        <v>35551970.5</v>
      </c>
      <c r="E45" s="563">
        <v>26951501.48</v>
      </c>
      <c r="F45" s="15"/>
      <c r="G45" s="321">
        <f t="shared" si="4"/>
        <v>0.31910908660811277</v>
      </c>
      <c r="I45" s="270">
        <f>VLOOKUP(B45,'FX rates'!$B$9:$K$124,4,FALSE)</f>
        <v>6.9630000000000001</v>
      </c>
      <c r="J45" s="270">
        <f>VLOOKUP(B45,'FX rates'!$B$9:$K$124,5,FALSE)</f>
        <v>6.8760000000000003</v>
      </c>
      <c r="K45" s="17"/>
      <c r="L45" s="560" t="s">
        <v>43</v>
      </c>
      <c r="M45" s="601">
        <f t="shared" si="1"/>
        <v>5105840.944994973</v>
      </c>
      <c r="N45" s="563">
        <f t="shared" si="2"/>
        <v>3919648.2664339733</v>
      </c>
      <c r="P45" s="321">
        <f t="shared" si="5"/>
        <v>0.30262732723213881</v>
      </c>
      <c r="Q45" s="23"/>
    </row>
    <row r="46" spans="1:17" x14ac:dyDescent="0.25">
      <c r="A46" s="15"/>
      <c r="B46" s="560" t="s">
        <v>45</v>
      </c>
      <c r="C46" s="616" t="s">
        <v>44</v>
      </c>
      <c r="D46" s="601">
        <v>23741486.510000002</v>
      </c>
      <c r="E46" s="563">
        <v>16540901.73</v>
      </c>
      <c r="F46" s="15"/>
      <c r="G46" s="321">
        <f t="shared" si="4"/>
        <v>0.43531996607781076</v>
      </c>
      <c r="I46" s="270">
        <f>VLOOKUP(B46,'FX rates'!$B$9:$K$124,4,FALSE)</f>
        <v>6.9630000000000001</v>
      </c>
      <c r="J46" s="270">
        <f>VLOOKUP(B46,'FX rates'!$B$9:$K$124,5,FALSE)</f>
        <v>6.8760000000000003</v>
      </c>
      <c r="K46" s="17"/>
      <c r="L46" s="560" t="s">
        <v>45</v>
      </c>
      <c r="M46" s="601">
        <f t="shared" si="1"/>
        <v>3409663.4367370387</v>
      </c>
      <c r="N46" s="563">
        <f t="shared" si="2"/>
        <v>2405599.4371727747</v>
      </c>
      <c r="P46" s="321">
        <f t="shared" si="5"/>
        <v>0.41738619657489978</v>
      </c>
      <c r="Q46" s="23"/>
    </row>
    <row r="47" spans="1:17" x14ac:dyDescent="0.25">
      <c r="A47" s="15"/>
      <c r="B47" s="560" t="s">
        <v>46</v>
      </c>
      <c r="C47" s="616" t="s">
        <v>47</v>
      </c>
      <c r="D47" s="601">
        <v>937829.94</v>
      </c>
      <c r="E47" s="563">
        <v>936868.96</v>
      </c>
      <c r="F47" s="15"/>
      <c r="G47" s="321">
        <f t="shared" si="4"/>
        <v>1.0257357656507067E-3</v>
      </c>
      <c r="I47" s="270">
        <f>VLOOKUP(B47,'FX rates'!$B$9:$K$124,4,FALSE)</f>
        <v>1.345</v>
      </c>
      <c r="J47" s="270">
        <f>VLOOKUP(B47,'FX rates'!$B$9:$K$124,5,FALSE)</f>
        <v>1.363</v>
      </c>
      <c r="K47" s="17"/>
      <c r="L47" s="560" t="s">
        <v>46</v>
      </c>
      <c r="M47" s="601">
        <f t="shared" si="1"/>
        <v>697271.33085501858</v>
      </c>
      <c r="N47" s="563">
        <f t="shared" si="2"/>
        <v>687358.00440205424</v>
      </c>
      <c r="P47" s="321">
        <f t="shared" si="5"/>
        <v>1.4422362712700386E-2</v>
      </c>
      <c r="Q47" s="23"/>
    </row>
    <row r="48" spans="1:17" x14ac:dyDescent="0.25">
      <c r="A48" s="15"/>
      <c r="B48" s="560" t="s">
        <v>49</v>
      </c>
      <c r="C48" s="616" t="s">
        <v>50</v>
      </c>
      <c r="D48" s="601">
        <v>3433534.36</v>
      </c>
      <c r="E48" s="563">
        <v>2826573.33</v>
      </c>
      <c r="F48" s="15"/>
      <c r="G48" s="321">
        <f t="shared" si="4"/>
        <v>0.21473387000364846</v>
      </c>
      <c r="I48" s="270">
        <f>VLOOKUP(B48,'FX rates'!$B$9:$K$124,4,FALSE)</f>
        <v>29.914000000000001</v>
      </c>
      <c r="J48" s="270">
        <f>VLOOKUP(B48,'FX rates'!$B$9:$K$124,5,FALSE)</f>
        <v>30.565000000000001</v>
      </c>
      <c r="K48" s="17"/>
      <c r="L48" s="560" t="s">
        <v>49</v>
      </c>
      <c r="M48" s="601">
        <f t="shared" si="1"/>
        <v>114780.18185464999</v>
      </c>
      <c r="N48" s="563">
        <f t="shared" si="2"/>
        <v>92477.452314739086</v>
      </c>
      <c r="P48" s="321">
        <f t="shared" si="5"/>
        <v>0.24116937676878758</v>
      </c>
      <c r="Q48" s="23"/>
    </row>
    <row r="49" spans="1:17" x14ac:dyDescent="0.25">
      <c r="A49" s="15"/>
      <c r="B49" s="560" t="s">
        <v>51</v>
      </c>
      <c r="C49" s="616" t="s">
        <v>50</v>
      </c>
      <c r="D49" s="601">
        <v>36413521.950000003</v>
      </c>
      <c r="E49" s="563">
        <v>29318454.539999999</v>
      </c>
      <c r="F49" s="15"/>
      <c r="G49" s="321">
        <f t="shared" si="4"/>
        <v>0.24200004813759887</v>
      </c>
      <c r="I49" s="270">
        <f>VLOOKUP(B49,'FX rates'!$B$9:$K$124,4,FALSE)</f>
        <v>29.914000000000001</v>
      </c>
      <c r="J49" s="270">
        <f>VLOOKUP(B49,'FX rates'!$B$9:$K$124,5,FALSE)</f>
        <v>30.565000000000001</v>
      </c>
      <c r="K49" s="17"/>
      <c r="L49" s="330" t="s">
        <v>51</v>
      </c>
      <c r="M49" s="601">
        <f t="shared" si="1"/>
        <v>1217273.5826034632</v>
      </c>
      <c r="N49" s="602">
        <f t="shared" si="2"/>
        <v>959216.5725503026</v>
      </c>
      <c r="P49" s="321">
        <f t="shared" si="5"/>
        <v>0.26902893198254008</v>
      </c>
      <c r="Q49" s="23"/>
    </row>
    <row r="50" spans="1:17" x14ac:dyDescent="0.25">
      <c r="A50" s="15"/>
      <c r="B50" s="574" t="s">
        <v>351</v>
      </c>
      <c r="C50" s="621" t="s">
        <v>48</v>
      </c>
      <c r="D50" s="622">
        <v>16945927.219999999</v>
      </c>
      <c r="E50" s="623">
        <v>16197370.050000001</v>
      </c>
      <c r="F50" s="15"/>
      <c r="G50" s="322">
        <f t="shared" ref="G50" si="6">(D50-E50)/E50</f>
        <v>4.6214735335999686E-2</v>
      </c>
      <c r="I50" s="271">
        <f>VLOOKUP(B50,'FX rates'!$B$9:$K$124,4,FALSE)</f>
        <v>29.77</v>
      </c>
      <c r="J50" s="271">
        <f>VLOOKUP(B50,'FX rates'!$B$9:$K$124,5,FALSE)</f>
        <v>32.347000000000001</v>
      </c>
      <c r="K50" s="17"/>
      <c r="L50" s="332" t="s">
        <v>351</v>
      </c>
      <c r="M50" s="606">
        <f t="shared" si="1"/>
        <v>569228.32448773936</v>
      </c>
      <c r="N50" s="607">
        <f t="shared" si="2"/>
        <v>500737.93705753237</v>
      </c>
      <c r="P50" s="322">
        <f t="shared" si="5"/>
        <v>0.13677890641295223</v>
      </c>
      <c r="Q50" s="23"/>
    </row>
    <row r="51" spans="1:17" x14ac:dyDescent="0.25">
      <c r="B51" s="37"/>
      <c r="C51" s="37"/>
      <c r="F51" s="15"/>
      <c r="G51" s="23"/>
      <c r="I51" s="32"/>
      <c r="J51" s="25"/>
      <c r="K51" s="17"/>
      <c r="L51" s="26"/>
      <c r="O51" s="22"/>
      <c r="P51" s="23"/>
      <c r="Q51" s="28"/>
    </row>
    <row r="52" spans="1:17" x14ac:dyDescent="0.25">
      <c r="B52" s="21"/>
      <c r="C52" s="21"/>
      <c r="D52" s="226"/>
      <c r="E52" s="15"/>
      <c r="F52" s="15"/>
      <c r="G52" s="28"/>
      <c r="I52" s="32"/>
      <c r="J52" s="25"/>
      <c r="K52" s="17"/>
      <c r="L52" s="30"/>
      <c r="M52" s="226"/>
      <c r="N52" s="15"/>
      <c r="O52" s="31"/>
      <c r="P52" s="28"/>
      <c r="Q52" s="28"/>
    </row>
    <row r="53" spans="1:17" x14ac:dyDescent="0.25">
      <c r="A53" s="15"/>
      <c r="B53" s="11" t="s">
        <v>52</v>
      </c>
      <c r="D53" s="226"/>
      <c r="E53" s="15"/>
      <c r="F53" s="15"/>
      <c r="G53" s="28"/>
      <c r="I53" s="32"/>
      <c r="J53" s="25"/>
      <c r="L53" s="11" t="s">
        <v>52</v>
      </c>
      <c r="M53" s="226"/>
      <c r="N53" s="15"/>
      <c r="P53" s="28"/>
      <c r="Q53" s="28"/>
    </row>
    <row r="54" spans="1:17" x14ac:dyDescent="0.25">
      <c r="A54" s="15"/>
      <c r="B54" s="595" t="s">
        <v>53</v>
      </c>
      <c r="C54" s="596" t="s">
        <v>54</v>
      </c>
      <c r="D54" s="597">
        <v>531112</v>
      </c>
      <c r="E54" s="598">
        <v>505400.16</v>
      </c>
      <c r="F54" s="15"/>
      <c r="G54" s="320">
        <f>(D54-E54)/E54</f>
        <v>5.0874222121338519E-2</v>
      </c>
      <c r="I54" s="269">
        <f>VLOOKUP(B54,'FX rates'!$B$9:$K$124,4,FALSE)</f>
        <v>3.673</v>
      </c>
      <c r="J54" s="269">
        <f>VLOOKUP(B54,'FX rates'!$B$9:$K$124,5,FALSE)</f>
        <v>3.673</v>
      </c>
      <c r="L54" s="324" t="s">
        <v>53</v>
      </c>
      <c r="M54" s="597">
        <f t="shared" si="1"/>
        <v>144598.96542335965</v>
      </c>
      <c r="N54" s="598">
        <f t="shared" si="2"/>
        <v>137598.73672747074</v>
      </c>
      <c r="P54" s="320">
        <f>(M54-N54)/N54</f>
        <v>5.0874222121338443E-2</v>
      </c>
      <c r="Q54" s="28"/>
    </row>
    <row r="55" spans="1:17" x14ac:dyDescent="0.25">
      <c r="A55" s="15"/>
      <c r="B55" s="599" t="s">
        <v>55</v>
      </c>
      <c r="C55" s="600" t="s">
        <v>56</v>
      </c>
      <c r="D55" s="601">
        <v>14914.8</v>
      </c>
      <c r="E55" s="602">
        <v>16122.69</v>
      </c>
      <c r="F55" s="15"/>
      <c r="G55" s="321">
        <f t="shared" ref="G55:G103" si="7">(D55-E55)/E55</f>
        <v>-7.4918639507427179E-2</v>
      </c>
      <c r="I55" s="270">
        <f>VLOOKUP(B55,'FX rates'!$B$9:$K$124,4,FALSE)</f>
        <v>0.70899999999999996</v>
      </c>
      <c r="J55" s="270">
        <f>VLOOKUP(B55,'FX rates'!$B$9:$K$124,5,FALSE)</f>
        <v>0.70899999999999996</v>
      </c>
      <c r="L55" s="325" t="s">
        <v>55</v>
      </c>
      <c r="M55" s="601">
        <f t="shared" si="1"/>
        <v>21036.389280677009</v>
      </c>
      <c r="N55" s="602">
        <f t="shared" si="2"/>
        <v>22740.042313117068</v>
      </c>
      <c r="P55" s="321">
        <f>(M55-N55)/N55</f>
        <v>-7.491863950742722E-2</v>
      </c>
      <c r="Q55" s="23"/>
    </row>
    <row r="56" spans="1:17" x14ac:dyDescent="0.25">
      <c r="A56" s="15"/>
      <c r="B56" s="599" t="s">
        <v>120</v>
      </c>
      <c r="C56" s="600" t="s">
        <v>57</v>
      </c>
      <c r="D56" s="601">
        <v>47859.35</v>
      </c>
      <c r="E56" s="602">
        <v>33524.61</v>
      </c>
      <c r="F56" s="15"/>
      <c r="G56" s="321">
        <f t="shared" si="7"/>
        <v>0.42758856851727722</v>
      </c>
      <c r="I56" s="270">
        <f>VLOOKUP(B56,'FX rates'!$B$9:$K$124,4,FALSE)</f>
        <v>0.89200000000000002</v>
      </c>
      <c r="J56" s="270">
        <f>VLOOKUP(B56,'FX rates'!$B$9:$K$124,5,FALSE)</f>
        <v>0.874</v>
      </c>
      <c r="K56" s="38"/>
      <c r="L56" s="325" t="s">
        <v>120</v>
      </c>
      <c r="M56" s="601">
        <f t="shared" si="1"/>
        <v>53653.979820627799</v>
      </c>
      <c r="N56" s="602">
        <f t="shared" si="2"/>
        <v>38357.677345537755</v>
      </c>
      <c r="P56" s="321">
        <f t="shared" ref="P56:P103" si="8">(M56-N56)/N56</f>
        <v>0.39878072744854298</v>
      </c>
      <c r="Q56" s="23"/>
    </row>
    <row r="57" spans="1:17" x14ac:dyDescent="0.25">
      <c r="A57" s="15"/>
      <c r="B57" s="599" t="s">
        <v>58</v>
      </c>
      <c r="C57" s="600" t="s">
        <v>59</v>
      </c>
      <c r="D57" s="601">
        <v>10134.620000000001</v>
      </c>
      <c r="E57" s="602">
        <v>8198.5300000000007</v>
      </c>
      <c r="F57" s="15"/>
      <c r="G57" s="321">
        <f t="shared" si="7"/>
        <v>0.23615087094881643</v>
      </c>
      <c r="I57" s="270">
        <f>VLOOKUP(B57,'FX rates'!$B$9:$K$124,4,FALSE)</f>
        <v>0.377</v>
      </c>
      <c r="J57" s="270">
        <f>VLOOKUP(B57,'FX rates'!$B$9:$K$124,5,FALSE)</f>
        <v>0.375</v>
      </c>
      <c r="K57" s="38"/>
      <c r="L57" s="325" t="s">
        <v>58</v>
      </c>
      <c r="M57" s="601">
        <f t="shared" si="1"/>
        <v>26882.281167108755</v>
      </c>
      <c r="N57" s="602">
        <f t="shared" si="2"/>
        <v>21862.74666666667</v>
      </c>
      <c r="P57" s="321">
        <f t="shared" si="8"/>
        <v>0.22959304139471121</v>
      </c>
      <c r="Q57" s="23"/>
    </row>
    <row r="58" spans="1:17" x14ac:dyDescent="0.25">
      <c r="A58" s="15"/>
      <c r="B58" s="599" t="s">
        <v>121</v>
      </c>
      <c r="C58" s="600" t="s">
        <v>122</v>
      </c>
      <c r="D58" s="601">
        <v>11696526</v>
      </c>
      <c r="E58" s="602">
        <v>14585331</v>
      </c>
      <c r="F58" s="15"/>
      <c r="G58" s="321">
        <f t="shared" si="7"/>
        <v>-0.19806235456706467</v>
      </c>
      <c r="I58" s="270">
        <f>VLOOKUP(B58,'FX rates'!$B$9:$K$124,4,FALSE)</f>
        <v>1512</v>
      </c>
      <c r="J58" s="270">
        <f>VLOOKUP(B58,'FX rates'!$B$9:$K$124,5,FALSE)</f>
        <v>1507.5</v>
      </c>
      <c r="L58" s="325" t="s">
        <v>121</v>
      </c>
      <c r="M58" s="601">
        <f t="shared" si="1"/>
        <v>7735.7976190476193</v>
      </c>
      <c r="N58" s="602">
        <f t="shared" si="2"/>
        <v>9675.178109452736</v>
      </c>
      <c r="P58" s="321">
        <f t="shared" si="8"/>
        <v>-0.20044907374990073</v>
      </c>
      <c r="Q58" s="28"/>
    </row>
    <row r="59" spans="1:17" x14ac:dyDescent="0.25">
      <c r="A59" s="15"/>
      <c r="B59" s="599" t="s">
        <v>123</v>
      </c>
      <c r="C59" s="600" t="s">
        <v>57</v>
      </c>
      <c r="D59" s="601">
        <v>711178.97</v>
      </c>
      <c r="E59" s="602">
        <v>632288.80000000005</v>
      </c>
      <c r="F59" s="15"/>
      <c r="G59" s="321">
        <f t="shared" si="7"/>
        <v>0.12476920356647139</v>
      </c>
      <c r="I59" s="270">
        <f>VLOOKUP(B59,'FX rates'!$B$9:$K$124,4,FALSE)</f>
        <v>0.89200000000000002</v>
      </c>
      <c r="J59" s="270">
        <f>VLOOKUP(B59,'FX rates'!$B$9:$K$124,5,FALSE)</f>
        <v>0.874</v>
      </c>
      <c r="K59" s="38"/>
      <c r="L59" s="325" t="s">
        <v>123</v>
      </c>
      <c r="M59" s="601">
        <f t="shared" si="1"/>
        <v>797285.8408071748</v>
      </c>
      <c r="N59" s="602">
        <f t="shared" si="2"/>
        <v>723442.56292906182</v>
      </c>
      <c r="P59" s="321">
        <f t="shared" si="8"/>
        <v>0.10207206717163222</v>
      </c>
      <c r="Q59" s="23"/>
    </row>
    <row r="60" spans="1:17" x14ac:dyDescent="0.25">
      <c r="A60" s="15"/>
      <c r="B60" s="599" t="s">
        <v>60</v>
      </c>
      <c r="C60" s="600" t="s">
        <v>61</v>
      </c>
      <c r="D60" s="601">
        <v>1100363.08</v>
      </c>
      <c r="E60" s="602">
        <v>788589.24</v>
      </c>
      <c r="F60" s="15"/>
      <c r="G60" s="321">
        <f t="shared" si="7"/>
        <v>0.39535644691271732</v>
      </c>
      <c r="I60" s="270">
        <f>VLOOKUP(B60,'FX rates'!$B$9:$K$124,4,FALSE)</f>
        <v>5.9489999999999998</v>
      </c>
      <c r="J60" s="270">
        <f>VLOOKUP(B60,'FX rates'!$B$9:$K$124,5,FALSE)</f>
        <v>5.2830000000000004</v>
      </c>
      <c r="K60" s="17"/>
      <c r="L60" s="325" t="s">
        <v>60</v>
      </c>
      <c r="M60" s="601">
        <f t="shared" si="1"/>
        <v>184966.05816103547</v>
      </c>
      <c r="N60" s="602">
        <f t="shared" si="2"/>
        <v>149269.2106757524</v>
      </c>
      <c r="P60" s="321">
        <f t="shared" si="8"/>
        <v>0.23914407615395625</v>
      </c>
      <c r="Q60" s="23"/>
    </row>
    <row r="61" spans="1:17" x14ac:dyDescent="0.25">
      <c r="B61" s="599" t="s">
        <v>420</v>
      </c>
      <c r="C61" s="600" t="s">
        <v>421</v>
      </c>
      <c r="D61" s="601">
        <v>38709.4</v>
      </c>
      <c r="E61" s="602">
        <v>42420.95</v>
      </c>
      <c r="F61" s="16"/>
      <c r="G61" s="321">
        <f t="shared" si="7"/>
        <v>-8.7493325821321674E-2</v>
      </c>
      <c r="I61" s="270">
        <f>VLOOKUP(B61,'FX rates'!$B$9:$K$124,4,FALSE)</f>
        <v>10.87</v>
      </c>
      <c r="J61" s="270">
        <f>VLOOKUP(B61,'FX rates'!$B$9:$K$124,5,FALSE)</f>
        <v>10.516</v>
      </c>
      <c r="L61" s="330" t="s">
        <v>420</v>
      </c>
      <c r="M61" s="601">
        <f t="shared" si="1"/>
        <v>3561.122355105796</v>
      </c>
      <c r="N61" s="602">
        <f t="shared" si="2"/>
        <v>4033.9435146443511</v>
      </c>
      <c r="P61" s="321">
        <f t="shared" si="8"/>
        <v>-0.11721065449282597</v>
      </c>
      <c r="Q61" s="28"/>
    </row>
    <row r="62" spans="1:17" hidden="1" x14ac:dyDescent="0.25">
      <c r="A62" s="15"/>
      <c r="B62" s="1055" t="s">
        <v>587</v>
      </c>
      <c r="C62" s="1056" t="s">
        <v>588</v>
      </c>
      <c r="D62" s="1057">
        <v>35797</v>
      </c>
      <c r="E62" s="1058"/>
      <c r="F62" s="1059"/>
      <c r="G62" s="1060" t="e">
        <f t="shared" si="7"/>
        <v>#DIV/0!</v>
      </c>
      <c r="I62" s="270">
        <f>VLOOKUP(B62,'FX rates'!$B$9:$K$124,4,FALSE)</f>
        <v>0.30299999999999999</v>
      </c>
      <c r="J62" s="270">
        <f>VLOOKUP(B62,'FX rates'!$B$9:$K$124,5,FALSE)</f>
        <v>0.30499999999999999</v>
      </c>
      <c r="K62" s="17"/>
      <c r="L62" s="325" t="s">
        <v>587</v>
      </c>
      <c r="M62" s="1057">
        <f t="shared" si="1"/>
        <v>118141.91419141914</v>
      </c>
      <c r="N62" s="1058">
        <f t="shared" si="2"/>
        <v>0</v>
      </c>
      <c r="P62" s="321" t="e">
        <f t="shared" si="8"/>
        <v>#DIV/0!</v>
      </c>
      <c r="Q62" s="23"/>
    </row>
    <row r="63" spans="1:17" x14ac:dyDescent="0.25">
      <c r="B63" s="599" t="s">
        <v>62</v>
      </c>
      <c r="C63" s="600" t="s">
        <v>63</v>
      </c>
      <c r="D63" s="601">
        <v>625762.39</v>
      </c>
      <c r="E63" s="602">
        <v>581024.80000000005</v>
      </c>
      <c r="F63" s="15"/>
      <c r="G63" s="321">
        <f t="shared" si="7"/>
        <v>7.6997728840490054E-2</v>
      </c>
      <c r="I63" s="270">
        <f>VLOOKUP(B63,'FX rates'!$B$9:$K$124,4,FALSE)</f>
        <v>9.5660000000000007</v>
      </c>
      <c r="J63" s="270">
        <f>VLOOKUP(B63,'FX rates'!$B$9:$K$124,5,FALSE)</f>
        <v>9.5120000000000005</v>
      </c>
      <c r="K63" s="38"/>
      <c r="L63" s="330" t="s">
        <v>62</v>
      </c>
      <c r="M63" s="601">
        <f t="shared" si="1"/>
        <v>65415.261342253812</v>
      </c>
      <c r="N63" s="602">
        <f t="shared" si="2"/>
        <v>61083.347350714888</v>
      </c>
      <c r="P63" s="321">
        <f t="shared" si="8"/>
        <v>7.0918084542205856E-2</v>
      </c>
      <c r="Q63" s="28"/>
    </row>
    <row r="64" spans="1:17" x14ac:dyDescent="0.25">
      <c r="B64" s="599" t="s">
        <v>125</v>
      </c>
      <c r="C64" s="600" t="s">
        <v>423</v>
      </c>
      <c r="D64" s="601">
        <v>4740600</v>
      </c>
      <c r="E64" s="602">
        <v>4844509.07</v>
      </c>
      <c r="F64" s="15"/>
      <c r="G64" s="321">
        <f t="shared" si="7"/>
        <v>-2.1448833823733617E-2</v>
      </c>
      <c r="I64" s="270">
        <f>VLOOKUP(B64,'FX rates'!$B$9:$K$124,4,FALSE)</f>
        <v>585.25</v>
      </c>
      <c r="J64" s="270">
        <f>VLOOKUP(B64,'FX rates'!$B$9:$K$124,5,FALSE)</f>
        <v>573.09</v>
      </c>
      <c r="K64" s="38"/>
      <c r="L64" s="330" t="s">
        <v>125</v>
      </c>
      <c r="M64" s="601">
        <f t="shared" si="1"/>
        <v>8100.1281503630926</v>
      </c>
      <c r="N64" s="602">
        <f t="shared" si="2"/>
        <v>8453.3128653440126</v>
      </c>
      <c r="P64" s="321">
        <f t="shared" si="8"/>
        <v>-4.1780627383243903E-2</v>
      </c>
      <c r="Q64" s="28"/>
    </row>
    <row r="65" spans="1:17" x14ac:dyDescent="0.25">
      <c r="B65" s="599" t="s">
        <v>127</v>
      </c>
      <c r="C65" s="600" t="s">
        <v>128</v>
      </c>
      <c r="D65" s="601">
        <v>111491</v>
      </c>
      <c r="E65" s="602">
        <v>84695.58</v>
      </c>
      <c r="F65" s="15"/>
      <c r="G65" s="321">
        <f t="shared" si="7"/>
        <v>0.31637329834685585</v>
      </c>
      <c r="I65" s="270">
        <f>VLOOKUP(B65,'FX rates'!$B$9:$K$124,4,FALSE)</f>
        <v>4.2699999999999996</v>
      </c>
      <c r="J65" s="270">
        <f>VLOOKUP(B65,'FX rates'!$B$9:$K$124,5,FALSE)</f>
        <v>4.0609999999999999</v>
      </c>
      <c r="K65" s="17"/>
      <c r="L65" s="330" t="s">
        <v>127</v>
      </c>
      <c r="M65" s="601">
        <f t="shared" si="1"/>
        <v>26110.304449648713</v>
      </c>
      <c r="N65" s="602">
        <f t="shared" si="2"/>
        <v>20855.843388327998</v>
      </c>
      <c r="P65" s="321">
        <f t="shared" si="8"/>
        <v>0.25194191208116673</v>
      </c>
      <c r="Q65" s="28"/>
    </row>
    <row r="66" spans="1:17" x14ac:dyDescent="0.25">
      <c r="A66" s="15"/>
      <c r="B66" s="599" t="s">
        <v>129</v>
      </c>
      <c r="C66" s="600" t="s">
        <v>130</v>
      </c>
      <c r="D66" s="601">
        <v>9711721.8599999994</v>
      </c>
      <c r="E66" s="602">
        <v>8112038.0999999996</v>
      </c>
      <c r="F66" s="15"/>
      <c r="G66" s="321">
        <f t="shared" si="7"/>
        <v>0.19719874836386678</v>
      </c>
      <c r="I66" s="270">
        <f>VLOOKUP(B66,'FX rates'!$B$9:$K$124,4,FALSE)</f>
        <v>295.31</v>
      </c>
      <c r="J66" s="270">
        <f>VLOOKUP(B66,'FX rates'!$B$9:$K$124,5,FALSE)</f>
        <v>280.358</v>
      </c>
      <c r="K66" s="17"/>
      <c r="L66" s="325" t="s">
        <v>129</v>
      </c>
      <c r="M66" s="601">
        <f t="shared" si="1"/>
        <v>32886.532321966748</v>
      </c>
      <c r="N66" s="602">
        <f t="shared" si="2"/>
        <v>28934.569728704013</v>
      </c>
      <c r="P66" s="321">
        <f t="shared" si="8"/>
        <v>0.13658273236191457</v>
      </c>
      <c r="Q66" s="23"/>
    </row>
    <row r="67" spans="1:17" x14ac:dyDescent="0.25">
      <c r="A67" s="15"/>
      <c r="B67" s="599" t="s">
        <v>594</v>
      </c>
      <c r="C67" s="600" t="s">
        <v>595</v>
      </c>
      <c r="D67" s="601">
        <v>27904.1</v>
      </c>
      <c r="E67" s="602">
        <v>26764.93</v>
      </c>
      <c r="F67" s="15"/>
      <c r="G67" s="321">
        <f t="shared" si="7"/>
        <v>4.2562039205781527E-2</v>
      </c>
      <c r="I67" s="270">
        <f>VLOOKUP(B67,'FX rates'!$B$9:$K$124,4,FALSE)</f>
        <v>1.744</v>
      </c>
      <c r="J67" s="270">
        <f>VLOOKUP(B67,'FX rates'!$B$9:$K$124,5,FALSE)</f>
        <v>1.71</v>
      </c>
      <c r="K67" s="38"/>
      <c r="L67" s="325" t="s">
        <v>594</v>
      </c>
      <c r="M67" s="601">
        <f t="shared" si="1"/>
        <v>16000.05733944954</v>
      </c>
      <c r="N67" s="602">
        <f t="shared" si="2"/>
        <v>15652.005847953216</v>
      </c>
      <c r="P67" s="321">
        <f t="shared" si="8"/>
        <v>2.2236861835944064E-2</v>
      </c>
      <c r="Q67" s="23"/>
    </row>
    <row r="68" spans="1:17" x14ac:dyDescent="0.25">
      <c r="A68" s="15"/>
      <c r="B68" s="599" t="s">
        <v>597</v>
      </c>
      <c r="C68" s="600" t="s">
        <v>598</v>
      </c>
      <c r="D68" s="601">
        <v>596438.93999999994</v>
      </c>
      <c r="E68" s="602">
        <v>607748.81000000006</v>
      </c>
      <c r="F68" s="15"/>
      <c r="G68" s="321">
        <f t="shared" si="7"/>
        <v>-1.8609448202786462E-2</v>
      </c>
      <c r="I68" s="270">
        <f>VLOOKUP(B68,'FX rates'!$B$9:$K$124,4,FALSE)</f>
        <v>22.667000000000002</v>
      </c>
      <c r="J68" s="270">
        <f>VLOOKUP(B68,'FX rates'!$B$9:$K$124,5,FALSE)</f>
        <v>22.541</v>
      </c>
      <c r="K68" s="38"/>
      <c r="L68" s="325" t="s">
        <v>597</v>
      </c>
      <c r="M68" s="601">
        <f t="shared" si="1"/>
        <v>26313.095689769263</v>
      </c>
      <c r="N68" s="602">
        <f t="shared" si="2"/>
        <v>26961.927598598111</v>
      </c>
      <c r="P68" s="321">
        <f t="shared" si="8"/>
        <v>-2.4064744868708281E-2</v>
      </c>
      <c r="Q68" s="23"/>
    </row>
    <row r="69" spans="1:17" x14ac:dyDescent="0.25">
      <c r="A69" s="15"/>
      <c r="B69" s="599" t="s">
        <v>599</v>
      </c>
      <c r="C69" s="1054" t="s">
        <v>57</v>
      </c>
      <c r="D69" s="601">
        <v>118723.61</v>
      </c>
      <c r="E69" s="602">
        <v>102049.91</v>
      </c>
      <c r="F69" s="15"/>
      <c r="G69" s="321">
        <f t="shared" si="7"/>
        <v>0.16338769921502133</v>
      </c>
      <c r="I69" s="270">
        <f>VLOOKUP(B69,'FX rates'!$B$9:$K$124,4,FALSE)</f>
        <v>0.89200000000000002</v>
      </c>
      <c r="J69" s="270">
        <f>VLOOKUP(B69,'FX rates'!$B$9:$K$124,5,FALSE)</f>
        <v>0.874</v>
      </c>
      <c r="K69" s="38"/>
      <c r="L69" s="571" t="s">
        <v>599</v>
      </c>
      <c r="M69" s="601">
        <f t="shared" si="1"/>
        <v>133098.21748878923</v>
      </c>
      <c r="N69" s="602">
        <f t="shared" si="2"/>
        <v>116761.91075514874</v>
      </c>
      <c r="P69" s="321">
        <f t="shared" si="8"/>
        <v>0.13991126582278995</v>
      </c>
      <c r="Q69" s="23"/>
    </row>
    <row r="70" spans="1:17" x14ac:dyDescent="0.25">
      <c r="A70" s="15"/>
      <c r="B70" s="599" t="s">
        <v>64</v>
      </c>
      <c r="C70" s="603" t="s">
        <v>57</v>
      </c>
      <c r="D70" s="601">
        <v>3822.1</v>
      </c>
      <c r="E70" s="601">
        <v>2895</v>
      </c>
      <c r="F70" s="15"/>
      <c r="G70" s="321">
        <f t="shared" si="7"/>
        <v>0.32024179620034537</v>
      </c>
      <c r="I70" s="270">
        <f>VLOOKUP(B70,'FX rates'!$B$9:$K$124,4,FALSE)</f>
        <v>0.89200000000000002</v>
      </c>
      <c r="J70" s="270">
        <f>VLOOKUP(B70,'FX rates'!$B$9:$K$124,5,FALSE)</f>
        <v>0.874</v>
      </c>
      <c r="K70" s="38"/>
      <c r="L70" s="325" t="s">
        <v>64</v>
      </c>
      <c r="M70" s="601">
        <f t="shared" si="1"/>
        <v>4284.865470852018</v>
      </c>
      <c r="N70" s="601">
        <f t="shared" si="2"/>
        <v>3312.3569794050345</v>
      </c>
      <c r="P70" s="321">
        <f t="shared" si="8"/>
        <v>0.29360014560437425</v>
      </c>
      <c r="Q70" s="23"/>
    </row>
    <row r="71" spans="1:17" hidden="1" x14ac:dyDescent="0.25">
      <c r="A71" s="15"/>
      <c r="B71" s="1055" t="s">
        <v>601</v>
      </c>
      <c r="C71" s="1056" t="s">
        <v>602</v>
      </c>
      <c r="D71" s="1057">
        <v>9010580</v>
      </c>
      <c r="E71" s="1058"/>
      <c r="F71" s="1059"/>
      <c r="G71" s="1060" t="e">
        <f t="shared" si="7"/>
        <v>#DIV/0!</v>
      </c>
      <c r="I71" s="270">
        <f>VLOOKUP(B71,'FX rates'!$B$9:$K$124,4,FALSE)</f>
        <v>2306.75</v>
      </c>
      <c r="J71" s="270">
        <f>VLOOKUP(B71,'FX rates'!$B$9:$K$124,5,FALSE)</f>
        <v>2302.6999999999998</v>
      </c>
      <c r="K71" s="38"/>
      <c r="L71" s="325" t="s">
        <v>601</v>
      </c>
      <c r="M71" s="1057">
        <f t="shared" si="1"/>
        <v>3906.1796900400996</v>
      </c>
      <c r="N71" s="1058">
        <f t="shared" si="2"/>
        <v>0</v>
      </c>
      <c r="P71" s="321" t="e">
        <f t="shared" si="8"/>
        <v>#DIV/0!</v>
      </c>
      <c r="Q71" s="23"/>
    </row>
    <row r="72" spans="1:17" x14ac:dyDescent="0.25">
      <c r="A72" s="15"/>
      <c r="B72" s="599" t="s">
        <v>603</v>
      </c>
      <c r="C72" s="600" t="s">
        <v>57</v>
      </c>
      <c r="D72" s="601">
        <v>1871571.15</v>
      </c>
      <c r="E72" s="602">
        <v>1533494.47</v>
      </c>
      <c r="F72" s="15"/>
      <c r="G72" s="321">
        <f t="shared" si="7"/>
        <v>0.22046162318407314</v>
      </c>
      <c r="I72" s="270">
        <f>VLOOKUP(B72,'FX rates'!$B$9:$K$124,4,FALSE)</f>
        <v>0.89200000000000002</v>
      </c>
      <c r="J72" s="270">
        <f>VLOOKUP(B72,'FX rates'!$B$9:$K$124,5,FALSE)</f>
        <v>0.874</v>
      </c>
      <c r="K72" s="17"/>
      <c r="L72" s="325" t="s">
        <v>603</v>
      </c>
      <c r="M72" s="601">
        <f t="shared" si="1"/>
        <v>2098173.9349775785</v>
      </c>
      <c r="N72" s="602">
        <f t="shared" si="2"/>
        <v>1754570.3318077803</v>
      </c>
      <c r="P72" s="321">
        <f t="shared" si="8"/>
        <v>0.19583347383730937</v>
      </c>
      <c r="Q72" s="23"/>
    </row>
    <row r="73" spans="1:17" x14ac:dyDescent="0.25">
      <c r="A73" s="15"/>
      <c r="B73" s="599" t="s">
        <v>65</v>
      </c>
      <c r="C73" s="600" t="s">
        <v>54</v>
      </c>
      <c r="D73" s="601">
        <v>375453.37</v>
      </c>
      <c r="E73" s="602">
        <v>344333.69</v>
      </c>
      <c r="F73" s="15"/>
      <c r="G73" s="321">
        <f t="shared" si="7"/>
        <v>9.0376518196636502E-2</v>
      </c>
      <c r="I73" s="270">
        <f>VLOOKUP(B73,'FX rates'!$B$9:$K$124,4,FALSE)</f>
        <v>3.673</v>
      </c>
      <c r="J73" s="270">
        <f>VLOOKUP(B73,'FX rates'!$B$9:$K$124,5,FALSE)</f>
        <v>3.673</v>
      </c>
      <c r="K73" s="17"/>
      <c r="L73" s="325" t="s">
        <v>65</v>
      </c>
      <c r="M73" s="601">
        <f t="shared" si="1"/>
        <v>102219.81214266267</v>
      </c>
      <c r="N73" s="602">
        <f t="shared" si="2"/>
        <v>93747.261094473186</v>
      </c>
      <c r="P73" s="321">
        <f t="shared" si="8"/>
        <v>9.0376518196636502E-2</v>
      </c>
      <c r="Q73" s="23"/>
    </row>
    <row r="74" spans="1:17" x14ac:dyDescent="0.25">
      <c r="B74" s="599" t="s">
        <v>67</v>
      </c>
      <c r="C74" s="600" t="s">
        <v>57</v>
      </c>
      <c r="D74" s="601">
        <v>4193921</v>
      </c>
      <c r="E74" s="602">
        <v>3259249</v>
      </c>
      <c r="F74" s="15"/>
      <c r="G74" s="321">
        <f t="shared" si="7"/>
        <v>0.28677526632669059</v>
      </c>
      <c r="I74" s="270">
        <f>VLOOKUP(B74,'FX rates'!$B$9:$K$124,4,FALSE)</f>
        <v>0.89200000000000002</v>
      </c>
      <c r="J74" s="270">
        <f>VLOOKUP(B74,'FX rates'!$B$9:$K$124,5,FALSE)</f>
        <v>0.874</v>
      </c>
      <c r="K74" s="17"/>
      <c r="L74" s="330" t="s">
        <v>67</v>
      </c>
      <c r="M74" s="601">
        <f t="shared" si="1"/>
        <v>4701705.1569506722</v>
      </c>
      <c r="N74" s="602">
        <f t="shared" si="2"/>
        <v>3729117.8489702516</v>
      </c>
      <c r="P74" s="321">
        <f t="shared" si="8"/>
        <v>0.26080894929319226</v>
      </c>
      <c r="Q74" s="28"/>
    </row>
    <row r="75" spans="1:17" hidden="1" x14ac:dyDescent="0.25">
      <c r="B75" s="1055" t="s">
        <v>607</v>
      </c>
      <c r="C75" s="1056" t="s">
        <v>57</v>
      </c>
      <c r="D75" s="1057"/>
      <c r="E75" s="1058">
        <v>96241.87</v>
      </c>
      <c r="F75" s="1059"/>
      <c r="G75" s="1060">
        <f t="shared" si="7"/>
        <v>-1</v>
      </c>
      <c r="I75" s="270">
        <f>VLOOKUP(B75,'FX rates'!$B$9:$K$124,4,FALSE)</f>
        <v>0.89200000000000002</v>
      </c>
      <c r="J75" s="270">
        <f>VLOOKUP(B75,'FX rates'!$B$9:$K$124,5,FALSE)</f>
        <v>0.874</v>
      </c>
      <c r="K75" s="38"/>
      <c r="L75" s="330" t="s">
        <v>607</v>
      </c>
      <c r="M75" s="1057">
        <f t="shared" ref="M75:M103" si="9">D75/I75</f>
        <v>0</v>
      </c>
      <c r="N75" s="1058">
        <f t="shared" ref="N75:N103" si="10">E75/J75</f>
        <v>110116.55606407321</v>
      </c>
      <c r="P75" s="321">
        <f t="shared" si="8"/>
        <v>-1</v>
      </c>
      <c r="Q75" s="28"/>
    </row>
    <row r="76" spans="1:17" x14ac:dyDescent="0.25">
      <c r="A76" s="15"/>
      <c r="B76" s="599" t="s">
        <v>479</v>
      </c>
      <c r="C76" s="600" t="s">
        <v>140</v>
      </c>
      <c r="D76" s="601">
        <v>2855822355.96</v>
      </c>
      <c r="E76" s="602">
        <v>1130313039.8800001</v>
      </c>
      <c r="F76" s="15"/>
      <c r="G76" s="321">
        <f t="shared" si="7"/>
        <v>1.5265764927061169</v>
      </c>
      <c r="I76" s="270">
        <f>VLOOKUP(B76,'FX rates'!$B$9:$K$124,4,FALSE)</f>
        <v>42000</v>
      </c>
      <c r="J76" s="270">
        <f>VLOOKUP(B76,'FX rates'!$B$9:$K$124,5,FALSE)</f>
        <v>42000</v>
      </c>
      <c r="K76" s="38"/>
      <c r="L76" s="325" t="s">
        <v>479</v>
      </c>
      <c r="M76" s="601">
        <f t="shared" si="9"/>
        <v>67995.770380000002</v>
      </c>
      <c r="N76" s="602">
        <f t="shared" si="10"/>
        <v>26912.215235238098</v>
      </c>
      <c r="P76" s="321">
        <f t="shared" si="8"/>
        <v>1.5265764927061172</v>
      </c>
      <c r="Q76" s="23"/>
    </row>
    <row r="77" spans="1:17" x14ac:dyDescent="0.25">
      <c r="A77" s="15"/>
      <c r="B77" s="599" t="s">
        <v>68</v>
      </c>
      <c r="C77" s="600" t="s">
        <v>69</v>
      </c>
      <c r="D77" s="601">
        <v>14787723.869999999</v>
      </c>
      <c r="E77" s="602">
        <v>12444709.6</v>
      </c>
      <c r="F77" s="15"/>
      <c r="G77" s="321">
        <f t="shared" si="7"/>
        <v>0.18827392083138683</v>
      </c>
      <c r="I77" s="270">
        <f>VLOOKUP(B77,'FX rates'!$B$9:$K$124,4,FALSE)</f>
        <v>13.999000000000001</v>
      </c>
      <c r="J77" s="270">
        <f>VLOOKUP(B77,'FX rates'!$B$9:$K$124,5,FALSE)</f>
        <v>14.382</v>
      </c>
      <c r="K77" s="17"/>
      <c r="L77" s="325" t="s">
        <v>68</v>
      </c>
      <c r="M77" s="601">
        <f t="shared" si="9"/>
        <v>1056341.4436745481</v>
      </c>
      <c r="N77" s="602">
        <f t="shared" si="10"/>
        <v>865297.56640244753</v>
      </c>
      <c r="P77" s="321">
        <f t="shared" si="8"/>
        <v>0.22078402238709932</v>
      </c>
      <c r="Q77" s="23"/>
    </row>
    <row r="78" spans="1:17" x14ac:dyDescent="0.25">
      <c r="A78" s="15"/>
      <c r="B78" s="599" t="s">
        <v>70</v>
      </c>
      <c r="C78" s="600" t="s">
        <v>71</v>
      </c>
      <c r="D78" s="601">
        <v>15562007.4</v>
      </c>
      <c r="E78" s="602">
        <v>14156803.210000001</v>
      </c>
      <c r="F78" s="15"/>
      <c r="G78" s="321">
        <f t="shared" si="7"/>
        <v>9.925999317468788E-2</v>
      </c>
      <c r="I78" s="270">
        <f>VLOOKUP(B78,'FX rates'!$B$9:$K$124,4,FALSE)</f>
        <v>382.92500000000001</v>
      </c>
      <c r="J78" s="270">
        <f>VLOOKUP(B78,'FX rates'!$B$9:$K$124,5,FALSE)</f>
        <v>382.56200000000001</v>
      </c>
      <c r="K78" s="17"/>
      <c r="L78" s="325" t="s">
        <v>70</v>
      </c>
      <c r="M78" s="601">
        <f t="shared" si="9"/>
        <v>40639.831298557161</v>
      </c>
      <c r="N78" s="602">
        <f t="shared" si="10"/>
        <v>37005.251985299117</v>
      </c>
      <c r="P78" s="321">
        <f t="shared" si="8"/>
        <v>9.821793173309383E-2</v>
      </c>
      <c r="Q78" s="23"/>
    </row>
    <row r="79" spans="1:17" x14ac:dyDescent="0.25">
      <c r="A79" s="15"/>
      <c r="B79" s="599" t="s">
        <v>132</v>
      </c>
      <c r="C79" s="600" t="s">
        <v>57</v>
      </c>
      <c r="D79" s="601">
        <v>7067.58</v>
      </c>
      <c r="E79" s="602">
        <v>6348.76</v>
      </c>
      <c r="F79" s="15"/>
      <c r="G79" s="321">
        <f t="shared" si="7"/>
        <v>0.1132221095142988</v>
      </c>
      <c r="I79" s="270">
        <f>VLOOKUP(B79,'FX rates'!$B$9:$K$124,4,FALSE)</f>
        <v>0.89200000000000002</v>
      </c>
      <c r="J79" s="270">
        <f>VLOOKUP(B79,'FX rates'!$B$9:$K$124,5,FALSE)</f>
        <v>0.874</v>
      </c>
      <c r="K79" s="17"/>
      <c r="L79" s="325" t="s">
        <v>132</v>
      </c>
      <c r="M79" s="601">
        <f t="shared" si="9"/>
        <v>7923.2959641255602</v>
      </c>
      <c r="N79" s="602">
        <f t="shared" si="10"/>
        <v>7264.0274599542336</v>
      </c>
      <c r="P79" s="321">
        <f t="shared" si="8"/>
        <v>9.0757986228135801E-2</v>
      </c>
      <c r="Q79" s="23"/>
    </row>
    <row r="80" spans="1:17" ht="16.5" customHeight="1" x14ac:dyDescent="0.25">
      <c r="A80" s="15"/>
      <c r="B80" s="599" t="s">
        <v>134</v>
      </c>
      <c r="C80" s="600" t="s">
        <v>57</v>
      </c>
      <c r="D80" s="601">
        <v>3731123.1</v>
      </c>
      <c r="E80" s="602">
        <v>3178517.14</v>
      </c>
      <c r="F80" s="15"/>
      <c r="G80" s="321">
        <f t="shared" si="7"/>
        <v>0.17385652984083011</v>
      </c>
      <c r="I80" s="270">
        <f>VLOOKUP(B80,'FX rates'!$B$9:$K$124,4,FALSE)</f>
        <v>0.89200000000000002</v>
      </c>
      <c r="J80" s="270">
        <f>VLOOKUP(B80,'FX rates'!$B$9:$K$124,5,FALSE)</f>
        <v>0.874</v>
      </c>
      <c r="K80" s="17"/>
      <c r="L80" s="325" t="s">
        <v>134</v>
      </c>
      <c r="M80" s="601">
        <f t="shared" si="9"/>
        <v>4182873.4304932738</v>
      </c>
      <c r="N80" s="602">
        <f t="shared" si="10"/>
        <v>3636747.2997711673</v>
      </c>
      <c r="P80" s="321">
        <f t="shared" si="8"/>
        <v>0.15016884201892994</v>
      </c>
      <c r="Q80" s="23"/>
    </row>
    <row r="81" spans="1:248" x14ac:dyDescent="0.25">
      <c r="B81" s="599" t="s">
        <v>72</v>
      </c>
      <c r="C81" s="600" t="s">
        <v>57</v>
      </c>
      <c r="D81" s="601">
        <v>39456.379999999997</v>
      </c>
      <c r="E81" s="602">
        <v>43232.98</v>
      </c>
      <c r="F81" s="15"/>
      <c r="G81" s="321">
        <f t="shared" si="7"/>
        <v>-8.7354607524163394E-2</v>
      </c>
      <c r="I81" s="270">
        <f>VLOOKUP(B81,'FX rates'!$B$9:$K$124,4,FALSE)</f>
        <v>0.89200000000000002</v>
      </c>
      <c r="J81" s="270">
        <f>VLOOKUP(B81,'FX rates'!$B$9:$K$124,5,FALSE)</f>
        <v>0.874</v>
      </c>
      <c r="K81" s="17"/>
      <c r="L81" s="330" t="s">
        <v>72</v>
      </c>
      <c r="M81" s="601">
        <f t="shared" si="9"/>
        <v>44233.609865470848</v>
      </c>
      <c r="N81" s="602">
        <f t="shared" si="10"/>
        <v>49465.652173913048</v>
      </c>
      <c r="P81" s="321">
        <f t="shared" si="8"/>
        <v>-0.10577121858309287</v>
      </c>
    </row>
    <row r="82" spans="1:248" x14ac:dyDescent="0.25">
      <c r="A82" s="15"/>
      <c r="B82" s="599" t="s">
        <v>73</v>
      </c>
      <c r="C82" s="600" t="s">
        <v>57</v>
      </c>
      <c r="D82" s="601">
        <v>4741.82</v>
      </c>
      <c r="E82" s="602">
        <v>4414.66</v>
      </c>
      <c r="F82" s="15"/>
      <c r="G82" s="321">
        <f t="shared" si="7"/>
        <v>7.4107632297843964E-2</v>
      </c>
      <c r="I82" s="270">
        <f>VLOOKUP(B82,'FX rates'!$B$9:$K$124,4,FALSE)</f>
        <v>0.89200000000000002</v>
      </c>
      <c r="J82" s="270">
        <f>VLOOKUP(B82,'FX rates'!$B$9:$K$124,5,FALSE)</f>
        <v>0.874</v>
      </c>
      <c r="K82" s="17"/>
      <c r="L82" s="325" t="s">
        <v>73</v>
      </c>
      <c r="M82" s="601">
        <f t="shared" si="9"/>
        <v>5315.941704035874</v>
      </c>
      <c r="N82" s="602">
        <f t="shared" si="10"/>
        <v>5051.0983981693362</v>
      </c>
      <c r="P82" s="321">
        <f t="shared" si="8"/>
        <v>5.2432814605734991E-2</v>
      </c>
      <c r="Q82" s="23"/>
    </row>
    <row r="83" spans="1:248" x14ac:dyDescent="0.25">
      <c r="A83" s="15"/>
      <c r="B83" s="599" t="s">
        <v>617</v>
      </c>
      <c r="C83" s="600" t="s">
        <v>422</v>
      </c>
      <c r="D83" s="601">
        <v>15570.57</v>
      </c>
      <c r="E83" s="602">
        <v>3737.21</v>
      </c>
      <c r="F83" s="15"/>
      <c r="G83" s="321">
        <f t="shared" si="7"/>
        <v>3.166362072241057</v>
      </c>
      <c r="I83" s="270">
        <f>VLOOKUP(B83,'FX rates'!$B$9:$K$124,4,FALSE)</f>
        <v>13.7</v>
      </c>
      <c r="J83" s="270">
        <f>VLOOKUP(B83,'FX rates'!$B$9:$K$124,5,FALSE)</f>
        <v>13.170999999999999</v>
      </c>
      <c r="K83" s="17"/>
      <c r="L83" s="325" t="s">
        <v>617</v>
      </c>
      <c r="M83" s="601">
        <f t="shared" si="9"/>
        <v>1136.5379562043795</v>
      </c>
      <c r="N83" s="602">
        <f t="shared" si="10"/>
        <v>283.74534963176677</v>
      </c>
      <c r="P83" s="321">
        <f t="shared" si="8"/>
        <v>3.0054857557289747</v>
      </c>
      <c r="Q83" s="23"/>
    </row>
    <row r="84" spans="1:248" x14ac:dyDescent="0.25">
      <c r="A84" s="15"/>
      <c r="B84" s="599" t="s">
        <v>74</v>
      </c>
      <c r="C84" s="600" t="s">
        <v>619</v>
      </c>
      <c r="D84" s="601">
        <v>49021965</v>
      </c>
      <c r="E84" s="602">
        <v>40016522.380000003</v>
      </c>
      <c r="F84" s="15"/>
      <c r="G84" s="321">
        <f t="shared" si="7"/>
        <v>0.22504310930579163</v>
      </c>
      <c r="I84" s="270">
        <f>VLOOKUP(B84,'FX rates'!$B$9:$K$124,4,FALSE)</f>
        <v>61.933999999999997</v>
      </c>
      <c r="J84" s="270">
        <f>VLOOKUP(B84,'FX rates'!$B$9:$K$124,5,FALSE)</f>
        <v>69.459000000000003</v>
      </c>
      <c r="K84" s="17"/>
      <c r="L84" s="325" t="s">
        <v>74</v>
      </c>
      <c r="M84" s="601">
        <f t="shared" si="9"/>
        <v>791519.44004908449</v>
      </c>
      <c r="N84" s="602">
        <f t="shared" si="10"/>
        <v>576117.16811356344</v>
      </c>
      <c r="P84" s="321">
        <f t="shared" si="8"/>
        <v>0.37388622290294471</v>
      </c>
      <c r="Q84" s="23"/>
    </row>
    <row r="85" spans="1:248" x14ac:dyDescent="0.25">
      <c r="A85" s="15"/>
      <c r="B85" s="599" t="s">
        <v>76</v>
      </c>
      <c r="C85" s="600" t="s">
        <v>77</v>
      </c>
      <c r="D85" s="601">
        <v>6591</v>
      </c>
      <c r="E85" s="602">
        <v>7214.32</v>
      </c>
      <c r="F85" s="15"/>
      <c r="G85" s="321">
        <f t="shared" si="7"/>
        <v>-8.6400381463533599E-2</v>
      </c>
      <c r="I85" s="270">
        <f>VLOOKUP(B85,'FX rates'!$B$9:$K$124,4,FALSE)</f>
        <v>0.38500000000000001</v>
      </c>
      <c r="J85" s="270">
        <f>VLOOKUP(B85,'FX rates'!$B$9:$K$124,5,FALSE)</f>
        <v>0.38400000000000001</v>
      </c>
      <c r="K85" s="17"/>
      <c r="L85" s="325" t="s">
        <v>76</v>
      </c>
      <c r="M85" s="601">
        <f t="shared" si="9"/>
        <v>17119.480519480519</v>
      </c>
      <c r="N85" s="602">
        <f t="shared" si="10"/>
        <v>18787.291666666664</v>
      </c>
      <c r="P85" s="321">
        <f t="shared" si="8"/>
        <v>-8.8773367485706162E-2</v>
      </c>
      <c r="Q85" s="23"/>
    </row>
    <row r="86" spans="1:248" hidden="1" x14ac:dyDescent="0.25">
      <c r="A86" s="15"/>
      <c r="B86" s="1055" t="s">
        <v>622</v>
      </c>
      <c r="C86" s="1056" t="s">
        <v>623</v>
      </c>
      <c r="D86" s="1057">
        <v>2539984.92</v>
      </c>
      <c r="E86" s="1058"/>
      <c r="F86" s="1059"/>
      <c r="G86" s="1060" t="e">
        <f t="shared" si="7"/>
        <v>#DIV/0!</v>
      </c>
      <c r="I86" s="270">
        <f>VLOOKUP(B86,'FX rates'!$B$9:$K$124,4,FALSE)</f>
        <v>101.35</v>
      </c>
      <c r="J86" s="270">
        <f>VLOOKUP(B86,'FX rates'!$B$9:$K$124,5,FALSE)</f>
        <v>101.16800000000001</v>
      </c>
      <c r="K86" s="17"/>
      <c r="L86" s="572" t="s">
        <v>622</v>
      </c>
      <c r="M86" s="1057">
        <f t="shared" si="9"/>
        <v>25061.518697582636</v>
      </c>
      <c r="N86" s="1058">
        <f t="shared" si="10"/>
        <v>0</v>
      </c>
      <c r="P86" s="321" t="e">
        <f t="shared" si="8"/>
        <v>#DIV/0!</v>
      </c>
      <c r="Q86" s="23"/>
    </row>
    <row r="87" spans="1:248" x14ac:dyDescent="0.25">
      <c r="A87" s="15"/>
      <c r="B87" s="599" t="s">
        <v>135</v>
      </c>
      <c r="C87" s="600" t="s">
        <v>136</v>
      </c>
      <c r="D87" s="601">
        <v>36507.82</v>
      </c>
      <c r="E87" s="602">
        <v>35406.379999999997</v>
      </c>
      <c r="F87" s="15"/>
      <c r="G87" s="321">
        <f t="shared" si="7"/>
        <v>3.1108517730420403E-2</v>
      </c>
      <c r="I87" s="270">
        <f>VLOOKUP(B87,'FX rates'!$B$9:$K$124,4,FALSE)</f>
        <v>13.993</v>
      </c>
      <c r="J87" s="270">
        <f>VLOOKUP(B87,'FX rates'!$B$9:$K$124,5,FALSE)</f>
        <v>14.382</v>
      </c>
      <c r="K87" s="17"/>
      <c r="L87" s="571" t="s">
        <v>135</v>
      </c>
      <c r="M87" s="601">
        <f t="shared" si="9"/>
        <v>2609.0059315371973</v>
      </c>
      <c r="N87" s="602">
        <f t="shared" si="10"/>
        <v>2461.8537060214157</v>
      </c>
      <c r="P87" s="321">
        <f t="shared" si="8"/>
        <v>5.9772936611084501E-2</v>
      </c>
      <c r="Q87" s="23"/>
    </row>
    <row r="88" spans="1:248" x14ac:dyDescent="0.25">
      <c r="A88" s="15"/>
      <c r="B88" s="599" t="s">
        <v>625</v>
      </c>
      <c r="C88" s="600" t="s">
        <v>57</v>
      </c>
      <c r="D88" s="601">
        <v>1438418.65</v>
      </c>
      <c r="E88" s="602">
        <v>1155745.6100000001</v>
      </c>
      <c r="F88" s="15"/>
      <c r="G88" s="321">
        <f t="shared" si="7"/>
        <v>0.2445806737695502</v>
      </c>
      <c r="I88" s="270">
        <f>VLOOKUP(B88,'FX rates'!$B$9:$K$124,4,FALSE)</f>
        <v>0.89200000000000002</v>
      </c>
      <c r="J88" s="270">
        <f>VLOOKUP(B88,'FX rates'!$B$9:$K$124,5,FALSE)</f>
        <v>0.874</v>
      </c>
      <c r="K88" s="17"/>
      <c r="L88" s="325" t="s">
        <v>625</v>
      </c>
      <c r="M88" s="601">
        <f t="shared" si="9"/>
        <v>1612576.961883408</v>
      </c>
      <c r="N88" s="602">
        <f t="shared" si="10"/>
        <v>1322363.3981693366</v>
      </c>
      <c r="P88" s="321">
        <f t="shared" si="8"/>
        <v>0.21946581712397625</v>
      </c>
      <c r="Q88" s="23"/>
    </row>
    <row r="89" spans="1:248" x14ac:dyDescent="0.25">
      <c r="A89" s="15"/>
      <c r="B89" s="599" t="s">
        <v>78</v>
      </c>
      <c r="C89" s="600" t="s">
        <v>79</v>
      </c>
      <c r="D89" s="601">
        <v>13461969.27</v>
      </c>
      <c r="E89" s="602">
        <v>11443156.51</v>
      </c>
      <c r="F89" s="15"/>
      <c r="G89" s="321">
        <f t="shared" si="7"/>
        <v>0.17642096900761517</v>
      </c>
      <c r="I89" s="270">
        <f>VLOOKUP(B89,'FX rates'!$B$9:$K$124,4,FALSE)</f>
        <v>306.5</v>
      </c>
      <c r="J89" s="270">
        <f>VLOOKUP(B89,'FX rates'!$B$9:$K$124,5,FALSE)</f>
        <v>363.03800000000001</v>
      </c>
      <c r="K89" s="38"/>
      <c r="L89" s="325" t="s">
        <v>78</v>
      </c>
      <c r="M89" s="601">
        <f t="shared" si="9"/>
        <v>43921.596313213704</v>
      </c>
      <c r="N89" s="602">
        <f t="shared" si="10"/>
        <v>31520.547463350944</v>
      </c>
      <c r="P89" s="321">
        <f t="shared" si="8"/>
        <v>0.3934274575745077</v>
      </c>
      <c r="Q89" s="23"/>
    </row>
    <row r="90" spans="1:248" x14ac:dyDescent="0.25">
      <c r="B90" s="599" t="s">
        <v>636</v>
      </c>
      <c r="C90" s="600" t="s">
        <v>80</v>
      </c>
      <c r="D90" s="601">
        <v>2594916.94</v>
      </c>
      <c r="E90" s="602">
        <v>2320048.5099999998</v>
      </c>
      <c r="F90" s="15"/>
      <c r="G90" s="321">
        <f t="shared" si="7"/>
        <v>0.11847529429460085</v>
      </c>
      <c r="I90" s="270">
        <f>VLOOKUP(B90,'FX rates'!$B$9:$K$124,4,FALSE)</f>
        <v>8.7799999999999994</v>
      </c>
      <c r="J90" s="270">
        <f>VLOOKUP(B90,'FX rates'!$B$9:$K$124,5,FALSE)</f>
        <v>8.6769999999999996</v>
      </c>
      <c r="K90" s="17"/>
      <c r="L90" s="325" t="s">
        <v>636</v>
      </c>
      <c r="M90" s="601">
        <f t="shared" si="9"/>
        <v>295548.62642369024</v>
      </c>
      <c r="N90" s="602">
        <f t="shared" si="10"/>
        <v>267379.10683415923</v>
      </c>
      <c r="P90" s="321">
        <f t="shared" si="8"/>
        <v>0.10535422876927714</v>
      </c>
      <c r="Q90" s="23"/>
    </row>
    <row r="91" spans="1:248" x14ac:dyDescent="0.25">
      <c r="A91" s="15"/>
      <c r="B91" s="599" t="s">
        <v>137</v>
      </c>
      <c r="C91" s="600" t="s">
        <v>19</v>
      </c>
      <c r="D91" s="601">
        <v>3757.5</v>
      </c>
      <c r="E91" s="602">
        <v>3734.92</v>
      </c>
      <c r="F91" s="15"/>
      <c r="G91" s="321">
        <f t="shared" si="7"/>
        <v>6.0456448866374451E-3</v>
      </c>
      <c r="I91" s="270">
        <f>VLOOKUP(B91,'FX rates'!$B$9:$K$124,4,FALSE)</f>
        <v>1</v>
      </c>
      <c r="J91" s="270">
        <f>VLOOKUP(B91,'FX rates'!$B$9:$K$124,5,FALSE)</f>
        <v>1</v>
      </c>
      <c r="K91" s="17"/>
      <c r="L91" s="572" t="s">
        <v>137</v>
      </c>
      <c r="M91" s="601">
        <f t="shared" si="9"/>
        <v>3757.5</v>
      </c>
      <c r="N91" s="602">
        <f t="shared" si="10"/>
        <v>3734.92</v>
      </c>
      <c r="P91" s="321">
        <f t="shared" si="8"/>
        <v>6.0456448866374451E-3</v>
      </c>
      <c r="Q91" s="23"/>
    </row>
    <row r="92" spans="1:248" ht="15.6" customHeight="1" x14ac:dyDescent="0.25">
      <c r="B92" s="599" t="s">
        <v>81</v>
      </c>
      <c r="C92" s="600" t="s">
        <v>82</v>
      </c>
      <c r="D92" s="601">
        <v>582744.66</v>
      </c>
      <c r="E92" s="602">
        <v>588715.29</v>
      </c>
      <c r="F92" s="15"/>
      <c r="G92" s="321">
        <f t="shared" si="7"/>
        <v>-1.0141795365973941E-2</v>
      </c>
      <c r="I92" s="270">
        <f>VLOOKUP(B92,'FX rates'!$B$9:$K$124,4,FALSE)</f>
        <v>3.641</v>
      </c>
      <c r="J92" s="270">
        <f>VLOOKUP(B92,'FX rates'!$B$9:$K$124,5,FALSE)</f>
        <v>3.6110000000000002</v>
      </c>
      <c r="K92" s="17"/>
      <c r="L92" s="325" t="s">
        <v>81</v>
      </c>
      <c r="M92" s="601">
        <f t="shared" si="9"/>
        <v>160050.71683603406</v>
      </c>
      <c r="N92" s="602">
        <f t="shared" si="10"/>
        <v>163033.86596510661</v>
      </c>
      <c r="P92" s="321">
        <f t="shared" si="8"/>
        <v>-1.8297726741700545E-2</v>
      </c>
    </row>
    <row r="93" spans="1:248" x14ac:dyDescent="0.25">
      <c r="B93" s="599" t="s">
        <v>639</v>
      </c>
      <c r="C93" s="600" t="s">
        <v>640</v>
      </c>
      <c r="D93" s="601">
        <v>3047739.58</v>
      </c>
      <c r="E93" s="602">
        <v>2949108.31</v>
      </c>
      <c r="F93" s="15"/>
      <c r="G93" s="321">
        <f t="shared" si="7"/>
        <v>3.3444437990139471E-2</v>
      </c>
      <c r="I93" s="270">
        <f>VLOOKUP(B93,'FX rates'!$B$9:$K$124,4,FALSE)</f>
        <v>948.20500000000004</v>
      </c>
      <c r="J93" s="270">
        <f>VLOOKUP(B93,'FX rates'!$B$9:$K$124,5,FALSE)</f>
        <v>860.69</v>
      </c>
      <c r="K93" s="38"/>
      <c r="L93" s="325" t="s">
        <v>639</v>
      </c>
      <c r="M93" s="601">
        <f t="shared" si="9"/>
        <v>3214.2201106300854</v>
      </c>
      <c r="N93" s="602">
        <f t="shared" si="10"/>
        <v>3426.4465835550545</v>
      </c>
      <c r="P93" s="321">
        <f t="shared" si="8"/>
        <v>-6.1937773652603383E-2</v>
      </c>
    </row>
    <row r="94" spans="1:248" x14ac:dyDescent="0.25">
      <c r="A94" s="6"/>
      <c r="B94" s="599" t="s">
        <v>138</v>
      </c>
      <c r="C94" s="600" t="s">
        <v>83</v>
      </c>
      <c r="D94" s="601">
        <v>9027980.3200000003</v>
      </c>
      <c r="E94" s="602">
        <v>1861274.78</v>
      </c>
      <c r="F94" s="15"/>
      <c r="G94" s="321">
        <f t="shared" si="7"/>
        <v>3.8504285433878818</v>
      </c>
      <c r="I94" s="270">
        <f>VLOOKUP(B94,'FX rates'!$B$9:$K$124,4,FALSE)</f>
        <v>3.7509999999999999</v>
      </c>
      <c r="J94" s="270">
        <f>VLOOKUP(B94,'FX rates'!$B$9:$K$124,5,FALSE)</f>
        <v>3.75</v>
      </c>
      <c r="K94" s="17"/>
      <c r="L94" s="325" t="s">
        <v>138</v>
      </c>
      <c r="M94" s="601">
        <f t="shared" si="9"/>
        <v>2406819.6001066384</v>
      </c>
      <c r="N94" s="602">
        <f t="shared" si="10"/>
        <v>496339.94133333332</v>
      </c>
      <c r="P94" s="321">
        <f t="shared" si="8"/>
        <v>3.8491354406037215</v>
      </c>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row>
    <row r="95" spans="1:248" x14ac:dyDescent="0.25">
      <c r="B95" s="599" t="s">
        <v>84</v>
      </c>
      <c r="C95" s="600" t="s">
        <v>85</v>
      </c>
      <c r="D95" s="601">
        <v>1775750.76</v>
      </c>
      <c r="E95" s="602">
        <v>1417957.79</v>
      </c>
      <c r="F95" s="15"/>
      <c r="G95" s="321">
        <f t="shared" si="7"/>
        <v>0.25232977492228453</v>
      </c>
      <c r="I95" s="270">
        <f>VLOOKUP(B95,'FX rates'!$B$9:$K$124,4,FALSE)</f>
        <v>0.96799999999999997</v>
      </c>
      <c r="J95" s="270">
        <f>VLOOKUP(B95,'FX rates'!$B$9:$K$124,5,FALSE)</f>
        <v>0.98399999999999999</v>
      </c>
      <c r="K95" s="38"/>
      <c r="L95" s="330" t="s">
        <v>84</v>
      </c>
      <c r="M95" s="601">
        <f t="shared" si="9"/>
        <v>1834453.26446281</v>
      </c>
      <c r="N95" s="602">
        <f t="shared" si="10"/>
        <v>1441014.0142276424</v>
      </c>
      <c r="P95" s="321">
        <f t="shared" si="8"/>
        <v>0.27302944062347922</v>
      </c>
    </row>
    <row r="96" spans="1:248" x14ac:dyDescent="0.25">
      <c r="B96" s="599" t="s">
        <v>86</v>
      </c>
      <c r="C96" s="600" t="s">
        <v>87</v>
      </c>
      <c r="D96" s="601">
        <v>313183.08</v>
      </c>
      <c r="E96" s="602">
        <v>329319.14</v>
      </c>
      <c r="F96" s="15"/>
      <c r="G96" s="321">
        <f t="shared" si="7"/>
        <v>-4.8998245288749381E-2</v>
      </c>
      <c r="I96" s="270">
        <f>VLOOKUP(B96,'FX rates'!$B$9:$K$124,4,FALSE)</f>
        <v>36.35</v>
      </c>
      <c r="J96" s="270">
        <f>VLOOKUP(B96,'FX rates'!$B$9:$K$124,5,FALSE)</f>
        <v>33.442</v>
      </c>
      <c r="K96" s="38"/>
      <c r="L96" s="330" t="s">
        <v>86</v>
      </c>
      <c r="M96" s="601">
        <f t="shared" si="9"/>
        <v>8615.7656121045402</v>
      </c>
      <c r="N96" s="602">
        <f t="shared" si="10"/>
        <v>9847.4714430955082</v>
      </c>
      <c r="P96" s="321">
        <f t="shared" si="8"/>
        <v>-0.1250783856656493</v>
      </c>
    </row>
    <row r="97" spans="2:16" x14ac:dyDescent="0.25">
      <c r="B97" s="599" t="s">
        <v>139</v>
      </c>
      <c r="C97" s="600" t="s">
        <v>140</v>
      </c>
      <c r="D97" s="601">
        <v>13468189063</v>
      </c>
      <c r="E97" s="602">
        <v>6029024500</v>
      </c>
      <c r="F97" s="15"/>
      <c r="G97" s="321">
        <f t="shared" si="7"/>
        <v>1.2338919112038771</v>
      </c>
      <c r="I97" s="270">
        <f>VLOOKUP(B97,'FX rates'!$B$9:$K$124,4,FALSE)</f>
        <v>42000</v>
      </c>
      <c r="J97" s="270">
        <f>VLOOKUP(B97,'FX rates'!$B$9:$K$124,5,FALSE)</f>
        <v>42000</v>
      </c>
      <c r="K97" s="38"/>
      <c r="L97" s="330" t="s">
        <v>139</v>
      </c>
      <c r="M97" s="601">
        <f t="shared" si="9"/>
        <v>320671.16816666664</v>
      </c>
      <c r="N97" s="602">
        <f t="shared" si="10"/>
        <v>143548.20238095237</v>
      </c>
      <c r="P97" s="321">
        <f t="shared" si="8"/>
        <v>1.2338919112038773</v>
      </c>
    </row>
    <row r="98" spans="2:16" x14ac:dyDescent="0.25">
      <c r="B98" s="599" t="s">
        <v>88</v>
      </c>
      <c r="C98" s="600" t="s">
        <v>89</v>
      </c>
      <c r="D98" s="601">
        <v>819880</v>
      </c>
      <c r="E98" s="602">
        <v>702999</v>
      </c>
      <c r="F98" s="15"/>
      <c r="G98" s="321">
        <f t="shared" si="7"/>
        <v>0.16626054944601629</v>
      </c>
      <c r="I98" s="270">
        <f>VLOOKUP(B98,'FX rates'!$B$9:$K$124,4,FALSE)</f>
        <v>3.4540000000000002</v>
      </c>
      <c r="J98" s="270">
        <f>VLOOKUP(B98,'FX rates'!$B$9:$K$124,5,FALSE)</f>
        <v>3.75</v>
      </c>
      <c r="K98" s="38"/>
      <c r="L98" s="330" t="s">
        <v>88</v>
      </c>
      <c r="M98" s="601">
        <f t="shared" si="9"/>
        <v>237371.16386797914</v>
      </c>
      <c r="N98" s="602">
        <f t="shared" si="10"/>
        <v>187466.4</v>
      </c>
      <c r="P98" s="321">
        <f t="shared" si="8"/>
        <v>0.26620644482413458</v>
      </c>
    </row>
    <row r="99" spans="2:16" x14ac:dyDescent="0.25">
      <c r="B99" s="599" t="s">
        <v>333</v>
      </c>
      <c r="C99" s="600" t="s">
        <v>66</v>
      </c>
      <c r="D99" s="601">
        <v>709407.53</v>
      </c>
      <c r="E99" s="602">
        <v>750865.96</v>
      </c>
      <c r="F99" s="15"/>
      <c r="G99" s="321">
        <f t="shared" si="7"/>
        <v>-5.521415566634548E-2</v>
      </c>
      <c r="I99" s="270">
        <f>VLOOKUP(B99,'FX rates'!$B$9:$K$124,4,FALSE)</f>
        <v>16.05</v>
      </c>
      <c r="J99" s="270">
        <f>VLOOKUP(B99,'FX rates'!$B$9:$K$124,5,FALSE)</f>
        <v>17.875</v>
      </c>
      <c r="K99" s="38"/>
      <c r="L99" s="330" t="s">
        <v>333</v>
      </c>
      <c r="M99" s="601">
        <f t="shared" si="9"/>
        <v>44199.846105919001</v>
      </c>
      <c r="N99" s="602">
        <f t="shared" si="10"/>
        <v>42006.487272727274</v>
      </c>
      <c r="P99" s="321">
        <f t="shared" si="8"/>
        <v>5.221476432797955E-2</v>
      </c>
    </row>
    <row r="100" spans="2:16" x14ac:dyDescent="0.25">
      <c r="B100" s="599" t="s">
        <v>424</v>
      </c>
      <c r="C100" s="600" t="s">
        <v>124</v>
      </c>
      <c r="D100" s="601">
        <v>23724.01</v>
      </c>
      <c r="E100" s="602">
        <v>24379.8</v>
      </c>
      <c r="F100" s="15"/>
      <c r="G100" s="321">
        <f t="shared" si="7"/>
        <v>-2.6898908112453788E-2</v>
      </c>
      <c r="I100" s="270">
        <f>VLOOKUP(B100,'FX rates'!$B$9:$K$124,4,FALSE)</f>
        <v>2.79</v>
      </c>
      <c r="J100" s="270">
        <f>VLOOKUP(B100,'FX rates'!$B$9:$K$124,5,FALSE)</f>
        <v>2.927</v>
      </c>
      <c r="K100" s="38"/>
      <c r="L100" s="330" t="s">
        <v>424</v>
      </c>
      <c r="M100" s="601">
        <f t="shared" si="9"/>
        <v>8503.2293906810028</v>
      </c>
      <c r="N100" s="602">
        <f t="shared" si="10"/>
        <v>8329.2791253843516</v>
      </c>
      <c r="P100" s="321">
        <f t="shared" si="8"/>
        <v>2.0884192098511806E-2</v>
      </c>
    </row>
    <row r="101" spans="2:16" hidden="1" x14ac:dyDescent="0.25">
      <c r="B101" s="1055" t="s">
        <v>141</v>
      </c>
      <c r="C101" s="1056" t="s">
        <v>142</v>
      </c>
      <c r="D101" s="1057"/>
      <c r="E101" s="1058">
        <v>121800.79</v>
      </c>
      <c r="F101" s="1059"/>
      <c r="G101" s="1060">
        <f t="shared" si="7"/>
        <v>-1</v>
      </c>
      <c r="I101" s="270">
        <f>VLOOKUP(B101,'FX rates'!$B$9:$K$124,4,FALSE)</f>
        <v>23.7</v>
      </c>
      <c r="J101" s="270">
        <f>VLOOKUP(B101,'FX rates'!$B$9:$K$124,5,FALSE)</f>
        <v>27.585000000000001</v>
      </c>
      <c r="K101" s="38"/>
      <c r="L101" s="330" t="s">
        <v>141</v>
      </c>
      <c r="M101" s="1057">
        <f t="shared" si="9"/>
        <v>0</v>
      </c>
      <c r="N101" s="1058">
        <f t="shared" si="10"/>
        <v>4415.471814391879</v>
      </c>
      <c r="P101" s="321">
        <f t="shared" si="8"/>
        <v>-1</v>
      </c>
    </row>
    <row r="102" spans="2:16" x14ac:dyDescent="0.25">
      <c r="B102" s="599" t="s">
        <v>143</v>
      </c>
      <c r="C102" s="600" t="s">
        <v>144</v>
      </c>
      <c r="D102" s="601">
        <v>575090.34</v>
      </c>
      <c r="E102" s="602">
        <v>602050.56000000006</v>
      </c>
      <c r="F102" s="15"/>
      <c r="G102" s="321">
        <f t="shared" si="7"/>
        <v>-4.4780657624502646E-2</v>
      </c>
      <c r="I102" s="270">
        <f>VLOOKUP(B102,'FX rates'!$B$9:$K$124,4,FALSE)</f>
        <v>3.7930000000000001</v>
      </c>
      <c r="J102" s="270">
        <f>VLOOKUP(B102,'FX rates'!$B$9:$K$124,5,FALSE)</f>
        <v>3.7519999999999998</v>
      </c>
      <c r="K102" s="17"/>
      <c r="L102" s="330" t="s">
        <v>143</v>
      </c>
      <c r="M102" s="601">
        <f t="shared" si="9"/>
        <v>151618.86105984708</v>
      </c>
      <c r="N102" s="602">
        <f t="shared" si="10"/>
        <v>160461.23667377402</v>
      </c>
      <c r="P102" s="321">
        <f t="shared" si="8"/>
        <v>-5.510599193438815E-2</v>
      </c>
    </row>
    <row r="103" spans="2:16" x14ac:dyDescent="0.25">
      <c r="B103" s="604" t="s">
        <v>145</v>
      </c>
      <c r="C103" s="605" t="s">
        <v>146</v>
      </c>
      <c r="D103" s="606">
        <v>149077.92000000001</v>
      </c>
      <c r="E103" s="607">
        <v>133552.34</v>
      </c>
      <c r="F103" s="15"/>
      <c r="G103" s="416">
        <f t="shared" si="7"/>
        <v>0.11625090208078732</v>
      </c>
      <c r="I103" s="271">
        <f>VLOOKUP(B103,'FX rates'!$B$9:$K$124,4,FALSE)</f>
        <v>6.6379999999999999</v>
      </c>
      <c r="J103" s="271">
        <f>VLOOKUP(B103,'FX rates'!$B$9:$K$124,5,FALSE)</f>
        <v>6.4729999999999999</v>
      </c>
      <c r="K103" s="36"/>
      <c r="L103" s="332" t="s">
        <v>145</v>
      </c>
      <c r="M103" s="606">
        <f t="shared" si="9"/>
        <v>22458.258511599881</v>
      </c>
      <c r="N103" s="607">
        <f t="shared" si="10"/>
        <v>20632.216900973275</v>
      </c>
      <c r="P103" s="416">
        <f t="shared" si="8"/>
        <v>8.8504382218881503E-2</v>
      </c>
    </row>
    <row r="104" spans="2:16" x14ac:dyDescent="0.25">
      <c r="B104" s="2"/>
      <c r="C104" s="2"/>
      <c r="D104" s="22"/>
      <c r="E104" s="22"/>
      <c r="F104" s="15"/>
      <c r="G104" s="15"/>
      <c r="K104" s="17"/>
      <c r="L104" s="26"/>
      <c r="M104" s="311"/>
      <c r="N104" s="311"/>
      <c r="P104" s="23"/>
    </row>
    <row r="105" spans="2:16" x14ac:dyDescent="0.25">
      <c r="B105" s="39"/>
      <c r="C105" s="39"/>
      <c r="D105" s="39"/>
      <c r="E105" s="39"/>
      <c r="F105" s="39"/>
      <c r="G105" s="39"/>
      <c r="H105" s="39"/>
      <c r="I105" s="39"/>
      <c r="J105" s="39"/>
      <c r="K105" s="39"/>
    </row>
    <row r="106" spans="2:16" x14ac:dyDescent="0.25">
      <c r="B106" s="1" t="s">
        <v>446</v>
      </c>
      <c r="C106" s="39"/>
      <c r="D106" s="39"/>
      <c r="E106" s="39"/>
      <c r="F106" s="39"/>
      <c r="G106" s="39"/>
      <c r="H106" s="39"/>
      <c r="I106" s="41"/>
      <c r="J106" s="39"/>
      <c r="K106" s="39"/>
    </row>
    <row r="107" spans="2:16" x14ac:dyDescent="0.25">
      <c r="B107" s="39" t="s">
        <v>91</v>
      </c>
      <c r="C107" s="39"/>
      <c r="D107" s="39"/>
      <c r="E107" s="39"/>
      <c r="F107" s="39"/>
      <c r="G107" s="39"/>
      <c r="H107" s="39"/>
      <c r="I107" s="39"/>
      <c r="J107" s="39"/>
      <c r="K107" s="39"/>
    </row>
    <row r="108" spans="2:16" x14ac:dyDescent="0.25">
      <c r="B108" s="39"/>
      <c r="C108" s="39"/>
      <c r="D108" s="39"/>
      <c r="E108" s="39"/>
      <c r="F108" s="39"/>
      <c r="G108" s="39"/>
      <c r="H108" s="39"/>
      <c r="I108" s="39"/>
      <c r="J108" s="39"/>
      <c r="K108" s="39"/>
    </row>
    <row r="109" spans="2:16" x14ac:dyDescent="0.25">
      <c r="B109" s="43" t="s">
        <v>92</v>
      </c>
      <c r="C109" s="39"/>
      <c r="D109" s="39"/>
      <c r="E109" s="39"/>
      <c r="F109" s="39"/>
      <c r="G109" s="39"/>
      <c r="H109" s="39"/>
      <c r="I109" s="39"/>
      <c r="J109" s="39"/>
      <c r="K109" s="39"/>
    </row>
    <row r="110" spans="2:16" x14ac:dyDescent="0.25">
      <c r="B110" s="39" t="s">
        <v>434</v>
      </c>
      <c r="C110" s="39"/>
      <c r="D110" s="39"/>
      <c r="E110" s="39"/>
      <c r="F110" s="39"/>
      <c r="G110" s="39"/>
      <c r="H110" s="39"/>
      <c r="I110" s="39"/>
      <c r="J110" s="39"/>
      <c r="K110" s="39"/>
      <c r="M110" s="41"/>
      <c r="N110" s="44"/>
      <c r="O110" s="45"/>
    </row>
    <row r="111" spans="2:16" x14ac:dyDescent="0.25">
      <c r="B111" s="39" t="s">
        <v>93</v>
      </c>
      <c r="C111" s="39"/>
      <c r="D111" s="39"/>
      <c r="E111" s="39"/>
      <c r="F111" s="39"/>
      <c r="G111" s="39"/>
      <c r="H111" s="39"/>
      <c r="I111" s="39"/>
      <c r="J111" s="39"/>
      <c r="K111" s="39"/>
      <c r="M111" s="41"/>
      <c r="N111" s="44"/>
      <c r="O111" s="45"/>
    </row>
    <row r="112" spans="2:16" x14ac:dyDescent="0.25">
      <c r="B112" s="39" t="s">
        <v>94</v>
      </c>
      <c r="C112" s="39"/>
      <c r="D112" s="39"/>
      <c r="E112" s="39"/>
      <c r="F112" s="39"/>
      <c r="G112" s="39"/>
      <c r="H112" s="39"/>
      <c r="I112" s="39"/>
      <c r="J112" s="39"/>
      <c r="K112" s="39"/>
      <c r="M112" s="41"/>
      <c r="N112" s="44"/>
      <c r="O112" s="45"/>
    </row>
    <row r="113" spans="2:17" x14ac:dyDescent="0.25">
      <c r="B113" s="39"/>
      <c r="C113" s="39"/>
      <c r="D113" s="39"/>
      <c r="E113" s="39"/>
      <c r="F113" s="39"/>
      <c r="G113" s="39"/>
      <c r="H113" s="39"/>
      <c r="I113" s="39"/>
      <c r="J113" s="39"/>
      <c r="K113" s="39"/>
      <c r="M113" s="41"/>
      <c r="N113" s="44"/>
      <c r="O113" s="45"/>
    </row>
    <row r="114" spans="2:17" x14ac:dyDescent="0.25">
      <c r="B114" s="39" t="s">
        <v>747</v>
      </c>
      <c r="C114" s="39"/>
      <c r="D114" s="39"/>
      <c r="E114" s="39"/>
      <c r="F114" s="39"/>
      <c r="G114" s="39"/>
      <c r="H114" s="39"/>
      <c r="I114" s="39"/>
      <c r="J114" s="39"/>
      <c r="K114" s="39"/>
      <c r="M114" s="41"/>
      <c r="N114" s="44"/>
      <c r="O114" s="45"/>
    </row>
    <row r="115" spans="2:17" x14ac:dyDescent="0.25">
      <c r="B115" s="39" t="s">
        <v>748</v>
      </c>
      <c r="C115" s="39"/>
      <c r="D115" s="39"/>
      <c r="E115" s="39"/>
      <c r="F115" s="39"/>
      <c r="G115" s="39"/>
      <c r="H115" s="39"/>
      <c r="I115" s="39"/>
      <c r="J115" s="39"/>
      <c r="K115" s="39"/>
      <c r="M115" s="41"/>
      <c r="N115" s="44"/>
      <c r="O115" s="45"/>
    </row>
    <row r="116" spans="2:17" x14ac:dyDescent="0.25">
      <c r="B116" s="39" t="s">
        <v>749</v>
      </c>
      <c r="C116" s="39"/>
      <c r="D116" s="39"/>
      <c r="E116" s="39"/>
      <c r="F116" s="39"/>
      <c r="G116" s="39"/>
      <c r="H116" s="39"/>
      <c r="I116" s="39"/>
      <c r="J116" s="39"/>
      <c r="K116" s="39"/>
      <c r="M116" s="41"/>
      <c r="N116" s="46"/>
      <c r="O116" s="13"/>
    </row>
    <row r="117" spans="2:17" x14ac:dyDescent="0.25">
      <c r="B117" s="39" t="s">
        <v>750</v>
      </c>
      <c r="C117" s="39"/>
      <c r="D117" s="39"/>
      <c r="E117" s="39"/>
      <c r="F117" s="39"/>
      <c r="G117" s="39"/>
      <c r="H117" s="39"/>
      <c r="I117" s="39"/>
      <c r="J117" s="39"/>
      <c r="K117" s="39"/>
      <c r="M117" s="41"/>
      <c r="N117" s="46"/>
      <c r="O117" s="13"/>
    </row>
    <row r="118" spans="2:17" x14ac:dyDescent="0.25">
      <c r="B118" s="39" t="s">
        <v>751</v>
      </c>
      <c r="C118" s="39"/>
      <c r="D118" s="39"/>
      <c r="E118" s="39"/>
      <c r="F118" s="39"/>
      <c r="G118" s="39"/>
      <c r="H118" s="39"/>
      <c r="I118" s="39"/>
      <c r="J118" s="39"/>
      <c r="K118" s="39"/>
      <c r="L118" s="39"/>
      <c r="M118" s="43"/>
      <c r="N118" s="42"/>
      <c r="O118" s="15"/>
      <c r="P118" s="15"/>
      <c r="Q118" s="51"/>
    </row>
    <row r="119" spans="2:17" x14ac:dyDescent="0.25">
      <c r="B119" s="39" t="s">
        <v>758</v>
      </c>
      <c r="C119" s="39"/>
      <c r="D119" s="39"/>
      <c r="E119" s="39"/>
      <c r="F119" s="39"/>
      <c r="G119" s="39"/>
      <c r="H119" s="39"/>
      <c r="I119" s="39"/>
      <c r="J119" s="39"/>
      <c r="K119" s="39"/>
      <c r="M119" s="41"/>
      <c r="N119" s="47"/>
      <c r="O119" s="22"/>
      <c r="Q119" s="16"/>
    </row>
    <row r="120" spans="2:17" x14ac:dyDescent="0.25">
      <c r="B120" s="39" t="s">
        <v>743</v>
      </c>
      <c r="C120" s="39"/>
      <c r="D120" s="39"/>
      <c r="E120" s="39"/>
      <c r="F120" s="39"/>
      <c r="G120" s="39"/>
      <c r="H120" s="39"/>
      <c r="I120" s="39"/>
      <c r="J120" s="39"/>
      <c r="K120" s="39"/>
      <c r="M120" s="41"/>
      <c r="N120" s="47"/>
      <c r="O120" s="22"/>
      <c r="Q120" s="16"/>
    </row>
    <row r="121" spans="2:17" x14ac:dyDescent="0.25">
      <c r="B121" s="39" t="s">
        <v>752</v>
      </c>
      <c r="C121" s="39"/>
      <c r="D121" s="39"/>
      <c r="E121" s="39"/>
      <c r="F121" s="39"/>
      <c r="G121" s="39"/>
      <c r="H121" s="39"/>
      <c r="I121" s="39"/>
      <c r="J121" s="39"/>
      <c r="K121" s="39"/>
      <c r="M121" s="41"/>
      <c r="N121" s="47"/>
      <c r="O121" s="22"/>
      <c r="Q121" s="16"/>
    </row>
    <row r="122" spans="2:17" x14ac:dyDescent="0.25">
      <c r="B122" s="39" t="s">
        <v>753</v>
      </c>
      <c r="C122" s="39"/>
      <c r="D122" s="39"/>
      <c r="E122" s="39"/>
      <c r="F122" s="39"/>
      <c r="G122" s="39"/>
      <c r="H122" s="39"/>
      <c r="I122" s="39"/>
      <c r="J122" s="39"/>
      <c r="K122" s="39"/>
      <c r="M122" s="41"/>
      <c r="N122" s="47"/>
      <c r="O122" s="22"/>
      <c r="P122" s="16"/>
      <c r="Q122" s="22"/>
    </row>
    <row r="123" spans="2:17" x14ac:dyDescent="0.25">
      <c r="B123" s="39" t="s">
        <v>754</v>
      </c>
      <c r="C123" s="39"/>
      <c r="D123" s="39"/>
      <c r="E123" s="39"/>
      <c r="F123" s="39"/>
      <c r="G123" s="39"/>
      <c r="H123" s="39"/>
      <c r="I123" s="39"/>
      <c r="J123" s="39"/>
      <c r="K123" s="39"/>
      <c r="L123" s="39"/>
      <c r="M123" s="43"/>
      <c r="N123" s="42"/>
      <c r="O123" s="15"/>
      <c r="P123" s="51"/>
      <c r="Q123" s="15"/>
    </row>
    <row r="124" spans="2:17" x14ac:dyDescent="0.25">
      <c r="B124" s="39" t="s">
        <v>733</v>
      </c>
      <c r="C124" s="39"/>
      <c r="D124" s="39"/>
      <c r="E124" s="39"/>
      <c r="F124" s="39"/>
      <c r="G124" s="39"/>
      <c r="H124" s="39"/>
      <c r="I124" s="39"/>
      <c r="J124" s="39"/>
      <c r="K124" s="39"/>
      <c r="M124" s="42"/>
      <c r="N124" s="48"/>
      <c r="O124" s="49"/>
      <c r="P124" s="22"/>
    </row>
    <row r="125" spans="2:17" x14ac:dyDescent="0.25">
      <c r="B125" s="39" t="s">
        <v>755</v>
      </c>
      <c r="C125" s="39"/>
      <c r="D125" s="39"/>
      <c r="E125" s="39"/>
      <c r="F125" s="39"/>
      <c r="G125" s="39"/>
      <c r="H125" s="39"/>
      <c r="I125" s="39"/>
      <c r="J125" s="39"/>
      <c r="K125" s="39"/>
      <c r="M125" s="43"/>
      <c r="N125" s="50"/>
      <c r="O125" s="51"/>
      <c r="P125" s="22"/>
      <c r="Q125" s="15"/>
    </row>
    <row r="126" spans="2:17" x14ac:dyDescent="0.25">
      <c r="B126" s="39" t="s">
        <v>756</v>
      </c>
      <c r="C126" s="39"/>
      <c r="D126" s="39"/>
      <c r="E126" s="39"/>
      <c r="F126" s="39"/>
      <c r="G126" s="39"/>
      <c r="H126" s="39"/>
      <c r="I126" s="39"/>
      <c r="J126" s="39"/>
      <c r="K126" s="39"/>
      <c r="M126" s="43"/>
      <c r="N126" s="42"/>
      <c r="O126" s="15"/>
      <c r="P126" s="15"/>
      <c r="Q126" s="51"/>
    </row>
    <row r="127" spans="2:17" x14ac:dyDescent="0.25">
      <c r="B127" s="39" t="s">
        <v>757</v>
      </c>
      <c r="C127" s="39"/>
      <c r="D127" s="39"/>
      <c r="E127" s="39"/>
      <c r="F127" s="39"/>
      <c r="G127" s="39"/>
      <c r="H127" s="39"/>
      <c r="J127" s="39"/>
      <c r="K127" s="39"/>
      <c r="M127" s="43"/>
      <c r="N127" s="42"/>
      <c r="O127" s="15"/>
      <c r="P127" s="51"/>
      <c r="Q127" s="15"/>
    </row>
    <row r="128" spans="2:17" x14ac:dyDescent="0.25">
      <c r="L128" s="52"/>
      <c r="M128" s="49"/>
      <c r="N128" s="15"/>
      <c r="O128" s="15"/>
      <c r="P128" s="15"/>
      <c r="Q128" s="15"/>
    </row>
    <row r="129" spans="12:17" x14ac:dyDescent="0.25">
      <c r="L129" s="52"/>
      <c r="M129" s="27"/>
      <c r="N129" s="15"/>
      <c r="O129" s="15"/>
      <c r="P129" s="15"/>
      <c r="Q129" s="15"/>
    </row>
    <row r="130" spans="12:17" x14ac:dyDescent="0.25">
      <c r="P130" s="31"/>
    </row>
    <row r="131" spans="12:17" ht="12" customHeight="1" x14ac:dyDescent="0.25"/>
    <row r="132" spans="12:17" ht="12" customHeight="1" x14ac:dyDescent="0.25"/>
    <row r="133" spans="12:17" ht="12" customHeight="1" x14ac:dyDescent="0.25"/>
    <row r="134" spans="12:17" ht="12" customHeight="1" x14ac:dyDescent="0.25"/>
    <row r="135" spans="12:17" ht="12" customHeight="1" x14ac:dyDescent="0.25"/>
    <row r="136" spans="12:17" ht="12" customHeight="1" x14ac:dyDescent="0.25"/>
    <row r="137" spans="12:17" ht="12" customHeight="1" x14ac:dyDescent="0.25"/>
    <row r="138" spans="12:17" ht="12" customHeight="1" x14ac:dyDescent="0.25"/>
    <row r="139" spans="12:17" ht="12" customHeight="1" x14ac:dyDescent="0.25"/>
    <row r="140" spans="12:17" ht="12" customHeight="1" x14ac:dyDescent="0.25"/>
    <row r="141" spans="12:17" ht="12" customHeight="1" x14ac:dyDescent="0.25"/>
    <row r="142" spans="12:17" ht="12" customHeight="1" x14ac:dyDescent="0.25"/>
    <row r="143" spans="12:17" ht="12" customHeight="1" x14ac:dyDescent="0.25"/>
    <row r="144" spans="12:17"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sheetData>
  <sortState xmlns:xlrd2="http://schemas.microsoft.com/office/spreadsheetml/2017/richdata2" ref="B114:B127">
    <sortCondition ref="B114"/>
  </sortState>
  <mergeCells count="11">
    <mergeCell ref="J5:J7"/>
    <mergeCell ref="L5:L7"/>
    <mergeCell ref="M5:M7"/>
    <mergeCell ref="N5:N7"/>
    <mergeCell ref="P5:P7"/>
    <mergeCell ref="I5:I7"/>
    <mergeCell ref="B5:B7"/>
    <mergeCell ref="C5:C7"/>
    <mergeCell ref="D5:D7"/>
    <mergeCell ref="E5:E7"/>
    <mergeCell ref="G5:G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O92"/>
  <sheetViews>
    <sheetView showGridLines="0" topLeftCell="J37" zoomScale="80" zoomScaleNormal="80" workbookViewId="0">
      <selection activeCell="M68" sqref="M68"/>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2.85546875" style="1" customWidth="1"/>
    <col min="9" max="10" width="15.7109375" style="1" customWidth="1"/>
    <col min="11" max="11" width="3.5703125" style="1" customWidth="1"/>
    <col min="12" max="13" width="15.7109375" style="1" customWidth="1"/>
    <col min="14" max="14" width="2.85546875" style="1" customWidth="1"/>
    <col min="15" max="16" width="15.7109375" style="1" customWidth="1"/>
    <col min="17" max="17" width="2.85546875" style="1" customWidth="1"/>
    <col min="18" max="19" width="15.7109375" style="1" customWidth="1"/>
    <col min="20" max="20" width="5.140625" style="1" customWidth="1"/>
    <col min="21" max="22" width="15.7109375" style="1" customWidth="1"/>
    <col min="23" max="23" width="2.85546875" style="1" customWidth="1"/>
    <col min="24" max="25" width="15.7109375" style="1" customWidth="1"/>
    <col min="26" max="27" width="2.85546875" style="1" customWidth="1"/>
    <col min="28" max="29" width="15.7109375" style="1" customWidth="1"/>
    <col min="30" max="30" width="2.85546875" style="1" customWidth="1"/>
    <col min="31" max="32" width="15.7109375" style="1" customWidth="1"/>
    <col min="33" max="33" width="2.85546875" style="1" customWidth="1"/>
    <col min="34" max="35" width="15.7109375" style="1" customWidth="1"/>
    <col min="36" max="36" width="2.85546875" style="1" customWidth="1"/>
    <col min="37" max="37" width="11.42578125" style="1"/>
    <col min="38" max="38" width="11.42578125" style="13" customWidth="1"/>
    <col min="39" max="39" width="11.42578125" style="1" customWidth="1"/>
    <col min="40" max="256" width="11.42578125" style="1"/>
    <col min="257" max="257" width="2.85546875" style="1" customWidth="1"/>
    <col min="258" max="258" width="37.5703125" style="1" customWidth="1"/>
    <col min="259" max="260" width="15.7109375" style="1" customWidth="1"/>
    <col min="261" max="261" width="2.85546875" style="1" customWidth="1"/>
    <col min="262" max="263" width="15.7109375" style="1" customWidth="1"/>
    <col min="264" max="264" width="2.85546875" style="1" customWidth="1"/>
    <col min="265" max="266" width="15.7109375" style="1" customWidth="1"/>
    <col min="267" max="267" width="2.85546875" style="1" customWidth="1"/>
    <col min="268" max="269" width="15.7109375" style="1" customWidth="1"/>
    <col min="270" max="270" width="2.85546875" style="1" customWidth="1"/>
    <col min="271" max="272" width="15.7109375" style="1" customWidth="1"/>
    <col min="273" max="273" width="2.85546875" style="1" customWidth="1"/>
    <col min="274" max="275" width="15.7109375" style="1" customWidth="1"/>
    <col min="276" max="276" width="2.85546875" style="1" customWidth="1"/>
    <col min="277" max="278" width="15.7109375" style="1" customWidth="1"/>
    <col min="279" max="279" width="2.85546875" style="1" customWidth="1"/>
    <col min="280" max="281" width="15.7109375" style="1" customWidth="1"/>
    <col min="282" max="283" width="2.85546875" style="1" customWidth="1"/>
    <col min="284" max="285" width="15.7109375" style="1" customWidth="1"/>
    <col min="286" max="286" width="2.85546875" style="1" customWidth="1"/>
    <col min="287" max="288" width="15.7109375" style="1" customWidth="1"/>
    <col min="289" max="289" width="2.85546875" style="1" customWidth="1"/>
    <col min="290" max="291" width="15.7109375" style="1" customWidth="1"/>
    <col min="292" max="292" width="2.85546875" style="1" customWidth="1"/>
    <col min="293" max="293" width="11.42578125" style="1"/>
    <col min="294" max="295" width="0" style="1" hidden="1" customWidth="1"/>
    <col min="296" max="512" width="11.42578125" style="1"/>
    <col min="513" max="513" width="2.85546875" style="1" customWidth="1"/>
    <col min="514" max="514" width="37.5703125" style="1" customWidth="1"/>
    <col min="515" max="516" width="15.7109375" style="1" customWidth="1"/>
    <col min="517" max="517" width="2.85546875" style="1" customWidth="1"/>
    <col min="518" max="519" width="15.7109375" style="1" customWidth="1"/>
    <col min="520" max="520" width="2.85546875" style="1" customWidth="1"/>
    <col min="521" max="522" width="15.7109375" style="1" customWidth="1"/>
    <col min="523" max="523" width="2.85546875" style="1" customWidth="1"/>
    <col min="524" max="525" width="15.7109375" style="1" customWidth="1"/>
    <col min="526" max="526" width="2.85546875" style="1" customWidth="1"/>
    <col min="527" max="528" width="15.7109375" style="1" customWidth="1"/>
    <col min="529" max="529" width="2.85546875" style="1" customWidth="1"/>
    <col min="530" max="531" width="15.7109375" style="1" customWidth="1"/>
    <col min="532" max="532" width="2.85546875" style="1" customWidth="1"/>
    <col min="533" max="534" width="15.7109375" style="1" customWidth="1"/>
    <col min="535" max="535" width="2.85546875" style="1" customWidth="1"/>
    <col min="536" max="537" width="15.7109375" style="1" customWidth="1"/>
    <col min="538" max="539" width="2.85546875" style="1" customWidth="1"/>
    <col min="540" max="541" width="15.7109375" style="1" customWidth="1"/>
    <col min="542" max="542" width="2.85546875" style="1" customWidth="1"/>
    <col min="543" max="544" width="15.7109375" style="1" customWidth="1"/>
    <col min="545" max="545" width="2.85546875" style="1" customWidth="1"/>
    <col min="546" max="547" width="15.7109375" style="1" customWidth="1"/>
    <col min="548" max="548" width="2.85546875" style="1" customWidth="1"/>
    <col min="549" max="549" width="11.42578125" style="1"/>
    <col min="550" max="551" width="0" style="1" hidden="1" customWidth="1"/>
    <col min="552" max="768" width="11.42578125" style="1"/>
    <col min="769" max="769" width="2.85546875" style="1" customWidth="1"/>
    <col min="770" max="770" width="37.5703125" style="1" customWidth="1"/>
    <col min="771" max="772" width="15.7109375" style="1" customWidth="1"/>
    <col min="773" max="773" width="2.85546875" style="1" customWidth="1"/>
    <col min="774" max="775" width="15.7109375" style="1" customWidth="1"/>
    <col min="776" max="776" width="2.85546875" style="1" customWidth="1"/>
    <col min="777" max="778" width="15.7109375" style="1" customWidth="1"/>
    <col min="779" max="779" width="2.85546875" style="1" customWidth="1"/>
    <col min="780" max="781" width="15.7109375" style="1" customWidth="1"/>
    <col min="782" max="782" width="2.85546875" style="1" customWidth="1"/>
    <col min="783" max="784" width="15.7109375" style="1" customWidth="1"/>
    <col min="785" max="785" width="2.85546875" style="1" customWidth="1"/>
    <col min="786" max="787" width="15.7109375" style="1" customWidth="1"/>
    <col min="788" max="788" width="2.85546875" style="1" customWidth="1"/>
    <col min="789" max="790" width="15.7109375" style="1" customWidth="1"/>
    <col min="791" max="791" width="2.85546875" style="1" customWidth="1"/>
    <col min="792" max="793" width="15.7109375" style="1" customWidth="1"/>
    <col min="794" max="795" width="2.85546875" style="1" customWidth="1"/>
    <col min="796" max="797" width="15.7109375" style="1" customWidth="1"/>
    <col min="798" max="798" width="2.85546875" style="1" customWidth="1"/>
    <col min="799" max="800" width="15.7109375" style="1" customWidth="1"/>
    <col min="801" max="801" width="2.85546875" style="1" customWidth="1"/>
    <col min="802" max="803" width="15.7109375" style="1" customWidth="1"/>
    <col min="804" max="804" width="2.85546875" style="1" customWidth="1"/>
    <col min="805" max="805" width="11.42578125" style="1"/>
    <col min="806" max="807" width="0" style="1" hidden="1" customWidth="1"/>
    <col min="808" max="1024" width="11.42578125" style="1"/>
    <col min="1025" max="1025" width="2.85546875" style="1" customWidth="1"/>
    <col min="1026" max="1026" width="37.5703125" style="1" customWidth="1"/>
    <col min="1027" max="1028" width="15.7109375" style="1" customWidth="1"/>
    <col min="1029" max="1029" width="2.85546875" style="1" customWidth="1"/>
    <col min="1030" max="1031" width="15.7109375" style="1" customWidth="1"/>
    <col min="1032" max="1032" width="2.85546875" style="1" customWidth="1"/>
    <col min="1033" max="1034" width="15.7109375" style="1" customWidth="1"/>
    <col min="1035" max="1035" width="2.85546875" style="1" customWidth="1"/>
    <col min="1036" max="1037" width="15.7109375" style="1" customWidth="1"/>
    <col min="1038" max="1038" width="2.85546875" style="1" customWidth="1"/>
    <col min="1039" max="1040" width="15.7109375" style="1" customWidth="1"/>
    <col min="1041" max="1041" width="2.85546875" style="1" customWidth="1"/>
    <col min="1042" max="1043" width="15.7109375" style="1" customWidth="1"/>
    <col min="1044" max="1044" width="2.85546875" style="1" customWidth="1"/>
    <col min="1045" max="1046" width="15.7109375" style="1" customWidth="1"/>
    <col min="1047" max="1047" width="2.85546875" style="1" customWidth="1"/>
    <col min="1048" max="1049" width="15.7109375" style="1" customWidth="1"/>
    <col min="1050" max="1051" width="2.85546875" style="1" customWidth="1"/>
    <col min="1052" max="1053" width="15.7109375" style="1" customWidth="1"/>
    <col min="1054" max="1054" width="2.85546875" style="1" customWidth="1"/>
    <col min="1055" max="1056" width="15.7109375" style="1" customWidth="1"/>
    <col min="1057" max="1057" width="2.85546875" style="1" customWidth="1"/>
    <col min="1058" max="1059" width="15.7109375" style="1" customWidth="1"/>
    <col min="1060" max="1060" width="2.85546875" style="1" customWidth="1"/>
    <col min="1061" max="1061" width="11.42578125" style="1"/>
    <col min="1062" max="1063" width="0" style="1" hidden="1" customWidth="1"/>
    <col min="1064" max="1280" width="11.42578125" style="1"/>
    <col min="1281" max="1281" width="2.85546875" style="1" customWidth="1"/>
    <col min="1282" max="1282" width="37.5703125" style="1" customWidth="1"/>
    <col min="1283" max="1284" width="15.7109375" style="1" customWidth="1"/>
    <col min="1285" max="1285" width="2.85546875" style="1" customWidth="1"/>
    <col min="1286" max="1287" width="15.7109375" style="1" customWidth="1"/>
    <col min="1288" max="1288" width="2.85546875" style="1" customWidth="1"/>
    <col min="1289" max="1290" width="15.7109375" style="1" customWidth="1"/>
    <col min="1291" max="1291" width="2.85546875" style="1" customWidth="1"/>
    <col min="1292" max="1293" width="15.7109375" style="1" customWidth="1"/>
    <col min="1294" max="1294" width="2.85546875" style="1" customWidth="1"/>
    <col min="1295" max="1296" width="15.7109375" style="1" customWidth="1"/>
    <col min="1297" max="1297" width="2.85546875" style="1" customWidth="1"/>
    <col min="1298" max="1299" width="15.7109375" style="1" customWidth="1"/>
    <col min="1300" max="1300" width="2.85546875" style="1" customWidth="1"/>
    <col min="1301" max="1302" width="15.7109375" style="1" customWidth="1"/>
    <col min="1303" max="1303" width="2.85546875" style="1" customWidth="1"/>
    <col min="1304" max="1305" width="15.7109375" style="1" customWidth="1"/>
    <col min="1306" max="1307" width="2.85546875" style="1" customWidth="1"/>
    <col min="1308" max="1309" width="15.7109375" style="1" customWidth="1"/>
    <col min="1310" max="1310" width="2.85546875" style="1" customWidth="1"/>
    <col min="1311" max="1312" width="15.7109375" style="1" customWidth="1"/>
    <col min="1313" max="1313" width="2.85546875" style="1" customWidth="1"/>
    <col min="1314" max="1315" width="15.7109375" style="1" customWidth="1"/>
    <col min="1316" max="1316" width="2.85546875" style="1" customWidth="1"/>
    <col min="1317" max="1317" width="11.42578125" style="1"/>
    <col min="1318" max="1319" width="0" style="1" hidden="1" customWidth="1"/>
    <col min="1320" max="1536" width="11.42578125" style="1"/>
    <col min="1537" max="1537" width="2.85546875" style="1" customWidth="1"/>
    <col min="1538" max="1538" width="37.5703125" style="1" customWidth="1"/>
    <col min="1539" max="1540" width="15.7109375" style="1" customWidth="1"/>
    <col min="1541" max="1541" width="2.85546875" style="1" customWidth="1"/>
    <col min="1542" max="1543" width="15.7109375" style="1" customWidth="1"/>
    <col min="1544" max="1544" width="2.85546875" style="1" customWidth="1"/>
    <col min="1545" max="1546" width="15.7109375" style="1" customWidth="1"/>
    <col min="1547" max="1547" width="2.85546875" style="1" customWidth="1"/>
    <col min="1548" max="1549" width="15.7109375" style="1" customWidth="1"/>
    <col min="1550" max="1550" width="2.85546875" style="1" customWidth="1"/>
    <col min="1551" max="1552" width="15.7109375" style="1" customWidth="1"/>
    <col min="1553" max="1553" width="2.85546875" style="1" customWidth="1"/>
    <col min="1554" max="1555" width="15.7109375" style="1" customWidth="1"/>
    <col min="1556" max="1556" width="2.85546875" style="1" customWidth="1"/>
    <col min="1557" max="1558" width="15.7109375" style="1" customWidth="1"/>
    <col min="1559" max="1559" width="2.85546875" style="1" customWidth="1"/>
    <col min="1560" max="1561" width="15.7109375" style="1" customWidth="1"/>
    <col min="1562" max="1563" width="2.85546875" style="1" customWidth="1"/>
    <col min="1564" max="1565" width="15.7109375" style="1" customWidth="1"/>
    <col min="1566" max="1566" width="2.85546875" style="1" customWidth="1"/>
    <col min="1567" max="1568" width="15.7109375" style="1" customWidth="1"/>
    <col min="1569" max="1569" width="2.85546875" style="1" customWidth="1"/>
    <col min="1570" max="1571" width="15.7109375" style="1" customWidth="1"/>
    <col min="1572" max="1572" width="2.85546875" style="1" customWidth="1"/>
    <col min="1573" max="1573" width="11.42578125" style="1"/>
    <col min="1574" max="1575" width="0" style="1" hidden="1" customWidth="1"/>
    <col min="1576" max="1792" width="11.42578125" style="1"/>
    <col min="1793" max="1793" width="2.85546875" style="1" customWidth="1"/>
    <col min="1794" max="1794" width="37.5703125" style="1" customWidth="1"/>
    <col min="1795" max="1796" width="15.7109375" style="1" customWidth="1"/>
    <col min="1797" max="1797" width="2.85546875" style="1" customWidth="1"/>
    <col min="1798" max="1799" width="15.7109375" style="1" customWidth="1"/>
    <col min="1800" max="1800" width="2.85546875" style="1" customWidth="1"/>
    <col min="1801" max="1802" width="15.7109375" style="1" customWidth="1"/>
    <col min="1803" max="1803" width="2.85546875" style="1" customWidth="1"/>
    <col min="1804" max="1805" width="15.7109375" style="1" customWidth="1"/>
    <col min="1806" max="1806" width="2.85546875" style="1" customWidth="1"/>
    <col min="1807" max="1808" width="15.7109375" style="1" customWidth="1"/>
    <col min="1809" max="1809" width="2.85546875" style="1" customWidth="1"/>
    <col min="1810" max="1811" width="15.7109375" style="1" customWidth="1"/>
    <col min="1812" max="1812" width="2.85546875" style="1" customWidth="1"/>
    <col min="1813" max="1814" width="15.7109375" style="1" customWidth="1"/>
    <col min="1815" max="1815" width="2.85546875" style="1" customWidth="1"/>
    <col min="1816" max="1817" width="15.7109375" style="1" customWidth="1"/>
    <col min="1818" max="1819" width="2.85546875" style="1" customWidth="1"/>
    <col min="1820" max="1821" width="15.7109375" style="1" customWidth="1"/>
    <col min="1822" max="1822" width="2.85546875" style="1" customWidth="1"/>
    <col min="1823" max="1824" width="15.7109375" style="1" customWidth="1"/>
    <col min="1825" max="1825" width="2.85546875" style="1" customWidth="1"/>
    <col min="1826" max="1827" width="15.7109375" style="1" customWidth="1"/>
    <col min="1828" max="1828" width="2.85546875" style="1" customWidth="1"/>
    <col min="1829" max="1829" width="11.42578125" style="1"/>
    <col min="1830" max="1831" width="0" style="1" hidden="1" customWidth="1"/>
    <col min="1832" max="2048" width="11.42578125" style="1"/>
    <col min="2049" max="2049" width="2.85546875" style="1" customWidth="1"/>
    <col min="2050" max="2050" width="37.5703125" style="1" customWidth="1"/>
    <col min="2051" max="2052" width="15.7109375" style="1" customWidth="1"/>
    <col min="2053" max="2053" width="2.85546875" style="1" customWidth="1"/>
    <col min="2054" max="2055" width="15.7109375" style="1" customWidth="1"/>
    <col min="2056" max="2056" width="2.85546875" style="1" customWidth="1"/>
    <col min="2057" max="2058" width="15.7109375" style="1" customWidth="1"/>
    <col min="2059" max="2059" width="2.85546875" style="1" customWidth="1"/>
    <col min="2060" max="2061" width="15.7109375" style="1" customWidth="1"/>
    <col min="2062" max="2062" width="2.85546875" style="1" customWidth="1"/>
    <col min="2063" max="2064" width="15.7109375" style="1" customWidth="1"/>
    <col min="2065" max="2065" width="2.85546875" style="1" customWidth="1"/>
    <col min="2066" max="2067" width="15.7109375" style="1" customWidth="1"/>
    <col min="2068" max="2068" width="2.85546875" style="1" customWidth="1"/>
    <col min="2069" max="2070" width="15.7109375" style="1" customWidth="1"/>
    <col min="2071" max="2071" width="2.85546875" style="1" customWidth="1"/>
    <col min="2072" max="2073" width="15.7109375" style="1" customWidth="1"/>
    <col min="2074" max="2075" width="2.85546875" style="1" customWidth="1"/>
    <col min="2076" max="2077" width="15.7109375" style="1" customWidth="1"/>
    <col min="2078" max="2078" width="2.85546875" style="1" customWidth="1"/>
    <col min="2079" max="2080" width="15.7109375" style="1" customWidth="1"/>
    <col min="2081" max="2081" width="2.85546875" style="1" customWidth="1"/>
    <col min="2082" max="2083" width="15.7109375" style="1" customWidth="1"/>
    <col min="2084" max="2084" width="2.85546875" style="1" customWidth="1"/>
    <col min="2085" max="2085" width="11.42578125" style="1"/>
    <col min="2086" max="2087" width="0" style="1" hidden="1" customWidth="1"/>
    <col min="2088" max="2304" width="11.42578125" style="1"/>
    <col min="2305" max="2305" width="2.85546875" style="1" customWidth="1"/>
    <col min="2306" max="2306" width="37.5703125" style="1" customWidth="1"/>
    <col min="2307" max="2308" width="15.7109375" style="1" customWidth="1"/>
    <col min="2309" max="2309" width="2.85546875" style="1" customWidth="1"/>
    <col min="2310" max="2311" width="15.7109375" style="1" customWidth="1"/>
    <col min="2312" max="2312" width="2.85546875" style="1" customWidth="1"/>
    <col min="2313" max="2314" width="15.7109375" style="1" customWidth="1"/>
    <col min="2315" max="2315" width="2.85546875" style="1" customWidth="1"/>
    <col min="2316" max="2317" width="15.7109375" style="1" customWidth="1"/>
    <col min="2318" max="2318" width="2.85546875" style="1" customWidth="1"/>
    <col min="2319" max="2320" width="15.7109375" style="1" customWidth="1"/>
    <col min="2321" max="2321" width="2.85546875" style="1" customWidth="1"/>
    <col min="2322" max="2323" width="15.7109375" style="1" customWidth="1"/>
    <col min="2324" max="2324" width="2.85546875" style="1" customWidth="1"/>
    <col min="2325" max="2326" width="15.7109375" style="1" customWidth="1"/>
    <col min="2327" max="2327" width="2.85546875" style="1" customWidth="1"/>
    <col min="2328" max="2329" width="15.7109375" style="1" customWidth="1"/>
    <col min="2330" max="2331" width="2.85546875" style="1" customWidth="1"/>
    <col min="2332" max="2333" width="15.7109375" style="1" customWidth="1"/>
    <col min="2334" max="2334" width="2.85546875" style="1" customWidth="1"/>
    <col min="2335" max="2336" width="15.7109375" style="1" customWidth="1"/>
    <col min="2337" max="2337" width="2.85546875" style="1" customWidth="1"/>
    <col min="2338" max="2339" width="15.7109375" style="1" customWidth="1"/>
    <col min="2340" max="2340" width="2.85546875" style="1" customWidth="1"/>
    <col min="2341" max="2341" width="11.42578125" style="1"/>
    <col min="2342" max="2343" width="0" style="1" hidden="1" customWidth="1"/>
    <col min="2344" max="2560" width="11.42578125" style="1"/>
    <col min="2561" max="2561" width="2.85546875" style="1" customWidth="1"/>
    <col min="2562" max="2562" width="37.5703125" style="1" customWidth="1"/>
    <col min="2563" max="2564" width="15.7109375" style="1" customWidth="1"/>
    <col min="2565" max="2565" width="2.85546875" style="1" customWidth="1"/>
    <col min="2566" max="2567" width="15.7109375" style="1" customWidth="1"/>
    <col min="2568" max="2568" width="2.85546875" style="1" customWidth="1"/>
    <col min="2569" max="2570" width="15.7109375" style="1" customWidth="1"/>
    <col min="2571" max="2571" width="2.85546875" style="1" customWidth="1"/>
    <col min="2572" max="2573" width="15.7109375" style="1" customWidth="1"/>
    <col min="2574" max="2574" width="2.85546875" style="1" customWidth="1"/>
    <col min="2575" max="2576" width="15.7109375" style="1" customWidth="1"/>
    <col min="2577" max="2577" width="2.85546875" style="1" customWidth="1"/>
    <col min="2578" max="2579" width="15.7109375" style="1" customWidth="1"/>
    <col min="2580" max="2580" width="2.85546875" style="1" customWidth="1"/>
    <col min="2581" max="2582" width="15.7109375" style="1" customWidth="1"/>
    <col min="2583" max="2583" width="2.85546875" style="1" customWidth="1"/>
    <col min="2584" max="2585" width="15.7109375" style="1" customWidth="1"/>
    <col min="2586" max="2587" width="2.85546875" style="1" customWidth="1"/>
    <col min="2588" max="2589" width="15.7109375" style="1" customWidth="1"/>
    <col min="2590" max="2590" width="2.85546875" style="1" customWidth="1"/>
    <col min="2591" max="2592" width="15.7109375" style="1" customWidth="1"/>
    <col min="2593" max="2593" width="2.85546875" style="1" customWidth="1"/>
    <col min="2594" max="2595" width="15.7109375" style="1" customWidth="1"/>
    <col min="2596" max="2596" width="2.85546875" style="1" customWidth="1"/>
    <col min="2597" max="2597" width="11.42578125" style="1"/>
    <col min="2598" max="2599" width="0" style="1" hidden="1" customWidth="1"/>
    <col min="2600" max="2816" width="11.42578125" style="1"/>
    <col min="2817" max="2817" width="2.85546875" style="1" customWidth="1"/>
    <col min="2818" max="2818" width="37.5703125" style="1" customWidth="1"/>
    <col min="2819" max="2820" width="15.7109375" style="1" customWidth="1"/>
    <col min="2821" max="2821" width="2.85546875" style="1" customWidth="1"/>
    <col min="2822" max="2823" width="15.7109375" style="1" customWidth="1"/>
    <col min="2824" max="2824" width="2.85546875" style="1" customWidth="1"/>
    <col min="2825" max="2826" width="15.7109375" style="1" customWidth="1"/>
    <col min="2827" max="2827" width="2.85546875" style="1" customWidth="1"/>
    <col min="2828" max="2829" width="15.7109375" style="1" customWidth="1"/>
    <col min="2830" max="2830" width="2.85546875" style="1" customWidth="1"/>
    <col min="2831" max="2832" width="15.7109375" style="1" customWidth="1"/>
    <col min="2833" max="2833" width="2.85546875" style="1" customWidth="1"/>
    <col min="2834" max="2835" width="15.7109375" style="1" customWidth="1"/>
    <col min="2836" max="2836" width="2.85546875" style="1" customWidth="1"/>
    <col min="2837" max="2838" width="15.7109375" style="1" customWidth="1"/>
    <col min="2839" max="2839" width="2.85546875" style="1" customWidth="1"/>
    <col min="2840" max="2841" width="15.7109375" style="1" customWidth="1"/>
    <col min="2842" max="2843" width="2.85546875" style="1" customWidth="1"/>
    <col min="2844" max="2845" width="15.7109375" style="1" customWidth="1"/>
    <col min="2846" max="2846" width="2.85546875" style="1" customWidth="1"/>
    <col min="2847" max="2848" width="15.7109375" style="1" customWidth="1"/>
    <col min="2849" max="2849" width="2.85546875" style="1" customWidth="1"/>
    <col min="2850" max="2851" width="15.7109375" style="1" customWidth="1"/>
    <col min="2852" max="2852" width="2.85546875" style="1" customWidth="1"/>
    <col min="2853" max="2853" width="11.42578125" style="1"/>
    <col min="2854" max="2855" width="0" style="1" hidden="1" customWidth="1"/>
    <col min="2856" max="3072" width="11.42578125" style="1"/>
    <col min="3073" max="3073" width="2.85546875" style="1" customWidth="1"/>
    <col min="3074" max="3074" width="37.5703125" style="1" customWidth="1"/>
    <col min="3075" max="3076" width="15.7109375" style="1" customWidth="1"/>
    <col min="3077" max="3077" width="2.85546875" style="1" customWidth="1"/>
    <col min="3078" max="3079" width="15.7109375" style="1" customWidth="1"/>
    <col min="3080" max="3080" width="2.85546875" style="1" customWidth="1"/>
    <col min="3081" max="3082" width="15.7109375" style="1" customWidth="1"/>
    <col min="3083" max="3083" width="2.85546875" style="1" customWidth="1"/>
    <col min="3084" max="3085" width="15.7109375" style="1" customWidth="1"/>
    <col min="3086" max="3086" width="2.85546875" style="1" customWidth="1"/>
    <col min="3087" max="3088" width="15.7109375" style="1" customWidth="1"/>
    <col min="3089" max="3089" width="2.85546875" style="1" customWidth="1"/>
    <col min="3090" max="3091" width="15.7109375" style="1" customWidth="1"/>
    <col min="3092" max="3092" width="2.85546875" style="1" customWidth="1"/>
    <col min="3093" max="3094" width="15.7109375" style="1" customWidth="1"/>
    <col min="3095" max="3095" width="2.85546875" style="1" customWidth="1"/>
    <col min="3096" max="3097" width="15.7109375" style="1" customWidth="1"/>
    <col min="3098" max="3099" width="2.85546875" style="1" customWidth="1"/>
    <col min="3100" max="3101" width="15.7109375" style="1" customWidth="1"/>
    <col min="3102" max="3102" width="2.85546875" style="1" customWidth="1"/>
    <col min="3103" max="3104" width="15.7109375" style="1" customWidth="1"/>
    <col min="3105" max="3105" width="2.85546875" style="1" customWidth="1"/>
    <col min="3106" max="3107" width="15.7109375" style="1" customWidth="1"/>
    <col min="3108" max="3108" width="2.85546875" style="1" customWidth="1"/>
    <col min="3109" max="3109" width="11.42578125" style="1"/>
    <col min="3110" max="3111" width="0" style="1" hidden="1" customWidth="1"/>
    <col min="3112" max="3328" width="11.42578125" style="1"/>
    <col min="3329" max="3329" width="2.85546875" style="1" customWidth="1"/>
    <col min="3330" max="3330" width="37.5703125" style="1" customWidth="1"/>
    <col min="3331" max="3332" width="15.7109375" style="1" customWidth="1"/>
    <col min="3333" max="3333" width="2.85546875" style="1" customWidth="1"/>
    <col min="3334" max="3335" width="15.7109375" style="1" customWidth="1"/>
    <col min="3336" max="3336" width="2.85546875" style="1" customWidth="1"/>
    <col min="3337" max="3338" width="15.7109375" style="1" customWidth="1"/>
    <col min="3339" max="3339" width="2.85546875" style="1" customWidth="1"/>
    <col min="3340" max="3341" width="15.7109375" style="1" customWidth="1"/>
    <col min="3342" max="3342" width="2.85546875" style="1" customWidth="1"/>
    <col min="3343" max="3344" width="15.7109375" style="1" customWidth="1"/>
    <col min="3345" max="3345" width="2.85546875" style="1" customWidth="1"/>
    <col min="3346" max="3347" width="15.7109375" style="1" customWidth="1"/>
    <col min="3348" max="3348" width="2.85546875" style="1" customWidth="1"/>
    <col min="3349" max="3350" width="15.7109375" style="1" customWidth="1"/>
    <col min="3351" max="3351" width="2.85546875" style="1" customWidth="1"/>
    <col min="3352" max="3353" width="15.7109375" style="1" customWidth="1"/>
    <col min="3354" max="3355" width="2.85546875" style="1" customWidth="1"/>
    <col min="3356" max="3357" width="15.7109375" style="1" customWidth="1"/>
    <col min="3358" max="3358" width="2.85546875" style="1" customWidth="1"/>
    <col min="3359" max="3360" width="15.7109375" style="1" customWidth="1"/>
    <col min="3361" max="3361" width="2.85546875" style="1" customWidth="1"/>
    <col min="3362" max="3363" width="15.7109375" style="1" customWidth="1"/>
    <col min="3364" max="3364" width="2.85546875" style="1" customWidth="1"/>
    <col min="3365" max="3365" width="11.42578125" style="1"/>
    <col min="3366" max="3367" width="0" style="1" hidden="1" customWidth="1"/>
    <col min="3368" max="3584" width="11.42578125" style="1"/>
    <col min="3585" max="3585" width="2.85546875" style="1" customWidth="1"/>
    <col min="3586" max="3586" width="37.5703125" style="1" customWidth="1"/>
    <col min="3587" max="3588" width="15.7109375" style="1" customWidth="1"/>
    <col min="3589" max="3589" width="2.85546875" style="1" customWidth="1"/>
    <col min="3590" max="3591" width="15.7109375" style="1" customWidth="1"/>
    <col min="3592" max="3592" width="2.85546875" style="1" customWidth="1"/>
    <col min="3593" max="3594" width="15.7109375" style="1" customWidth="1"/>
    <col min="3595" max="3595" width="2.85546875" style="1" customWidth="1"/>
    <col min="3596" max="3597" width="15.7109375" style="1" customWidth="1"/>
    <col min="3598" max="3598" width="2.85546875" style="1" customWidth="1"/>
    <col min="3599" max="3600" width="15.7109375" style="1" customWidth="1"/>
    <col min="3601" max="3601" width="2.85546875" style="1" customWidth="1"/>
    <col min="3602" max="3603" width="15.7109375" style="1" customWidth="1"/>
    <col min="3604" max="3604" width="2.85546875" style="1" customWidth="1"/>
    <col min="3605" max="3606" width="15.7109375" style="1" customWidth="1"/>
    <col min="3607" max="3607" width="2.85546875" style="1" customWidth="1"/>
    <col min="3608" max="3609" width="15.7109375" style="1" customWidth="1"/>
    <col min="3610" max="3611" width="2.85546875" style="1" customWidth="1"/>
    <col min="3612" max="3613" width="15.7109375" style="1" customWidth="1"/>
    <col min="3614" max="3614" width="2.85546875" style="1" customWidth="1"/>
    <col min="3615" max="3616" width="15.7109375" style="1" customWidth="1"/>
    <col min="3617" max="3617" width="2.85546875" style="1" customWidth="1"/>
    <col min="3618" max="3619" width="15.7109375" style="1" customWidth="1"/>
    <col min="3620" max="3620" width="2.85546875" style="1" customWidth="1"/>
    <col min="3621" max="3621" width="11.42578125" style="1"/>
    <col min="3622" max="3623" width="0" style="1" hidden="1" customWidth="1"/>
    <col min="3624" max="3840" width="11.42578125" style="1"/>
    <col min="3841" max="3841" width="2.85546875" style="1" customWidth="1"/>
    <col min="3842" max="3842" width="37.5703125" style="1" customWidth="1"/>
    <col min="3843" max="3844" width="15.7109375" style="1" customWidth="1"/>
    <col min="3845" max="3845" width="2.85546875" style="1" customWidth="1"/>
    <col min="3846" max="3847" width="15.7109375" style="1" customWidth="1"/>
    <col min="3848" max="3848" width="2.85546875" style="1" customWidth="1"/>
    <col min="3849" max="3850" width="15.7109375" style="1" customWidth="1"/>
    <col min="3851" max="3851" width="2.85546875" style="1" customWidth="1"/>
    <col min="3852" max="3853" width="15.7109375" style="1" customWidth="1"/>
    <col min="3854" max="3854" width="2.85546875" style="1" customWidth="1"/>
    <col min="3855" max="3856" width="15.7109375" style="1" customWidth="1"/>
    <col min="3857" max="3857" width="2.85546875" style="1" customWidth="1"/>
    <col min="3858" max="3859" width="15.7109375" style="1" customWidth="1"/>
    <col min="3860" max="3860" width="2.85546875" style="1" customWidth="1"/>
    <col min="3861" max="3862" width="15.7109375" style="1" customWidth="1"/>
    <col min="3863" max="3863" width="2.85546875" style="1" customWidth="1"/>
    <col min="3864" max="3865" width="15.7109375" style="1" customWidth="1"/>
    <col min="3866" max="3867" width="2.85546875" style="1" customWidth="1"/>
    <col min="3868" max="3869" width="15.7109375" style="1" customWidth="1"/>
    <col min="3870" max="3870" width="2.85546875" style="1" customWidth="1"/>
    <col min="3871" max="3872" width="15.7109375" style="1" customWidth="1"/>
    <col min="3873" max="3873" width="2.85546875" style="1" customWidth="1"/>
    <col min="3874" max="3875" width="15.7109375" style="1" customWidth="1"/>
    <col min="3876" max="3876" width="2.85546875" style="1" customWidth="1"/>
    <col min="3877" max="3877" width="11.42578125" style="1"/>
    <col min="3878" max="3879" width="0" style="1" hidden="1" customWidth="1"/>
    <col min="3880" max="4096" width="11.42578125" style="1"/>
    <col min="4097" max="4097" width="2.85546875" style="1" customWidth="1"/>
    <col min="4098" max="4098" width="37.5703125" style="1" customWidth="1"/>
    <col min="4099" max="4100" width="15.7109375" style="1" customWidth="1"/>
    <col min="4101" max="4101" width="2.85546875" style="1" customWidth="1"/>
    <col min="4102" max="4103" width="15.7109375" style="1" customWidth="1"/>
    <col min="4104" max="4104" width="2.85546875" style="1" customWidth="1"/>
    <col min="4105" max="4106" width="15.7109375" style="1" customWidth="1"/>
    <col min="4107" max="4107" width="2.85546875" style="1" customWidth="1"/>
    <col min="4108" max="4109" width="15.7109375" style="1" customWidth="1"/>
    <col min="4110" max="4110" width="2.85546875" style="1" customWidth="1"/>
    <col min="4111" max="4112" width="15.7109375" style="1" customWidth="1"/>
    <col min="4113" max="4113" width="2.85546875" style="1" customWidth="1"/>
    <col min="4114" max="4115" width="15.7109375" style="1" customWidth="1"/>
    <col min="4116" max="4116" width="2.85546875" style="1" customWidth="1"/>
    <col min="4117" max="4118" width="15.7109375" style="1" customWidth="1"/>
    <col min="4119" max="4119" width="2.85546875" style="1" customWidth="1"/>
    <col min="4120" max="4121" width="15.7109375" style="1" customWidth="1"/>
    <col min="4122" max="4123" width="2.85546875" style="1" customWidth="1"/>
    <col min="4124" max="4125" width="15.7109375" style="1" customWidth="1"/>
    <col min="4126" max="4126" width="2.85546875" style="1" customWidth="1"/>
    <col min="4127" max="4128" width="15.7109375" style="1" customWidth="1"/>
    <col min="4129" max="4129" width="2.85546875" style="1" customWidth="1"/>
    <col min="4130" max="4131" width="15.7109375" style="1" customWidth="1"/>
    <col min="4132" max="4132" width="2.85546875" style="1" customWidth="1"/>
    <col min="4133" max="4133" width="11.42578125" style="1"/>
    <col min="4134" max="4135" width="0" style="1" hidden="1" customWidth="1"/>
    <col min="4136" max="4352" width="11.42578125" style="1"/>
    <col min="4353" max="4353" width="2.85546875" style="1" customWidth="1"/>
    <col min="4354" max="4354" width="37.5703125" style="1" customWidth="1"/>
    <col min="4355" max="4356" width="15.7109375" style="1" customWidth="1"/>
    <col min="4357" max="4357" width="2.85546875" style="1" customWidth="1"/>
    <col min="4358" max="4359" width="15.7109375" style="1" customWidth="1"/>
    <col min="4360" max="4360" width="2.85546875" style="1" customWidth="1"/>
    <col min="4361" max="4362" width="15.7109375" style="1" customWidth="1"/>
    <col min="4363" max="4363" width="2.85546875" style="1" customWidth="1"/>
    <col min="4364" max="4365" width="15.7109375" style="1" customWidth="1"/>
    <col min="4366" max="4366" width="2.85546875" style="1" customWidth="1"/>
    <col min="4367" max="4368" width="15.7109375" style="1" customWidth="1"/>
    <col min="4369" max="4369" width="2.85546875" style="1" customWidth="1"/>
    <col min="4370" max="4371" width="15.7109375" style="1" customWidth="1"/>
    <col min="4372" max="4372" width="2.85546875" style="1" customWidth="1"/>
    <col min="4373" max="4374" width="15.7109375" style="1" customWidth="1"/>
    <col min="4375" max="4375" width="2.85546875" style="1" customWidth="1"/>
    <col min="4376" max="4377" width="15.7109375" style="1" customWidth="1"/>
    <col min="4378" max="4379" width="2.85546875" style="1" customWidth="1"/>
    <col min="4380" max="4381" width="15.7109375" style="1" customWidth="1"/>
    <col min="4382" max="4382" width="2.85546875" style="1" customWidth="1"/>
    <col min="4383" max="4384" width="15.7109375" style="1" customWidth="1"/>
    <col min="4385" max="4385" width="2.85546875" style="1" customWidth="1"/>
    <col min="4386" max="4387" width="15.7109375" style="1" customWidth="1"/>
    <col min="4388" max="4388" width="2.85546875" style="1" customWidth="1"/>
    <col min="4389" max="4389" width="11.42578125" style="1"/>
    <col min="4390" max="4391" width="0" style="1" hidden="1" customWidth="1"/>
    <col min="4392" max="4608" width="11.42578125" style="1"/>
    <col min="4609" max="4609" width="2.85546875" style="1" customWidth="1"/>
    <col min="4610" max="4610" width="37.5703125" style="1" customWidth="1"/>
    <col min="4611" max="4612" width="15.7109375" style="1" customWidth="1"/>
    <col min="4613" max="4613" width="2.85546875" style="1" customWidth="1"/>
    <col min="4614" max="4615" width="15.7109375" style="1" customWidth="1"/>
    <col min="4616" max="4616" width="2.85546875" style="1" customWidth="1"/>
    <col min="4617" max="4618" width="15.7109375" style="1" customWidth="1"/>
    <col min="4619" max="4619" width="2.85546875" style="1" customWidth="1"/>
    <col min="4620" max="4621" width="15.7109375" style="1" customWidth="1"/>
    <col min="4622" max="4622" width="2.85546875" style="1" customWidth="1"/>
    <col min="4623" max="4624" width="15.7109375" style="1" customWidth="1"/>
    <col min="4625" max="4625" width="2.85546875" style="1" customWidth="1"/>
    <col min="4626" max="4627" width="15.7109375" style="1" customWidth="1"/>
    <col min="4628" max="4628" width="2.85546875" style="1" customWidth="1"/>
    <col min="4629" max="4630" width="15.7109375" style="1" customWidth="1"/>
    <col min="4631" max="4631" width="2.85546875" style="1" customWidth="1"/>
    <col min="4632" max="4633" width="15.7109375" style="1" customWidth="1"/>
    <col min="4634" max="4635" width="2.85546875" style="1" customWidth="1"/>
    <col min="4636" max="4637" width="15.7109375" style="1" customWidth="1"/>
    <col min="4638" max="4638" width="2.85546875" style="1" customWidth="1"/>
    <col min="4639" max="4640" width="15.7109375" style="1" customWidth="1"/>
    <col min="4641" max="4641" width="2.85546875" style="1" customWidth="1"/>
    <col min="4642" max="4643" width="15.7109375" style="1" customWidth="1"/>
    <col min="4644" max="4644" width="2.85546875" style="1" customWidth="1"/>
    <col min="4645" max="4645" width="11.42578125" style="1"/>
    <col min="4646" max="4647" width="0" style="1" hidden="1" customWidth="1"/>
    <col min="4648" max="4864" width="11.42578125" style="1"/>
    <col min="4865" max="4865" width="2.85546875" style="1" customWidth="1"/>
    <col min="4866" max="4866" width="37.5703125" style="1" customWidth="1"/>
    <col min="4867" max="4868" width="15.7109375" style="1" customWidth="1"/>
    <col min="4869" max="4869" width="2.85546875" style="1" customWidth="1"/>
    <col min="4870" max="4871" width="15.7109375" style="1" customWidth="1"/>
    <col min="4872" max="4872" width="2.85546875" style="1" customWidth="1"/>
    <col min="4873" max="4874" width="15.7109375" style="1" customWidth="1"/>
    <col min="4875" max="4875" width="2.85546875" style="1" customWidth="1"/>
    <col min="4876" max="4877" width="15.7109375" style="1" customWidth="1"/>
    <col min="4878" max="4878" width="2.85546875" style="1" customWidth="1"/>
    <col min="4879" max="4880" width="15.7109375" style="1" customWidth="1"/>
    <col min="4881" max="4881" width="2.85546875" style="1" customWidth="1"/>
    <col min="4882" max="4883" width="15.7109375" style="1" customWidth="1"/>
    <col min="4884" max="4884" width="2.85546875" style="1" customWidth="1"/>
    <col min="4885" max="4886" width="15.7109375" style="1" customWidth="1"/>
    <col min="4887" max="4887" width="2.85546875" style="1" customWidth="1"/>
    <col min="4888" max="4889" width="15.7109375" style="1" customWidth="1"/>
    <col min="4890" max="4891" width="2.85546875" style="1" customWidth="1"/>
    <col min="4892" max="4893" width="15.7109375" style="1" customWidth="1"/>
    <col min="4894" max="4894" width="2.85546875" style="1" customWidth="1"/>
    <col min="4895" max="4896" width="15.7109375" style="1" customWidth="1"/>
    <col min="4897" max="4897" width="2.85546875" style="1" customWidth="1"/>
    <col min="4898" max="4899" width="15.7109375" style="1" customWidth="1"/>
    <col min="4900" max="4900" width="2.85546875" style="1" customWidth="1"/>
    <col min="4901" max="4901" width="11.42578125" style="1"/>
    <col min="4902" max="4903" width="0" style="1" hidden="1" customWidth="1"/>
    <col min="4904" max="5120" width="11.42578125" style="1"/>
    <col min="5121" max="5121" width="2.85546875" style="1" customWidth="1"/>
    <col min="5122" max="5122" width="37.5703125" style="1" customWidth="1"/>
    <col min="5123" max="5124" width="15.7109375" style="1" customWidth="1"/>
    <col min="5125" max="5125" width="2.85546875" style="1" customWidth="1"/>
    <col min="5126" max="5127" width="15.7109375" style="1" customWidth="1"/>
    <col min="5128" max="5128" width="2.85546875" style="1" customWidth="1"/>
    <col min="5129" max="5130" width="15.7109375" style="1" customWidth="1"/>
    <col min="5131" max="5131" width="2.85546875" style="1" customWidth="1"/>
    <col min="5132" max="5133" width="15.7109375" style="1" customWidth="1"/>
    <col min="5134" max="5134" width="2.85546875" style="1" customWidth="1"/>
    <col min="5135" max="5136" width="15.7109375" style="1" customWidth="1"/>
    <col min="5137" max="5137" width="2.85546875" style="1" customWidth="1"/>
    <col min="5138" max="5139" width="15.7109375" style="1" customWidth="1"/>
    <col min="5140" max="5140" width="2.85546875" style="1" customWidth="1"/>
    <col min="5141" max="5142" width="15.7109375" style="1" customWidth="1"/>
    <col min="5143" max="5143" width="2.85546875" style="1" customWidth="1"/>
    <col min="5144" max="5145" width="15.7109375" style="1" customWidth="1"/>
    <col min="5146" max="5147" width="2.85546875" style="1" customWidth="1"/>
    <col min="5148" max="5149" width="15.7109375" style="1" customWidth="1"/>
    <col min="5150" max="5150" width="2.85546875" style="1" customWidth="1"/>
    <col min="5151" max="5152" width="15.7109375" style="1" customWidth="1"/>
    <col min="5153" max="5153" width="2.85546875" style="1" customWidth="1"/>
    <col min="5154" max="5155" width="15.7109375" style="1" customWidth="1"/>
    <col min="5156" max="5156" width="2.85546875" style="1" customWidth="1"/>
    <col min="5157" max="5157" width="11.42578125" style="1"/>
    <col min="5158" max="5159" width="0" style="1" hidden="1" customWidth="1"/>
    <col min="5160" max="5376" width="11.42578125" style="1"/>
    <col min="5377" max="5377" width="2.85546875" style="1" customWidth="1"/>
    <col min="5378" max="5378" width="37.5703125" style="1" customWidth="1"/>
    <col min="5379" max="5380" width="15.7109375" style="1" customWidth="1"/>
    <col min="5381" max="5381" width="2.85546875" style="1" customWidth="1"/>
    <col min="5382" max="5383" width="15.7109375" style="1" customWidth="1"/>
    <col min="5384" max="5384" width="2.85546875" style="1" customWidth="1"/>
    <col min="5385" max="5386" width="15.7109375" style="1" customWidth="1"/>
    <col min="5387" max="5387" width="2.85546875" style="1" customWidth="1"/>
    <col min="5388" max="5389" width="15.7109375" style="1" customWidth="1"/>
    <col min="5390" max="5390" width="2.85546875" style="1" customWidth="1"/>
    <col min="5391" max="5392" width="15.7109375" style="1" customWidth="1"/>
    <col min="5393" max="5393" width="2.85546875" style="1" customWidth="1"/>
    <col min="5394" max="5395" width="15.7109375" style="1" customWidth="1"/>
    <col min="5396" max="5396" width="2.85546875" style="1" customWidth="1"/>
    <col min="5397" max="5398" width="15.7109375" style="1" customWidth="1"/>
    <col min="5399" max="5399" width="2.85546875" style="1" customWidth="1"/>
    <col min="5400" max="5401" width="15.7109375" style="1" customWidth="1"/>
    <col min="5402" max="5403" width="2.85546875" style="1" customWidth="1"/>
    <col min="5404" max="5405" width="15.7109375" style="1" customWidth="1"/>
    <col min="5406" max="5406" width="2.85546875" style="1" customWidth="1"/>
    <col min="5407" max="5408" width="15.7109375" style="1" customWidth="1"/>
    <col min="5409" max="5409" width="2.85546875" style="1" customWidth="1"/>
    <col min="5410" max="5411" width="15.7109375" style="1" customWidth="1"/>
    <col min="5412" max="5412" width="2.85546875" style="1" customWidth="1"/>
    <col min="5413" max="5413" width="11.42578125" style="1"/>
    <col min="5414" max="5415" width="0" style="1" hidden="1" customWidth="1"/>
    <col min="5416" max="5632" width="11.42578125" style="1"/>
    <col min="5633" max="5633" width="2.85546875" style="1" customWidth="1"/>
    <col min="5634" max="5634" width="37.5703125" style="1" customWidth="1"/>
    <col min="5635" max="5636" width="15.7109375" style="1" customWidth="1"/>
    <col min="5637" max="5637" width="2.85546875" style="1" customWidth="1"/>
    <col min="5638" max="5639" width="15.7109375" style="1" customWidth="1"/>
    <col min="5640" max="5640" width="2.85546875" style="1" customWidth="1"/>
    <col min="5641" max="5642" width="15.7109375" style="1" customWidth="1"/>
    <col min="5643" max="5643" width="2.85546875" style="1" customWidth="1"/>
    <col min="5644" max="5645" width="15.7109375" style="1" customWidth="1"/>
    <col min="5646" max="5646" width="2.85546875" style="1" customWidth="1"/>
    <col min="5647" max="5648" width="15.7109375" style="1" customWidth="1"/>
    <col min="5649" max="5649" width="2.85546875" style="1" customWidth="1"/>
    <col min="5650" max="5651" width="15.7109375" style="1" customWidth="1"/>
    <col min="5652" max="5652" width="2.85546875" style="1" customWidth="1"/>
    <col min="5653" max="5654" width="15.7109375" style="1" customWidth="1"/>
    <col min="5655" max="5655" width="2.85546875" style="1" customWidth="1"/>
    <col min="5656" max="5657" width="15.7109375" style="1" customWidth="1"/>
    <col min="5658" max="5659" width="2.85546875" style="1" customWidth="1"/>
    <col min="5660" max="5661" width="15.7109375" style="1" customWidth="1"/>
    <col min="5662" max="5662" width="2.85546875" style="1" customWidth="1"/>
    <col min="5663" max="5664" width="15.7109375" style="1" customWidth="1"/>
    <col min="5665" max="5665" width="2.85546875" style="1" customWidth="1"/>
    <col min="5666" max="5667" width="15.7109375" style="1" customWidth="1"/>
    <col min="5668" max="5668" width="2.85546875" style="1" customWidth="1"/>
    <col min="5669" max="5669" width="11.42578125" style="1"/>
    <col min="5670" max="5671" width="0" style="1" hidden="1" customWidth="1"/>
    <col min="5672" max="5888" width="11.42578125" style="1"/>
    <col min="5889" max="5889" width="2.85546875" style="1" customWidth="1"/>
    <col min="5890" max="5890" width="37.5703125" style="1" customWidth="1"/>
    <col min="5891" max="5892" width="15.7109375" style="1" customWidth="1"/>
    <col min="5893" max="5893" width="2.85546875" style="1" customWidth="1"/>
    <col min="5894" max="5895" width="15.7109375" style="1" customWidth="1"/>
    <col min="5896" max="5896" width="2.85546875" style="1" customWidth="1"/>
    <col min="5897" max="5898" width="15.7109375" style="1" customWidth="1"/>
    <col min="5899" max="5899" width="2.85546875" style="1" customWidth="1"/>
    <col min="5900" max="5901" width="15.7109375" style="1" customWidth="1"/>
    <col min="5902" max="5902" width="2.85546875" style="1" customWidth="1"/>
    <col min="5903" max="5904" width="15.7109375" style="1" customWidth="1"/>
    <col min="5905" max="5905" width="2.85546875" style="1" customWidth="1"/>
    <col min="5906" max="5907" width="15.7109375" style="1" customWidth="1"/>
    <col min="5908" max="5908" width="2.85546875" style="1" customWidth="1"/>
    <col min="5909" max="5910" width="15.7109375" style="1" customWidth="1"/>
    <col min="5911" max="5911" width="2.85546875" style="1" customWidth="1"/>
    <col min="5912" max="5913" width="15.7109375" style="1" customWidth="1"/>
    <col min="5914" max="5915" width="2.85546875" style="1" customWidth="1"/>
    <col min="5916" max="5917" width="15.7109375" style="1" customWidth="1"/>
    <col min="5918" max="5918" width="2.85546875" style="1" customWidth="1"/>
    <col min="5919" max="5920" width="15.7109375" style="1" customWidth="1"/>
    <col min="5921" max="5921" width="2.85546875" style="1" customWidth="1"/>
    <col min="5922" max="5923" width="15.7109375" style="1" customWidth="1"/>
    <col min="5924" max="5924" width="2.85546875" style="1" customWidth="1"/>
    <col min="5925" max="5925" width="11.42578125" style="1"/>
    <col min="5926" max="5927" width="0" style="1" hidden="1" customWidth="1"/>
    <col min="5928" max="6144" width="11.42578125" style="1"/>
    <col min="6145" max="6145" width="2.85546875" style="1" customWidth="1"/>
    <col min="6146" max="6146" width="37.5703125" style="1" customWidth="1"/>
    <col min="6147" max="6148" width="15.7109375" style="1" customWidth="1"/>
    <col min="6149" max="6149" width="2.85546875" style="1" customWidth="1"/>
    <col min="6150" max="6151" width="15.7109375" style="1" customWidth="1"/>
    <col min="6152" max="6152" width="2.85546875" style="1" customWidth="1"/>
    <col min="6153" max="6154" width="15.7109375" style="1" customWidth="1"/>
    <col min="6155" max="6155" width="2.85546875" style="1" customWidth="1"/>
    <col min="6156" max="6157" width="15.7109375" style="1" customWidth="1"/>
    <col min="6158" max="6158" width="2.85546875" style="1" customWidth="1"/>
    <col min="6159" max="6160" width="15.7109375" style="1" customWidth="1"/>
    <col min="6161" max="6161" width="2.85546875" style="1" customWidth="1"/>
    <col min="6162" max="6163" width="15.7109375" style="1" customWidth="1"/>
    <col min="6164" max="6164" width="2.85546875" style="1" customWidth="1"/>
    <col min="6165" max="6166" width="15.7109375" style="1" customWidth="1"/>
    <col min="6167" max="6167" width="2.85546875" style="1" customWidth="1"/>
    <col min="6168" max="6169" width="15.7109375" style="1" customWidth="1"/>
    <col min="6170" max="6171" width="2.85546875" style="1" customWidth="1"/>
    <col min="6172" max="6173" width="15.7109375" style="1" customWidth="1"/>
    <col min="6174" max="6174" width="2.85546875" style="1" customWidth="1"/>
    <col min="6175" max="6176" width="15.7109375" style="1" customWidth="1"/>
    <col min="6177" max="6177" width="2.85546875" style="1" customWidth="1"/>
    <col min="6178" max="6179" width="15.7109375" style="1" customWidth="1"/>
    <col min="6180" max="6180" width="2.85546875" style="1" customWidth="1"/>
    <col min="6181" max="6181" width="11.42578125" style="1"/>
    <col min="6182" max="6183" width="0" style="1" hidden="1" customWidth="1"/>
    <col min="6184" max="6400" width="11.42578125" style="1"/>
    <col min="6401" max="6401" width="2.85546875" style="1" customWidth="1"/>
    <col min="6402" max="6402" width="37.5703125" style="1" customWidth="1"/>
    <col min="6403" max="6404" width="15.7109375" style="1" customWidth="1"/>
    <col min="6405" max="6405" width="2.85546875" style="1" customWidth="1"/>
    <col min="6406" max="6407" width="15.7109375" style="1" customWidth="1"/>
    <col min="6408" max="6408" width="2.85546875" style="1" customWidth="1"/>
    <col min="6409" max="6410" width="15.7109375" style="1" customWidth="1"/>
    <col min="6411" max="6411" width="2.85546875" style="1" customWidth="1"/>
    <col min="6412" max="6413" width="15.7109375" style="1" customWidth="1"/>
    <col min="6414" max="6414" width="2.85546875" style="1" customWidth="1"/>
    <col min="6415" max="6416" width="15.7109375" style="1" customWidth="1"/>
    <col min="6417" max="6417" width="2.85546875" style="1" customWidth="1"/>
    <col min="6418" max="6419" width="15.7109375" style="1" customWidth="1"/>
    <col min="6420" max="6420" width="2.85546875" style="1" customWidth="1"/>
    <col min="6421" max="6422" width="15.7109375" style="1" customWidth="1"/>
    <col min="6423" max="6423" width="2.85546875" style="1" customWidth="1"/>
    <col min="6424" max="6425" width="15.7109375" style="1" customWidth="1"/>
    <col min="6426" max="6427" width="2.85546875" style="1" customWidth="1"/>
    <col min="6428" max="6429" width="15.7109375" style="1" customWidth="1"/>
    <col min="6430" max="6430" width="2.85546875" style="1" customWidth="1"/>
    <col min="6431" max="6432" width="15.7109375" style="1" customWidth="1"/>
    <col min="6433" max="6433" width="2.85546875" style="1" customWidth="1"/>
    <col min="6434" max="6435" width="15.7109375" style="1" customWidth="1"/>
    <col min="6436" max="6436" width="2.85546875" style="1" customWidth="1"/>
    <col min="6437" max="6437" width="11.42578125" style="1"/>
    <col min="6438" max="6439" width="0" style="1" hidden="1" customWidth="1"/>
    <col min="6440" max="6656" width="11.42578125" style="1"/>
    <col min="6657" max="6657" width="2.85546875" style="1" customWidth="1"/>
    <col min="6658" max="6658" width="37.5703125" style="1" customWidth="1"/>
    <col min="6659" max="6660" width="15.7109375" style="1" customWidth="1"/>
    <col min="6661" max="6661" width="2.85546875" style="1" customWidth="1"/>
    <col min="6662" max="6663" width="15.7109375" style="1" customWidth="1"/>
    <col min="6664" max="6664" width="2.85546875" style="1" customWidth="1"/>
    <col min="6665" max="6666" width="15.7109375" style="1" customWidth="1"/>
    <col min="6667" max="6667" width="2.85546875" style="1" customWidth="1"/>
    <col min="6668" max="6669" width="15.7109375" style="1" customWidth="1"/>
    <col min="6670" max="6670" width="2.85546875" style="1" customWidth="1"/>
    <col min="6671" max="6672" width="15.7109375" style="1" customWidth="1"/>
    <col min="6673" max="6673" width="2.85546875" style="1" customWidth="1"/>
    <col min="6674" max="6675" width="15.7109375" style="1" customWidth="1"/>
    <col min="6676" max="6676" width="2.85546875" style="1" customWidth="1"/>
    <col min="6677" max="6678" width="15.7109375" style="1" customWidth="1"/>
    <col min="6679" max="6679" width="2.85546875" style="1" customWidth="1"/>
    <col min="6680" max="6681" width="15.7109375" style="1" customWidth="1"/>
    <col min="6682" max="6683" width="2.85546875" style="1" customWidth="1"/>
    <col min="6684" max="6685" width="15.7109375" style="1" customWidth="1"/>
    <col min="6686" max="6686" width="2.85546875" style="1" customWidth="1"/>
    <col min="6687" max="6688" width="15.7109375" style="1" customWidth="1"/>
    <col min="6689" max="6689" width="2.85546875" style="1" customWidth="1"/>
    <col min="6690" max="6691" width="15.7109375" style="1" customWidth="1"/>
    <col min="6692" max="6692" width="2.85546875" style="1" customWidth="1"/>
    <col min="6693" max="6693" width="11.42578125" style="1"/>
    <col min="6694" max="6695" width="0" style="1" hidden="1" customWidth="1"/>
    <col min="6696" max="6912" width="11.42578125" style="1"/>
    <col min="6913" max="6913" width="2.85546875" style="1" customWidth="1"/>
    <col min="6914" max="6914" width="37.5703125" style="1" customWidth="1"/>
    <col min="6915" max="6916" width="15.7109375" style="1" customWidth="1"/>
    <col min="6917" max="6917" width="2.85546875" style="1" customWidth="1"/>
    <col min="6918" max="6919" width="15.7109375" style="1" customWidth="1"/>
    <col min="6920" max="6920" width="2.85546875" style="1" customWidth="1"/>
    <col min="6921" max="6922" width="15.7109375" style="1" customWidth="1"/>
    <col min="6923" max="6923" width="2.85546875" style="1" customWidth="1"/>
    <col min="6924" max="6925" width="15.7109375" style="1" customWidth="1"/>
    <col min="6926" max="6926" width="2.85546875" style="1" customWidth="1"/>
    <col min="6927" max="6928" width="15.7109375" style="1" customWidth="1"/>
    <col min="6929" max="6929" width="2.85546875" style="1" customWidth="1"/>
    <col min="6930" max="6931" width="15.7109375" style="1" customWidth="1"/>
    <col min="6932" max="6932" width="2.85546875" style="1" customWidth="1"/>
    <col min="6933" max="6934" width="15.7109375" style="1" customWidth="1"/>
    <col min="6935" max="6935" width="2.85546875" style="1" customWidth="1"/>
    <col min="6936" max="6937" width="15.7109375" style="1" customWidth="1"/>
    <col min="6938" max="6939" width="2.85546875" style="1" customWidth="1"/>
    <col min="6940" max="6941" width="15.7109375" style="1" customWidth="1"/>
    <col min="6942" max="6942" width="2.85546875" style="1" customWidth="1"/>
    <col min="6943" max="6944" width="15.7109375" style="1" customWidth="1"/>
    <col min="6945" max="6945" width="2.85546875" style="1" customWidth="1"/>
    <col min="6946" max="6947" width="15.7109375" style="1" customWidth="1"/>
    <col min="6948" max="6948" width="2.85546875" style="1" customWidth="1"/>
    <col min="6949" max="6949" width="11.42578125" style="1"/>
    <col min="6950" max="6951" width="0" style="1" hidden="1" customWidth="1"/>
    <col min="6952" max="7168" width="11.42578125" style="1"/>
    <col min="7169" max="7169" width="2.85546875" style="1" customWidth="1"/>
    <col min="7170" max="7170" width="37.5703125" style="1" customWidth="1"/>
    <col min="7171" max="7172" width="15.7109375" style="1" customWidth="1"/>
    <col min="7173" max="7173" width="2.85546875" style="1" customWidth="1"/>
    <col min="7174" max="7175" width="15.7109375" style="1" customWidth="1"/>
    <col min="7176" max="7176" width="2.85546875" style="1" customWidth="1"/>
    <col min="7177" max="7178" width="15.7109375" style="1" customWidth="1"/>
    <col min="7179" max="7179" width="2.85546875" style="1" customWidth="1"/>
    <col min="7180" max="7181" width="15.7109375" style="1" customWidth="1"/>
    <col min="7182" max="7182" width="2.85546875" style="1" customWidth="1"/>
    <col min="7183" max="7184" width="15.7109375" style="1" customWidth="1"/>
    <col min="7185" max="7185" width="2.85546875" style="1" customWidth="1"/>
    <col min="7186" max="7187" width="15.7109375" style="1" customWidth="1"/>
    <col min="7188" max="7188" width="2.85546875" style="1" customWidth="1"/>
    <col min="7189" max="7190" width="15.7109375" style="1" customWidth="1"/>
    <col min="7191" max="7191" width="2.85546875" style="1" customWidth="1"/>
    <col min="7192" max="7193" width="15.7109375" style="1" customWidth="1"/>
    <col min="7194" max="7195" width="2.85546875" style="1" customWidth="1"/>
    <col min="7196" max="7197" width="15.7109375" style="1" customWidth="1"/>
    <col min="7198" max="7198" width="2.85546875" style="1" customWidth="1"/>
    <col min="7199" max="7200" width="15.7109375" style="1" customWidth="1"/>
    <col min="7201" max="7201" width="2.85546875" style="1" customWidth="1"/>
    <col min="7202" max="7203" width="15.7109375" style="1" customWidth="1"/>
    <col min="7204" max="7204" width="2.85546875" style="1" customWidth="1"/>
    <col min="7205" max="7205" width="11.42578125" style="1"/>
    <col min="7206" max="7207" width="0" style="1" hidden="1" customWidth="1"/>
    <col min="7208" max="7424" width="11.42578125" style="1"/>
    <col min="7425" max="7425" width="2.85546875" style="1" customWidth="1"/>
    <col min="7426" max="7426" width="37.5703125" style="1" customWidth="1"/>
    <col min="7427" max="7428" width="15.7109375" style="1" customWidth="1"/>
    <col min="7429" max="7429" width="2.85546875" style="1" customWidth="1"/>
    <col min="7430" max="7431" width="15.7109375" style="1" customWidth="1"/>
    <col min="7432" max="7432" width="2.85546875" style="1" customWidth="1"/>
    <col min="7433" max="7434" width="15.7109375" style="1" customWidth="1"/>
    <col min="7435" max="7435" width="2.85546875" style="1" customWidth="1"/>
    <col min="7436" max="7437" width="15.7109375" style="1" customWidth="1"/>
    <col min="7438" max="7438" width="2.85546875" style="1" customWidth="1"/>
    <col min="7439" max="7440" width="15.7109375" style="1" customWidth="1"/>
    <col min="7441" max="7441" width="2.85546875" style="1" customWidth="1"/>
    <col min="7442" max="7443" width="15.7109375" style="1" customWidth="1"/>
    <col min="7444" max="7444" width="2.85546875" style="1" customWidth="1"/>
    <col min="7445" max="7446" width="15.7109375" style="1" customWidth="1"/>
    <col min="7447" max="7447" width="2.85546875" style="1" customWidth="1"/>
    <col min="7448" max="7449" width="15.7109375" style="1" customWidth="1"/>
    <col min="7450" max="7451" width="2.85546875" style="1" customWidth="1"/>
    <col min="7452" max="7453" width="15.7109375" style="1" customWidth="1"/>
    <col min="7454" max="7454" width="2.85546875" style="1" customWidth="1"/>
    <col min="7455" max="7456" width="15.7109375" style="1" customWidth="1"/>
    <col min="7457" max="7457" width="2.85546875" style="1" customWidth="1"/>
    <col min="7458" max="7459" width="15.7109375" style="1" customWidth="1"/>
    <col min="7460" max="7460" width="2.85546875" style="1" customWidth="1"/>
    <col min="7461" max="7461" width="11.42578125" style="1"/>
    <col min="7462" max="7463" width="0" style="1" hidden="1" customWidth="1"/>
    <col min="7464" max="7680" width="11.42578125" style="1"/>
    <col min="7681" max="7681" width="2.85546875" style="1" customWidth="1"/>
    <col min="7682" max="7682" width="37.5703125" style="1" customWidth="1"/>
    <col min="7683" max="7684" width="15.7109375" style="1" customWidth="1"/>
    <col min="7685" max="7685" width="2.85546875" style="1" customWidth="1"/>
    <col min="7686" max="7687" width="15.7109375" style="1" customWidth="1"/>
    <col min="7688" max="7688" width="2.85546875" style="1" customWidth="1"/>
    <col min="7689" max="7690" width="15.7109375" style="1" customWidth="1"/>
    <col min="7691" max="7691" width="2.85546875" style="1" customWidth="1"/>
    <col min="7692" max="7693" width="15.7109375" style="1" customWidth="1"/>
    <col min="7694" max="7694" width="2.85546875" style="1" customWidth="1"/>
    <col min="7695" max="7696" width="15.7109375" style="1" customWidth="1"/>
    <col min="7697" max="7697" width="2.85546875" style="1" customWidth="1"/>
    <col min="7698" max="7699" width="15.7109375" style="1" customWidth="1"/>
    <col min="7700" max="7700" width="2.85546875" style="1" customWidth="1"/>
    <col min="7701" max="7702" width="15.7109375" style="1" customWidth="1"/>
    <col min="7703" max="7703" width="2.85546875" style="1" customWidth="1"/>
    <col min="7704" max="7705" width="15.7109375" style="1" customWidth="1"/>
    <col min="7706" max="7707" width="2.85546875" style="1" customWidth="1"/>
    <col min="7708" max="7709" width="15.7109375" style="1" customWidth="1"/>
    <col min="7710" max="7710" width="2.85546875" style="1" customWidth="1"/>
    <col min="7711" max="7712" width="15.7109375" style="1" customWidth="1"/>
    <col min="7713" max="7713" width="2.85546875" style="1" customWidth="1"/>
    <col min="7714" max="7715" width="15.7109375" style="1" customWidth="1"/>
    <col min="7716" max="7716" width="2.85546875" style="1" customWidth="1"/>
    <col min="7717" max="7717" width="11.42578125" style="1"/>
    <col min="7718" max="7719" width="0" style="1" hidden="1" customWidth="1"/>
    <col min="7720" max="7936" width="11.42578125" style="1"/>
    <col min="7937" max="7937" width="2.85546875" style="1" customWidth="1"/>
    <col min="7938" max="7938" width="37.5703125" style="1" customWidth="1"/>
    <col min="7939" max="7940" width="15.7109375" style="1" customWidth="1"/>
    <col min="7941" max="7941" width="2.85546875" style="1" customWidth="1"/>
    <col min="7942" max="7943" width="15.7109375" style="1" customWidth="1"/>
    <col min="7944" max="7944" width="2.85546875" style="1" customWidth="1"/>
    <col min="7945" max="7946" width="15.7109375" style="1" customWidth="1"/>
    <col min="7947" max="7947" width="2.85546875" style="1" customWidth="1"/>
    <col min="7948" max="7949" width="15.7109375" style="1" customWidth="1"/>
    <col min="7950" max="7950" width="2.85546875" style="1" customWidth="1"/>
    <col min="7951" max="7952" width="15.7109375" style="1" customWidth="1"/>
    <col min="7953" max="7953" width="2.85546875" style="1" customWidth="1"/>
    <col min="7954" max="7955" width="15.7109375" style="1" customWidth="1"/>
    <col min="7956" max="7956" width="2.85546875" style="1" customWidth="1"/>
    <col min="7957" max="7958" width="15.7109375" style="1" customWidth="1"/>
    <col min="7959" max="7959" width="2.85546875" style="1" customWidth="1"/>
    <col min="7960" max="7961" width="15.7109375" style="1" customWidth="1"/>
    <col min="7962" max="7963" width="2.85546875" style="1" customWidth="1"/>
    <col min="7964" max="7965" width="15.7109375" style="1" customWidth="1"/>
    <col min="7966" max="7966" width="2.85546875" style="1" customWidth="1"/>
    <col min="7967" max="7968" width="15.7109375" style="1" customWidth="1"/>
    <col min="7969" max="7969" width="2.85546875" style="1" customWidth="1"/>
    <col min="7970" max="7971" width="15.7109375" style="1" customWidth="1"/>
    <col min="7972" max="7972" width="2.85546875" style="1" customWidth="1"/>
    <col min="7973" max="7973" width="11.42578125" style="1"/>
    <col min="7974" max="7975" width="0" style="1" hidden="1" customWidth="1"/>
    <col min="7976" max="8192" width="11.42578125" style="1"/>
    <col min="8193" max="8193" width="2.85546875" style="1" customWidth="1"/>
    <col min="8194" max="8194" width="37.5703125" style="1" customWidth="1"/>
    <col min="8195" max="8196" width="15.7109375" style="1" customWidth="1"/>
    <col min="8197" max="8197" width="2.85546875" style="1" customWidth="1"/>
    <col min="8198" max="8199" width="15.7109375" style="1" customWidth="1"/>
    <col min="8200" max="8200" width="2.85546875" style="1" customWidth="1"/>
    <col min="8201" max="8202" width="15.7109375" style="1" customWidth="1"/>
    <col min="8203" max="8203" width="2.85546875" style="1" customWidth="1"/>
    <col min="8204" max="8205" width="15.7109375" style="1" customWidth="1"/>
    <col min="8206" max="8206" width="2.85546875" style="1" customWidth="1"/>
    <col min="8207" max="8208" width="15.7109375" style="1" customWidth="1"/>
    <col min="8209" max="8209" width="2.85546875" style="1" customWidth="1"/>
    <col min="8210" max="8211" width="15.7109375" style="1" customWidth="1"/>
    <col min="8212" max="8212" width="2.85546875" style="1" customWidth="1"/>
    <col min="8213" max="8214" width="15.7109375" style="1" customWidth="1"/>
    <col min="8215" max="8215" width="2.85546875" style="1" customWidth="1"/>
    <col min="8216" max="8217" width="15.7109375" style="1" customWidth="1"/>
    <col min="8218" max="8219" width="2.85546875" style="1" customWidth="1"/>
    <col min="8220" max="8221" width="15.7109375" style="1" customWidth="1"/>
    <col min="8222" max="8222" width="2.85546875" style="1" customWidth="1"/>
    <col min="8223" max="8224" width="15.7109375" style="1" customWidth="1"/>
    <col min="8225" max="8225" width="2.85546875" style="1" customWidth="1"/>
    <col min="8226" max="8227" width="15.7109375" style="1" customWidth="1"/>
    <col min="8228" max="8228" width="2.85546875" style="1" customWidth="1"/>
    <col min="8229" max="8229" width="11.42578125" style="1"/>
    <col min="8230" max="8231" width="0" style="1" hidden="1" customWidth="1"/>
    <col min="8232" max="8448" width="11.42578125" style="1"/>
    <col min="8449" max="8449" width="2.85546875" style="1" customWidth="1"/>
    <col min="8450" max="8450" width="37.5703125" style="1" customWidth="1"/>
    <col min="8451" max="8452" width="15.7109375" style="1" customWidth="1"/>
    <col min="8453" max="8453" width="2.85546875" style="1" customWidth="1"/>
    <col min="8454" max="8455" width="15.7109375" style="1" customWidth="1"/>
    <col min="8456" max="8456" width="2.85546875" style="1" customWidth="1"/>
    <col min="8457" max="8458" width="15.7109375" style="1" customWidth="1"/>
    <col min="8459" max="8459" width="2.85546875" style="1" customWidth="1"/>
    <col min="8460" max="8461" width="15.7109375" style="1" customWidth="1"/>
    <col min="8462" max="8462" width="2.85546875" style="1" customWidth="1"/>
    <col min="8463" max="8464" width="15.7109375" style="1" customWidth="1"/>
    <col min="8465" max="8465" width="2.85546875" style="1" customWidth="1"/>
    <col min="8466" max="8467" width="15.7109375" style="1" customWidth="1"/>
    <col min="8468" max="8468" width="2.85546875" style="1" customWidth="1"/>
    <col min="8469" max="8470" width="15.7109375" style="1" customWidth="1"/>
    <col min="8471" max="8471" width="2.85546875" style="1" customWidth="1"/>
    <col min="8472" max="8473" width="15.7109375" style="1" customWidth="1"/>
    <col min="8474" max="8475" width="2.85546875" style="1" customWidth="1"/>
    <col min="8476" max="8477" width="15.7109375" style="1" customWidth="1"/>
    <col min="8478" max="8478" width="2.85546875" style="1" customWidth="1"/>
    <col min="8479" max="8480" width="15.7109375" style="1" customWidth="1"/>
    <col min="8481" max="8481" width="2.85546875" style="1" customWidth="1"/>
    <col min="8482" max="8483" width="15.7109375" style="1" customWidth="1"/>
    <col min="8484" max="8484" width="2.85546875" style="1" customWidth="1"/>
    <col min="8485" max="8485" width="11.42578125" style="1"/>
    <col min="8486" max="8487" width="0" style="1" hidden="1" customWidth="1"/>
    <col min="8488" max="8704" width="11.42578125" style="1"/>
    <col min="8705" max="8705" width="2.85546875" style="1" customWidth="1"/>
    <col min="8706" max="8706" width="37.5703125" style="1" customWidth="1"/>
    <col min="8707" max="8708" width="15.7109375" style="1" customWidth="1"/>
    <col min="8709" max="8709" width="2.85546875" style="1" customWidth="1"/>
    <col min="8710" max="8711" width="15.7109375" style="1" customWidth="1"/>
    <col min="8712" max="8712" width="2.85546875" style="1" customWidth="1"/>
    <col min="8713" max="8714" width="15.7109375" style="1" customWidth="1"/>
    <col min="8715" max="8715" width="2.85546875" style="1" customWidth="1"/>
    <col min="8716" max="8717" width="15.7109375" style="1" customWidth="1"/>
    <col min="8718" max="8718" width="2.85546875" style="1" customWidth="1"/>
    <col min="8719" max="8720" width="15.7109375" style="1" customWidth="1"/>
    <col min="8721" max="8721" width="2.85546875" style="1" customWidth="1"/>
    <col min="8722" max="8723" width="15.7109375" style="1" customWidth="1"/>
    <col min="8724" max="8724" width="2.85546875" style="1" customWidth="1"/>
    <col min="8725" max="8726" width="15.7109375" style="1" customWidth="1"/>
    <col min="8727" max="8727" width="2.85546875" style="1" customWidth="1"/>
    <col min="8728" max="8729" width="15.7109375" style="1" customWidth="1"/>
    <col min="8730" max="8731" width="2.85546875" style="1" customWidth="1"/>
    <col min="8732" max="8733" width="15.7109375" style="1" customWidth="1"/>
    <col min="8734" max="8734" width="2.85546875" style="1" customWidth="1"/>
    <col min="8735" max="8736" width="15.7109375" style="1" customWidth="1"/>
    <col min="8737" max="8737" width="2.85546875" style="1" customWidth="1"/>
    <col min="8738" max="8739" width="15.7109375" style="1" customWidth="1"/>
    <col min="8740" max="8740" width="2.85546875" style="1" customWidth="1"/>
    <col min="8741" max="8741" width="11.42578125" style="1"/>
    <col min="8742" max="8743" width="0" style="1" hidden="1" customWidth="1"/>
    <col min="8744" max="8960" width="11.42578125" style="1"/>
    <col min="8961" max="8961" width="2.85546875" style="1" customWidth="1"/>
    <col min="8962" max="8962" width="37.5703125" style="1" customWidth="1"/>
    <col min="8963" max="8964" width="15.7109375" style="1" customWidth="1"/>
    <col min="8965" max="8965" width="2.85546875" style="1" customWidth="1"/>
    <col min="8966" max="8967" width="15.7109375" style="1" customWidth="1"/>
    <col min="8968" max="8968" width="2.85546875" style="1" customWidth="1"/>
    <col min="8969" max="8970" width="15.7109375" style="1" customWidth="1"/>
    <col min="8971" max="8971" width="2.85546875" style="1" customWidth="1"/>
    <col min="8972" max="8973" width="15.7109375" style="1" customWidth="1"/>
    <col min="8974" max="8974" width="2.85546875" style="1" customWidth="1"/>
    <col min="8975" max="8976" width="15.7109375" style="1" customWidth="1"/>
    <col min="8977" max="8977" width="2.85546875" style="1" customWidth="1"/>
    <col min="8978" max="8979" width="15.7109375" style="1" customWidth="1"/>
    <col min="8980" max="8980" width="2.85546875" style="1" customWidth="1"/>
    <col min="8981" max="8982" width="15.7109375" style="1" customWidth="1"/>
    <col min="8983" max="8983" width="2.85546875" style="1" customWidth="1"/>
    <col min="8984" max="8985" width="15.7109375" style="1" customWidth="1"/>
    <col min="8986" max="8987" width="2.85546875" style="1" customWidth="1"/>
    <col min="8988" max="8989" width="15.7109375" style="1" customWidth="1"/>
    <col min="8990" max="8990" width="2.85546875" style="1" customWidth="1"/>
    <col min="8991" max="8992" width="15.7109375" style="1" customWidth="1"/>
    <col min="8993" max="8993" width="2.85546875" style="1" customWidth="1"/>
    <col min="8994" max="8995" width="15.7109375" style="1" customWidth="1"/>
    <col min="8996" max="8996" width="2.85546875" style="1" customWidth="1"/>
    <col min="8997" max="8997" width="11.42578125" style="1"/>
    <col min="8998" max="8999" width="0" style="1" hidden="1" customWidth="1"/>
    <col min="9000" max="9216" width="11.42578125" style="1"/>
    <col min="9217" max="9217" width="2.85546875" style="1" customWidth="1"/>
    <col min="9218" max="9218" width="37.5703125" style="1" customWidth="1"/>
    <col min="9219" max="9220" width="15.7109375" style="1" customWidth="1"/>
    <col min="9221" max="9221" width="2.85546875" style="1" customWidth="1"/>
    <col min="9222" max="9223" width="15.7109375" style="1" customWidth="1"/>
    <col min="9224" max="9224" width="2.85546875" style="1" customWidth="1"/>
    <col min="9225" max="9226" width="15.7109375" style="1" customWidth="1"/>
    <col min="9227" max="9227" width="2.85546875" style="1" customWidth="1"/>
    <col min="9228" max="9229" width="15.7109375" style="1" customWidth="1"/>
    <col min="9230" max="9230" width="2.85546875" style="1" customWidth="1"/>
    <col min="9231" max="9232" width="15.7109375" style="1" customWidth="1"/>
    <col min="9233" max="9233" width="2.85546875" style="1" customWidth="1"/>
    <col min="9234" max="9235" width="15.7109375" style="1" customWidth="1"/>
    <col min="9236" max="9236" width="2.85546875" style="1" customWidth="1"/>
    <col min="9237" max="9238" width="15.7109375" style="1" customWidth="1"/>
    <col min="9239" max="9239" width="2.85546875" style="1" customWidth="1"/>
    <col min="9240" max="9241" width="15.7109375" style="1" customWidth="1"/>
    <col min="9242" max="9243" width="2.85546875" style="1" customWidth="1"/>
    <col min="9244" max="9245" width="15.7109375" style="1" customWidth="1"/>
    <col min="9246" max="9246" width="2.85546875" style="1" customWidth="1"/>
    <col min="9247" max="9248" width="15.7109375" style="1" customWidth="1"/>
    <col min="9249" max="9249" width="2.85546875" style="1" customWidth="1"/>
    <col min="9250" max="9251" width="15.7109375" style="1" customWidth="1"/>
    <col min="9252" max="9252" width="2.85546875" style="1" customWidth="1"/>
    <col min="9253" max="9253" width="11.42578125" style="1"/>
    <col min="9254" max="9255" width="0" style="1" hidden="1" customWidth="1"/>
    <col min="9256" max="9472" width="11.42578125" style="1"/>
    <col min="9473" max="9473" width="2.85546875" style="1" customWidth="1"/>
    <col min="9474" max="9474" width="37.5703125" style="1" customWidth="1"/>
    <col min="9475" max="9476" width="15.7109375" style="1" customWidth="1"/>
    <col min="9477" max="9477" width="2.85546875" style="1" customWidth="1"/>
    <col min="9478" max="9479" width="15.7109375" style="1" customWidth="1"/>
    <col min="9480" max="9480" width="2.85546875" style="1" customWidth="1"/>
    <col min="9481" max="9482" width="15.7109375" style="1" customWidth="1"/>
    <col min="9483" max="9483" width="2.85546875" style="1" customWidth="1"/>
    <col min="9484" max="9485" width="15.7109375" style="1" customWidth="1"/>
    <col min="9486" max="9486" width="2.85546875" style="1" customWidth="1"/>
    <col min="9487" max="9488" width="15.7109375" style="1" customWidth="1"/>
    <col min="9489" max="9489" width="2.85546875" style="1" customWidth="1"/>
    <col min="9490" max="9491" width="15.7109375" style="1" customWidth="1"/>
    <col min="9492" max="9492" width="2.85546875" style="1" customWidth="1"/>
    <col min="9493" max="9494" width="15.7109375" style="1" customWidth="1"/>
    <col min="9495" max="9495" width="2.85546875" style="1" customWidth="1"/>
    <col min="9496" max="9497" width="15.7109375" style="1" customWidth="1"/>
    <col min="9498" max="9499" width="2.85546875" style="1" customWidth="1"/>
    <col min="9500" max="9501" width="15.7109375" style="1" customWidth="1"/>
    <col min="9502" max="9502" width="2.85546875" style="1" customWidth="1"/>
    <col min="9503" max="9504" width="15.7109375" style="1" customWidth="1"/>
    <col min="9505" max="9505" width="2.85546875" style="1" customWidth="1"/>
    <col min="9506" max="9507" width="15.7109375" style="1" customWidth="1"/>
    <col min="9508" max="9508" width="2.85546875" style="1" customWidth="1"/>
    <col min="9509" max="9509" width="11.42578125" style="1"/>
    <col min="9510" max="9511" width="0" style="1" hidden="1" customWidth="1"/>
    <col min="9512" max="9728" width="11.42578125" style="1"/>
    <col min="9729" max="9729" width="2.85546875" style="1" customWidth="1"/>
    <col min="9730" max="9730" width="37.5703125" style="1" customWidth="1"/>
    <col min="9731" max="9732" width="15.7109375" style="1" customWidth="1"/>
    <col min="9733" max="9733" width="2.85546875" style="1" customWidth="1"/>
    <col min="9734" max="9735" width="15.7109375" style="1" customWidth="1"/>
    <col min="9736" max="9736" width="2.85546875" style="1" customWidth="1"/>
    <col min="9737" max="9738" width="15.7109375" style="1" customWidth="1"/>
    <col min="9739" max="9739" width="2.85546875" style="1" customWidth="1"/>
    <col min="9740" max="9741" width="15.7109375" style="1" customWidth="1"/>
    <col min="9742" max="9742" width="2.85546875" style="1" customWidth="1"/>
    <col min="9743" max="9744" width="15.7109375" style="1" customWidth="1"/>
    <col min="9745" max="9745" width="2.85546875" style="1" customWidth="1"/>
    <col min="9746" max="9747" width="15.7109375" style="1" customWidth="1"/>
    <col min="9748" max="9748" width="2.85546875" style="1" customWidth="1"/>
    <col min="9749" max="9750" width="15.7109375" style="1" customWidth="1"/>
    <col min="9751" max="9751" width="2.85546875" style="1" customWidth="1"/>
    <col min="9752" max="9753" width="15.7109375" style="1" customWidth="1"/>
    <col min="9754" max="9755" width="2.85546875" style="1" customWidth="1"/>
    <col min="9756" max="9757" width="15.7109375" style="1" customWidth="1"/>
    <col min="9758" max="9758" width="2.85546875" style="1" customWidth="1"/>
    <col min="9759" max="9760" width="15.7109375" style="1" customWidth="1"/>
    <col min="9761" max="9761" width="2.85546875" style="1" customWidth="1"/>
    <col min="9762" max="9763" width="15.7109375" style="1" customWidth="1"/>
    <col min="9764" max="9764" width="2.85546875" style="1" customWidth="1"/>
    <col min="9765" max="9765" width="11.42578125" style="1"/>
    <col min="9766" max="9767" width="0" style="1" hidden="1" customWidth="1"/>
    <col min="9768" max="9984" width="11.42578125" style="1"/>
    <col min="9985" max="9985" width="2.85546875" style="1" customWidth="1"/>
    <col min="9986" max="9986" width="37.5703125" style="1" customWidth="1"/>
    <col min="9987" max="9988" width="15.7109375" style="1" customWidth="1"/>
    <col min="9989" max="9989" width="2.85546875" style="1" customWidth="1"/>
    <col min="9990" max="9991" width="15.7109375" style="1" customWidth="1"/>
    <col min="9992" max="9992" width="2.85546875" style="1" customWidth="1"/>
    <col min="9993" max="9994" width="15.7109375" style="1" customWidth="1"/>
    <col min="9995" max="9995" width="2.85546875" style="1" customWidth="1"/>
    <col min="9996" max="9997" width="15.7109375" style="1" customWidth="1"/>
    <col min="9998" max="9998" width="2.85546875" style="1" customWidth="1"/>
    <col min="9999" max="10000" width="15.7109375" style="1" customWidth="1"/>
    <col min="10001" max="10001" width="2.85546875" style="1" customWidth="1"/>
    <col min="10002" max="10003" width="15.7109375" style="1" customWidth="1"/>
    <col min="10004" max="10004" width="2.85546875" style="1" customWidth="1"/>
    <col min="10005" max="10006" width="15.7109375" style="1" customWidth="1"/>
    <col min="10007" max="10007" width="2.85546875" style="1" customWidth="1"/>
    <col min="10008" max="10009" width="15.7109375" style="1" customWidth="1"/>
    <col min="10010" max="10011" width="2.85546875" style="1" customWidth="1"/>
    <col min="10012" max="10013" width="15.7109375" style="1" customWidth="1"/>
    <col min="10014" max="10014" width="2.85546875" style="1" customWidth="1"/>
    <col min="10015" max="10016" width="15.7109375" style="1" customWidth="1"/>
    <col min="10017" max="10017" width="2.85546875" style="1" customWidth="1"/>
    <col min="10018" max="10019" width="15.7109375" style="1" customWidth="1"/>
    <col min="10020" max="10020" width="2.85546875" style="1" customWidth="1"/>
    <col min="10021" max="10021" width="11.42578125" style="1"/>
    <col min="10022" max="10023" width="0" style="1" hidden="1" customWidth="1"/>
    <col min="10024" max="10240" width="11.42578125" style="1"/>
    <col min="10241" max="10241" width="2.85546875" style="1" customWidth="1"/>
    <col min="10242" max="10242" width="37.5703125" style="1" customWidth="1"/>
    <col min="10243" max="10244" width="15.7109375" style="1" customWidth="1"/>
    <col min="10245" max="10245" width="2.85546875" style="1" customWidth="1"/>
    <col min="10246" max="10247" width="15.7109375" style="1" customWidth="1"/>
    <col min="10248" max="10248" width="2.85546875" style="1" customWidth="1"/>
    <col min="10249" max="10250" width="15.7109375" style="1" customWidth="1"/>
    <col min="10251" max="10251" width="2.85546875" style="1" customWidth="1"/>
    <col min="10252" max="10253" width="15.7109375" style="1" customWidth="1"/>
    <col min="10254" max="10254" width="2.85546875" style="1" customWidth="1"/>
    <col min="10255" max="10256" width="15.7109375" style="1" customWidth="1"/>
    <col min="10257" max="10257" width="2.85546875" style="1" customWidth="1"/>
    <col min="10258" max="10259" width="15.7109375" style="1" customWidth="1"/>
    <col min="10260" max="10260" width="2.85546875" style="1" customWidth="1"/>
    <col min="10261" max="10262" width="15.7109375" style="1" customWidth="1"/>
    <col min="10263" max="10263" width="2.85546875" style="1" customWidth="1"/>
    <col min="10264" max="10265" width="15.7109375" style="1" customWidth="1"/>
    <col min="10266" max="10267" width="2.85546875" style="1" customWidth="1"/>
    <col min="10268" max="10269" width="15.7109375" style="1" customWidth="1"/>
    <col min="10270" max="10270" width="2.85546875" style="1" customWidth="1"/>
    <col min="10271" max="10272" width="15.7109375" style="1" customWidth="1"/>
    <col min="10273" max="10273" width="2.85546875" style="1" customWidth="1"/>
    <col min="10274" max="10275" width="15.7109375" style="1" customWidth="1"/>
    <col min="10276" max="10276" width="2.85546875" style="1" customWidth="1"/>
    <col min="10277" max="10277" width="11.42578125" style="1"/>
    <col min="10278" max="10279" width="0" style="1" hidden="1" customWidth="1"/>
    <col min="10280" max="10496" width="11.42578125" style="1"/>
    <col min="10497" max="10497" width="2.85546875" style="1" customWidth="1"/>
    <col min="10498" max="10498" width="37.5703125" style="1" customWidth="1"/>
    <col min="10499" max="10500" width="15.7109375" style="1" customWidth="1"/>
    <col min="10501" max="10501" width="2.85546875" style="1" customWidth="1"/>
    <col min="10502" max="10503" width="15.7109375" style="1" customWidth="1"/>
    <col min="10504" max="10504" width="2.85546875" style="1" customWidth="1"/>
    <col min="10505" max="10506" width="15.7109375" style="1" customWidth="1"/>
    <col min="10507" max="10507" width="2.85546875" style="1" customWidth="1"/>
    <col min="10508" max="10509" width="15.7109375" style="1" customWidth="1"/>
    <col min="10510" max="10510" width="2.85546875" style="1" customWidth="1"/>
    <col min="10511" max="10512" width="15.7109375" style="1" customWidth="1"/>
    <col min="10513" max="10513" width="2.85546875" style="1" customWidth="1"/>
    <col min="10514" max="10515" width="15.7109375" style="1" customWidth="1"/>
    <col min="10516" max="10516" width="2.85546875" style="1" customWidth="1"/>
    <col min="10517" max="10518" width="15.7109375" style="1" customWidth="1"/>
    <col min="10519" max="10519" width="2.85546875" style="1" customWidth="1"/>
    <col min="10520" max="10521" width="15.7109375" style="1" customWidth="1"/>
    <col min="10522" max="10523" width="2.85546875" style="1" customWidth="1"/>
    <col min="10524" max="10525" width="15.7109375" style="1" customWidth="1"/>
    <col min="10526" max="10526" width="2.85546875" style="1" customWidth="1"/>
    <col min="10527" max="10528" width="15.7109375" style="1" customWidth="1"/>
    <col min="10529" max="10529" width="2.85546875" style="1" customWidth="1"/>
    <col min="10530" max="10531" width="15.7109375" style="1" customWidth="1"/>
    <col min="10532" max="10532" width="2.85546875" style="1" customWidth="1"/>
    <col min="10533" max="10533" width="11.42578125" style="1"/>
    <col min="10534" max="10535" width="0" style="1" hidden="1" customWidth="1"/>
    <col min="10536" max="10752" width="11.42578125" style="1"/>
    <col min="10753" max="10753" width="2.85546875" style="1" customWidth="1"/>
    <col min="10754" max="10754" width="37.5703125" style="1" customWidth="1"/>
    <col min="10755" max="10756" width="15.7109375" style="1" customWidth="1"/>
    <col min="10757" max="10757" width="2.85546875" style="1" customWidth="1"/>
    <col min="10758" max="10759" width="15.7109375" style="1" customWidth="1"/>
    <col min="10760" max="10760" width="2.85546875" style="1" customWidth="1"/>
    <col min="10761" max="10762" width="15.7109375" style="1" customWidth="1"/>
    <col min="10763" max="10763" width="2.85546875" style="1" customWidth="1"/>
    <col min="10764" max="10765" width="15.7109375" style="1" customWidth="1"/>
    <col min="10766" max="10766" width="2.85546875" style="1" customWidth="1"/>
    <col min="10767" max="10768" width="15.7109375" style="1" customWidth="1"/>
    <col min="10769" max="10769" width="2.85546875" style="1" customWidth="1"/>
    <col min="10770" max="10771" width="15.7109375" style="1" customWidth="1"/>
    <col min="10772" max="10772" width="2.85546875" style="1" customWidth="1"/>
    <col min="10773" max="10774" width="15.7109375" style="1" customWidth="1"/>
    <col min="10775" max="10775" width="2.85546875" style="1" customWidth="1"/>
    <col min="10776" max="10777" width="15.7109375" style="1" customWidth="1"/>
    <col min="10778" max="10779" width="2.85546875" style="1" customWidth="1"/>
    <col min="10780" max="10781" width="15.7109375" style="1" customWidth="1"/>
    <col min="10782" max="10782" width="2.85546875" style="1" customWidth="1"/>
    <col min="10783" max="10784" width="15.7109375" style="1" customWidth="1"/>
    <col min="10785" max="10785" width="2.85546875" style="1" customWidth="1"/>
    <col min="10786" max="10787" width="15.7109375" style="1" customWidth="1"/>
    <col min="10788" max="10788" width="2.85546875" style="1" customWidth="1"/>
    <col min="10789" max="10789" width="11.42578125" style="1"/>
    <col min="10790" max="10791" width="0" style="1" hidden="1" customWidth="1"/>
    <col min="10792" max="11008" width="11.42578125" style="1"/>
    <col min="11009" max="11009" width="2.85546875" style="1" customWidth="1"/>
    <col min="11010" max="11010" width="37.5703125" style="1" customWidth="1"/>
    <col min="11011" max="11012" width="15.7109375" style="1" customWidth="1"/>
    <col min="11013" max="11013" width="2.85546875" style="1" customWidth="1"/>
    <col min="11014" max="11015" width="15.7109375" style="1" customWidth="1"/>
    <col min="11016" max="11016" width="2.85546875" style="1" customWidth="1"/>
    <col min="11017" max="11018" width="15.7109375" style="1" customWidth="1"/>
    <col min="11019" max="11019" width="2.85546875" style="1" customWidth="1"/>
    <col min="11020" max="11021" width="15.7109375" style="1" customWidth="1"/>
    <col min="11022" max="11022" width="2.85546875" style="1" customWidth="1"/>
    <col min="11023" max="11024" width="15.7109375" style="1" customWidth="1"/>
    <col min="11025" max="11025" width="2.85546875" style="1" customWidth="1"/>
    <col min="11026" max="11027" width="15.7109375" style="1" customWidth="1"/>
    <col min="11028" max="11028" width="2.85546875" style="1" customWidth="1"/>
    <col min="11029" max="11030" width="15.7109375" style="1" customWidth="1"/>
    <col min="11031" max="11031" width="2.85546875" style="1" customWidth="1"/>
    <col min="11032" max="11033" width="15.7109375" style="1" customWidth="1"/>
    <col min="11034" max="11035" width="2.85546875" style="1" customWidth="1"/>
    <col min="11036" max="11037" width="15.7109375" style="1" customWidth="1"/>
    <col min="11038" max="11038" width="2.85546875" style="1" customWidth="1"/>
    <col min="11039" max="11040" width="15.7109375" style="1" customWidth="1"/>
    <col min="11041" max="11041" width="2.85546875" style="1" customWidth="1"/>
    <col min="11042" max="11043" width="15.7109375" style="1" customWidth="1"/>
    <col min="11044" max="11044" width="2.85546875" style="1" customWidth="1"/>
    <col min="11045" max="11045" width="11.42578125" style="1"/>
    <col min="11046" max="11047" width="0" style="1" hidden="1" customWidth="1"/>
    <col min="11048" max="11264" width="11.42578125" style="1"/>
    <col min="11265" max="11265" width="2.85546875" style="1" customWidth="1"/>
    <col min="11266" max="11266" width="37.5703125" style="1" customWidth="1"/>
    <col min="11267" max="11268" width="15.7109375" style="1" customWidth="1"/>
    <col min="11269" max="11269" width="2.85546875" style="1" customWidth="1"/>
    <col min="11270" max="11271" width="15.7109375" style="1" customWidth="1"/>
    <col min="11272" max="11272" width="2.85546875" style="1" customWidth="1"/>
    <col min="11273" max="11274" width="15.7109375" style="1" customWidth="1"/>
    <col min="11275" max="11275" width="2.85546875" style="1" customWidth="1"/>
    <col min="11276" max="11277" width="15.7109375" style="1" customWidth="1"/>
    <col min="11278" max="11278" width="2.85546875" style="1" customWidth="1"/>
    <col min="11279" max="11280" width="15.7109375" style="1" customWidth="1"/>
    <col min="11281" max="11281" width="2.85546875" style="1" customWidth="1"/>
    <col min="11282" max="11283" width="15.7109375" style="1" customWidth="1"/>
    <col min="11284" max="11284" width="2.85546875" style="1" customWidth="1"/>
    <col min="11285" max="11286" width="15.7109375" style="1" customWidth="1"/>
    <col min="11287" max="11287" width="2.85546875" style="1" customWidth="1"/>
    <col min="11288" max="11289" width="15.7109375" style="1" customWidth="1"/>
    <col min="11290" max="11291" width="2.85546875" style="1" customWidth="1"/>
    <col min="11292" max="11293" width="15.7109375" style="1" customWidth="1"/>
    <col min="11294" max="11294" width="2.85546875" style="1" customWidth="1"/>
    <col min="11295" max="11296" width="15.7109375" style="1" customWidth="1"/>
    <col min="11297" max="11297" width="2.85546875" style="1" customWidth="1"/>
    <col min="11298" max="11299" width="15.7109375" style="1" customWidth="1"/>
    <col min="11300" max="11300" width="2.85546875" style="1" customWidth="1"/>
    <col min="11301" max="11301" width="11.42578125" style="1"/>
    <col min="11302" max="11303" width="0" style="1" hidden="1" customWidth="1"/>
    <col min="11304" max="11520" width="11.42578125" style="1"/>
    <col min="11521" max="11521" width="2.85546875" style="1" customWidth="1"/>
    <col min="11522" max="11522" width="37.5703125" style="1" customWidth="1"/>
    <col min="11523" max="11524" width="15.7109375" style="1" customWidth="1"/>
    <col min="11525" max="11525" width="2.85546875" style="1" customWidth="1"/>
    <col min="11526" max="11527" width="15.7109375" style="1" customWidth="1"/>
    <col min="11528" max="11528" width="2.85546875" style="1" customWidth="1"/>
    <col min="11529" max="11530" width="15.7109375" style="1" customWidth="1"/>
    <col min="11531" max="11531" width="2.85546875" style="1" customWidth="1"/>
    <col min="11532" max="11533" width="15.7109375" style="1" customWidth="1"/>
    <col min="11534" max="11534" width="2.85546875" style="1" customWidth="1"/>
    <col min="11535" max="11536" width="15.7109375" style="1" customWidth="1"/>
    <col min="11537" max="11537" width="2.85546875" style="1" customWidth="1"/>
    <col min="11538" max="11539" width="15.7109375" style="1" customWidth="1"/>
    <col min="11540" max="11540" width="2.85546875" style="1" customWidth="1"/>
    <col min="11541" max="11542" width="15.7109375" style="1" customWidth="1"/>
    <col min="11543" max="11543" width="2.85546875" style="1" customWidth="1"/>
    <col min="11544" max="11545" width="15.7109375" style="1" customWidth="1"/>
    <col min="11546" max="11547" width="2.85546875" style="1" customWidth="1"/>
    <col min="11548" max="11549" width="15.7109375" style="1" customWidth="1"/>
    <col min="11550" max="11550" width="2.85546875" style="1" customWidth="1"/>
    <col min="11551" max="11552" width="15.7109375" style="1" customWidth="1"/>
    <col min="11553" max="11553" width="2.85546875" style="1" customWidth="1"/>
    <col min="11554" max="11555" width="15.7109375" style="1" customWidth="1"/>
    <col min="11556" max="11556" width="2.85546875" style="1" customWidth="1"/>
    <col min="11557" max="11557" width="11.42578125" style="1"/>
    <col min="11558" max="11559" width="0" style="1" hidden="1" customWidth="1"/>
    <col min="11560" max="11776" width="11.42578125" style="1"/>
    <col min="11777" max="11777" width="2.85546875" style="1" customWidth="1"/>
    <col min="11778" max="11778" width="37.5703125" style="1" customWidth="1"/>
    <col min="11779" max="11780" width="15.7109375" style="1" customWidth="1"/>
    <col min="11781" max="11781" width="2.85546875" style="1" customWidth="1"/>
    <col min="11782" max="11783" width="15.7109375" style="1" customWidth="1"/>
    <col min="11784" max="11784" width="2.85546875" style="1" customWidth="1"/>
    <col min="11785" max="11786" width="15.7109375" style="1" customWidth="1"/>
    <col min="11787" max="11787" width="2.85546875" style="1" customWidth="1"/>
    <col min="11788" max="11789" width="15.7109375" style="1" customWidth="1"/>
    <col min="11790" max="11790" width="2.85546875" style="1" customWidth="1"/>
    <col min="11791" max="11792" width="15.7109375" style="1" customWidth="1"/>
    <col min="11793" max="11793" width="2.85546875" style="1" customWidth="1"/>
    <col min="11794" max="11795" width="15.7109375" style="1" customWidth="1"/>
    <col min="11796" max="11796" width="2.85546875" style="1" customWidth="1"/>
    <col min="11797" max="11798" width="15.7109375" style="1" customWidth="1"/>
    <col min="11799" max="11799" width="2.85546875" style="1" customWidth="1"/>
    <col min="11800" max="11801" width="15.7109375" style="1" customWidth="1"/>
    <col min="11802" max="11803" width="2.85546875" style="1" customWidth="1"/>
    <col min="11804" max="11805" width="15.7109375" style="1" customWidth="1"/>
    <col min="11806" max="11806" width="2.85546875" style="1" customWidth="1"/>
    <col min="11807" max="11808" width="15.7109375" style="1" customWidth="1"/>
    <col min="11809" max="11809" width="2.85546875" style="1" customWidth="1"/>
    <col min="11810" max="11811" width="15.7109375" style="1" customWidth="1"/>
    <col min="11812" max="11812" width="2.85546875" style="1" customWidth="1"/>
    <col min="11813" max="11813" width="11.42578125" style="1"/>
    <col min="11814" max="11815" width="0" style="1" hidden="1" customWidth="1"/>
    <col min="11816" max="12032" width="11.42578125" style="1"/>
    <col min="12033" max="12033" width="2.85546875" style="1" customWidth="1"/>
    <col min="12034" max="12034" width="37.5703125" style="1" customWidth="1"/>
    <col min="12035" max="12036" width="15.7109375" style="1" customWidth="1"/>
    <col min="12037" max="12037" width="2.85546875" style="1" customWidth="1"/>
    <col min="12038" max="12039" width="15.7109375" style="1" customWidth="1"/>
    <col min="12040" max="12040" width="2.85546875" style="1" customWidth="1"/>
    <col min="12041" max="12042" width="15.7109375" style="1" customWidth="1"/>
    <col min="12043" max="12043" width="2.85546875" style="1" customWidth="1"/>
    <col min="12044" max="12045" width="15.7109375" style="1" customWidth="1"/>
    <col min="12046" max="12046" width="2.85546875" style="1" customWidth="1"/>
    <col min="12047" max="12048" width="15.7109375" style="1" customWidth="1"/>
    <col min="12049" max="12049" width="2.85546875" style="1" customWidth="1"/>
    <col min="12050" max="12051" width="15.7109375" style="1" customWidth="1"/>
    <col min="12052" max="12052" width="2.85546875" style="1" customWidth="1"/>
    <col min="12053" max="12054" width="15.7109375" style="1" customWidth="1"/>
    <col min="12055" max="12055" width="2.85546875" style="1" customWidth="1"/>
    <col min="12056" max="12057" width="15.7109375" style="1" customWidth="1"/>
    <col min="12058" max="12059" width="2.85546875" style="1" customWidth="1"/>
    <col min="12060" max="12061" width="15.7109375" style="1" customWidth="1"/>
    <col min="12062" max="12062" width="2.85546875" style="1" customWidth="1"/>
    <col min="12063" max="12064" width="15.7109375" style="1" customWidth="1"/>
    <col min="12065" max="12065" width="2.85546875" style="1" customWidth="1"/>
    <col min="12066" max="12067" width="15.7109375" style="1" customWidth="1"/>
    <col min="12068" max="12068" width="2.85546875" style="1" customWidth="1"/>
    <col min="12069" max="12069" width="11.42578125" style="1"/>
    <col min="12070" max="12071" width="0" style="1" hidden="1" customWidth="1"/>
    <col min="12072" max="12288" width="11.42578125" style="1"/>
    <col min="12289" max="12289" width="2.85546875" style="1" customWidth="1"/>
    <col min="12290" max="12290" width="37.5703125" style="1" customWidth="1"/>
    <col min="12291" max="12292" width="15.7109375" style="1" customWidth="1"/>
    <col min="12293" max="12293" width="2.85546875" style="1" customWidth="1"/>
    <col min="12294" max="12295" width="15.7109375" style="1" customWidth="1"/>
    <col min="12296" max="12296" width="2.85546875" style="1" customWidth="1"/>
    <col min="12297" max="12298" width="15.7109375" style="1" customWidth="1"/>
    <col min="12299" max="12299" width="2.85546875" style="1" customWidth="1"/>
    <col min="12300" max="12301" width="15.7109375" style="1" customWidth="1"/>
    <col min="12302" max="12302" width="2.85546875" style="1" customWidth="1"/>
    <col min="12303" max="12304" width="15.7109375" style="1" customWidth="1"/>
    <col min="12305" max="12305" width="2.85546875" style="1" customWidth="1"/>
    <col min="12306" max="12307" width="15.7109375" style="1" customWidth="1"/>
    <col min="12308" max="12308" width="2.85546875" style="1" customWidth="1"/>
    <col min="12309" max="12310" width="15.7109375" style="1" customWidth="1"/>
    <col min="12311" max="12311" width="2.85546875" style="1" customWidth="1"/>
    <col min="12312" max="12313" width="15.7109375" style="1" customWidth="1"/>
    <col min="12314" max="12315" width="2.85546875" style="1" customWidth="1"/>
    <col min="12316" max="12317" width="15.7109375" style="1" customWidth="1"/>
    <col min="12318" max="12318" width="2.85546875" style="1" customWidth="1"/>
    <col min="12319" max="12320" width="15.7109375" style="1" customWidth="1"/>
    <col min="12321" max="12321" width="2.85546875" style="1" customWidth="1"/>
    <col min="12322" max="12323" width="15.7109375" style="1" customWidth="1"/>
    <col min="12324" max="12324" width="2.85546875" style="1" customWidth="1"/>
    <col min="12325" max="12325" width="11.42578125" style="1"/>
    <col min="12326" max="12327" width="0" style="1" hidden="1" customWidth="1"/>
    <col min="12328" max="12544" width="11.42578125" style="1"/>
    <col min="12545" max="12545" width="2.85546875" style="1" customWidth="1"/>
    <col min="12546" max="12546" width="37.5703125" style="1" customWidth="1"/>
    <col min="12547" max="12548" width="15.7109375" style="1" customWidth="1"/>
    <col min="12549" max="12549" width="2.85546875" style="1" customWidth="1"/>
    <col min="12550" max="12551" width="15.7109375" style="1" customWidth="1"/>
    <col min="12552" max="12552" width="2.85546875" style="1" customWidth="1"/>
    <col min="12553" max="12554" width="15.7109375" style="1" customWidth="1"/>
    <col min="12555" max="12555" width="2.85546875" style="1" customWidth="1"/>
    <col min="12556" max="12557" width="15.7109375" style="1" customWidth="1"/>
    <col min="12558" max="12558" width="2.85546875" style="1" customWidth="1"/>
    <col min="12559" max="12560" width="15.7109375" style="1" customWidth="1"/>
    <col min="12561" max="12561" width="2.85546875" style="1" customWidth="1"/>
    <col min="12562" max="12563" width="15.7109375" style="1" customWidth="1"/>
    <col min="12564" max="12564" width="2.85546875" style="1" customWidth="1"/>
    <col min="12565" max="12566" width="15.7109375" style="1" customWidth="1"/>
    <col min="12567" max="12567" width="2.85546875" style="1" customWidth="1"/>
    <col min="12568" max="12569" width="15.7109375" style="1" customWidth="1"/>
    <col min="12570" max="12571" width="2.85546875" style="1" customWidth="1"/>
    <col min="12572" max="12573" width="15.7109375" style="1" customWidth="1"/>
    <col min="12574" max="12574" width="2.85546875" style="1" customWidth="1"/>
    <col min="12575" max="12576" width="15.7109375" style="1" customWidth="1"/>
    <col min="12577" max="12577" width="2.85546875" style="1" customWidth="1"/>
    <col min="12578" max="12579" width="15.7109375" style="1" customWidth="1"/>
    <col min="12580" max="12580" width="2.85546875" style="1" customWidth="1"/>
    <col min="12581" max="12581" width="11.42578125" style="1"/>
    <col min="12582" max="12583" width="0" style="1" hidden="1" customWidth="1"/>
    <col min="12584" max="12800" width="11.42578125" style="1"/>
    <col min="12801" max="12801" width="2.85546875" style="1" customWidth="1"/>
    <col min="12802" max="12802" width="37.5703125" style="1" customWidth="1"/>
    <col min="12803" max="12804" width="15.7109375" style="1" customWidth="1"/>
    <col min="12805" max="12805" width="2.85546875" style="1" customWidth="1"/>
    <col min="12806" max="12807" width="15.7109375" style="1" customWidth="1"/>
    <col min="12808" max="12808" width="2.85546875" style="1" customWidth="1"/>
    <col min="12809" max="12810" width="15.7109375" style="1" customWidth="1"/>
    <col min="12811" max="12811" width="2.85546875" style="1" customWidth="1"/>
    <col min="12812" max="12813" width="15.7109375" style="1" customWidth="1"/>
    <col min="12814" max="12814" width="2.85546875" style="1" customWidth="1"/>
    <col min="12815" max="12816" width="15.7109375" style="1" customWidth="1"/>
    <col min="12817" max="12817" width="2.85546875" style="1" customWidth="1"/>
    <col min="12818" max="12819" width="15.7109375" style="1" customWidth="1"/>
    <col min="12820" max="12820" width="2.85546875" style="1" customWidth="1"/>
    <col min="12821" max="12822" width="15.7109375" style="1" customWidth="1"/>
    <col min="12823" max="12823" width="2.85546875" style="1" customWidth="1"/>
    <col min="12824" max="12825" width="15.7109375" style="1" customWidth="1"/>
    <col min="12826" max="12827" width="2.85546875" style="1" customWidth="1"/>
    <col min="12828" max="12829" width="15.7109375" style="1" customWidth="1"/>
    <col min="12830" max="12830" width="2.85546875" style="1" customWidth="1"/>
    <col min="12831" max="12832" width="15.7109375" style="1" customWidth="1"/>
    <col min="12833" max="12833" width="2.85546875" style="1" customWidth="1"/>
    <col min="12834" max="12835" width="15.7109375" style="1" customWidth="1"/>
    <col min="12836" max="12836" width="2.85546875" style="1" customWidth="1"/>
    <col min="12837" max="12837" width="11.42578125" style="1"/>
    <col min="12838" max="12839" width="0" style="1" hidden="1" customWidth="1"/>
    <col min="12840" max="13056" width="11.42578125" style="1"/>
    <col min="13057" max="13057" width="2.85546875" style="1" customWidth="1"/>
    <col min="13058" max="13058" width="37.5703125" style="1" customWidth="1"/>
    <col min="13059" max="13060" width="15.7109375" style="1" customWidth="1"/>
    <col min="13061" max="13061" width="2.85546875" style="1" customWidth="1"/>
    <col min="13062" max="13063" width="15.7109375" style="1" customWidth="1"/>
    <col min="13064" max="13064" width="2.85546875" style="1" customWidth="1"/>
    <col min="13065" max="13066" width="15.7109375" style="1" customWidth="1"/>
    <col min="13067" max="13067" width="2.85546875" style="1" customWidth="1"/>
    <col min="13068" max="13069" width="15.7109375" style="1" customWidth="1"/>
    <col min="13070" max="13070" width="2.85546875" style="1" customWidth="1"/>
    <col min="13071" max="13072" width="15.7109375" style="1" customWidth="1"/>
    <col min="13073" max="13073" width="2.85546875" style="1" customWidth="1"/>
    <col min="13074" max="13075" width="15.7109375" style="1" customWidth="1"/>
    <col min="13076" max="13076" width="2.85546875" style="1" customWidth="1"/>
    <col min="13077" max="13078" width="15.7109375" style="1" customWidth="1"/>
    <col min="13079" max="13079" width="2.85546875" style="1" customWidth="1"/>
    <col min="13080" max="13081" width="15.7109375" style="1" customWidth="1"/>
    <col min="13082" max="13083" width="2.85546875" style="1" customWidth="1"/>
    <col min="13084" max="13085" width="15.7109375" style="1" customWidth="1"/>
    <col min="13086" max="13086" width="2.85546875" style="1" customWidth="1"/>
    <col min="13087" max="13088" width="15.7109375" style="1" customWidth="1"/>
    <col min="13089" max="13089" width="2.85546875" style="1" customWidth="1"/>
    <col min="13090" max="13091" width="15.7109375" style="1" customWidth="1"/>
    <col min="13092" max="13092" width="2.85546875" style="1" customWidth="1"/>
    <col min="13093" max="13093" width="11.42578125" style="1"/>
    <col min="13094" max="13095" width="0" style="1" hidden="1" customWidth="1"/>
    <col min="13096" max="13312" width="11.42578125" style="1"/>
    <col min="13313" max="13313" width="2.85546875" style="1" customWidth="1"/>
    <col min="13314" max="13314" width="37.5703125" style="1" customWidth="1"/>
    <col min="13315" max="13316" width="15.7109375" style="1" customWidth="1"/>
    <col min="13317" max="13317" width="2.85546875" style="1" customWidth="1"/>
    <col min="13318" max="13319" width="15.7109375" style="1" customWidth="1"/>
    <col min="13320" max="13320" width="2.85546875" style="1" customWidth="1"/>
    <col min="13321" max="13322" width="15.7109375" style="1" customWidth="1"/>
    <col min="13323" max="13323" width="2.85546875" style="1" customWidth="1"/>
    <col min="13324" max="13325" width="15.7109375" style="1" customWidth="1"/>
    <col min="13326" max="13326" width="2.85546875" style="1" customWidth="1"/>
    <col min="13327" max="13328" width="15.7109375" style="1" customWidth="1"/>
    <col min="13329" max="13329" width="2.85546875" style="1" customWidth="1"/>
    <col min="13330" max="13331" width="15.7109375" style="1" customWidth="1"/>
    <col min="13332" max="13332" width="2.85546875" style="1" customWidth="1"/>
    <col min="13333" max="13334" width="15.7109375" style="1" customWidth="1"/>
    <col min="13335" max="13335" width="2.85546875" style="1" customWidth="1"/>
    <col min="13336" max="13337" width="15.7109375" style="1" customWidth="1"/>
    <col min="13338" max="13339" width="2.85546875" style="1" customWidth="1"/>
    <col min="13340" max="13341" width="15.7109375" style="1" customWidth="1"/>
    <col min="13342" max="13342" width="2.85546875" style="1" customWidth="1"/>
    <col min="13343" max="13344" width="15.7109375" style="1" customWidth="1"/>
    <col min="13345" max="13345" width="2.85546875" style="1" customWidth="1"/>
    <col min="13346" max="13347" width="15.7109375" style="1" customWidth="1"/>
    <col min="13348" max="13348" width="2.85546875" style="1" customWidth="1"/>
    <col min="13349" max="13349" width="11.42578125" style="1"/>
    <col min="13350" max="13351" width="0" style="1" hidden="1" customWidth="1"/>
    <col min="13352" max="13568" width="11.42578125" style="1"/>
    <col min="13569" max="13569" width="2.85546875" style="1" customWidth="1"/>
    <col min="13570" max="13570" width="37.5703125" style="1" customWidth="1"/>
    <col min="13571" max="13572" width="15.7109375" style="1" customWidth="1"/>
    <col min="13573" max="13573" width="2.85546875" style="1" customWidth="1"/>
    <col min="13574" max="13575" width="15.7109375" style="1" customWidth="1"/>
    <col min="13576" max="13576" width="2.85546875" style="1" customWidth="1"/>
    <col min="13577" max="13578" width="15.7109375" style="1" customWidth="1"/>
    <col min="13579" max="13579" width="2.85546875" style="1" customWidth="1"/>
    <col min="13580" max="13581" width="15.7109375" style="1" customWidth="1"/>
    <col min="13582" max="13582" width="2.85546875" style="1" customWidth="1"/>
    <col min="13583" max="13584" width="15.7109375" style="1" customWidth="1"/>
    <col min="13585" max="13585" width="2.85546875" style="1" customWidth="1"/>
    <col min="13586" max="13587" width="15.7109375" style="1" customWidth="1"/>
    <col min="13588" max="13588" width="2.85546875" style="1" customWidth="1"/>
    <col min="13589" max="13590" width="15.7109375" style="1" customWidth="1"/>
    <col min="13591" max="13591" width="2.85546875" style="1" customWidth="1"/>
    <col min="13592" max="13593" width="15.7109375" style="1" customWidth="1"/>
    <col min="13594" max="13595" width="2.85546875" style="1" customWidth="1"/>
    <col min="13596" max="13597" width="15.7109375" style="1" customWidth="1"/>
    <col min="13598" max="13598" width="2.85546875" style="1" customWidth="1"/>
    <col min="13599" max="13600" width="15.7109375" style="1" customWidth="1"/>
    <col min="13601" max="13601" width="2.85546875" style="1" customWidth="1"/>
    <col min="13602" max="13603" width="15.7109375" style="1" customWidth="1"/>
    <col min="13604" max="13604" width="2.85546875" style="1" customWidth="1"/>
    <col min="13605" max="13605" width="11.42578125" style="1"/>
    <col min="13606" max="13607" width="0" style="1" hidden="1" customWidth="1"/>
    <col min="13608" max="13824" width="11.42578125" style="1"/>
    <col min="13825" max="13825" width="2.85546875" style="1" customWidth="1"/>
    <col min="13826" max="13826" width="37.5703125" style="1" customWidth="1"/>
    <col min="13827" max="13828" width="15.7109375" style="1" customWidth="1"/>
    <col min="13829" max="13829" width="2.85546875" style="1" customWidth="1"/>
    <col min="13830" max="13831" width="15.7109375" style="1" customWidth="1"/>
    <col min="13832" max="13832" width="2.85546875" style="1" customWidth="1"/>
    <col min="13833" max="13834" width="15.7109375" style="1" customWidth="1"/>
    <col min="13835" max="13835" width="2.85546875" style="1" customWidth="1"/>
    <col min="13836" max="13837" width="15.7109375" style="1" customWidth="1"/>
    <col min="13838" max="13838" width="2.85546875" style="1" customWidth="1"/>
    <col min="13839" max="13840" width="15.7109375" style="1" customWidth="1"/>
    <col min="13841" max="13841" width="2.85546875" style="1" customWidth="1"/>
    <col min="13842" max="13843" width="15.7109375" style="1" customWidth="1"/>
    <col min="13844" max="13844" width="2.85546875" style="1" customWidth="1"/>
    <col min="13845" max="13846" width="15.7109375" style="1" customWidth="1"/>
    <col min="13847" max="13847" width="2.85546875" style="1" customWidth="1"/>
    <col min="13848" max="13849" width="15.7109375" style="1" customWidth="1"/>
    <col min="13850" max="13851" width="2.85546875" style="1" customWidth="1"/>
    <col min="13852" max="13853" width="15.7109375" style="1" customWidth="1"/>
    <col min="13854" max="13854" width="2.85546875" style="1" customWidth="1"/>
    <col min="13855" max="13856" width="15.7109375" style="1" customWidth="1"/>
    <col min="13857" max="13857" width="2.85546875" style="1" customWidth="1"/>
    <col min="13858" max="13859" width="15.7109375" style="1" customWidth="1"/>
    <col min="13860" max="13860" width="2.85546875" style="1" customWidth="1"/>
    <col min="13861" max="13861" width="11.42578125" style="1"/>
    <col min="13862" max="13863" width="0" style="1" hidden="1" customWidth="1"/>
    <col min="13864" max="14080" width="11.42578125" style="1"/>
    <col min="14081" max="14081" width="2.85546875" style="1" customWidth="1"/>
    <col min="14082" max="14082" width="37.5703125" style="1" customWidth="1"/>
    <col min="14083" max="14084" width="15.7109375" style="1" customWidth="1"/>
    <col min="14085" max="14085" width="2.85546875" style="1" customWidth="1"/>
    <col min="14086" max="14087" width="15.7109375" style="1" customWidth="1"/>
    <col min="14088" max="14088" width="2.85546875" style="1" customWidth="1"/>
    <col min="14089" max="14090" width="15.7109375" style="1" customWidth="1"/>
    <col min="14091" max="14091" width="2.85546875" style="1" customWidth="1"/>
    <col min="14092" max="14093" width="15.7109375" style="1" customWidth="1"/>
    <col min="14094" max="14094" width="2.85546875" style="1" customWidth="1"/>
    <col min="14095" max="14096" width="15.7109375" style="1" customWidth="1"/>
    <col min="14097" max="14097" width="2.85546875" style="1" customWidth="1"/>
    <col min="14098" max="14099" width="15.7109375" style="1" customWidth="1"/>
    <col min="14100" max="14100" width="2.85546875" style="1" customWidth="1"/>
    <col min="14101" max="14102" width="15.7109375" style="1" customWidth="1"/>
    <col min="14103" max="14103" width="2.85546875" style="1" customWidth="1"/>
    <col min="14104" max="14105" width="15.7109375" style="1" customWidth="1"/>
    <col min="14106" max="14107" width="2.85546875" style="1" customWidth="1"/>
    <col min="14108" max="14109" width="15.7109375" style="1" customWidth="1"/>
    <col min="14110" max="14110" width="2.85546875" style="1" customWidth="1"/>
    <col min="14111" max="14112" width="15.7109375" style="1" customWidth="1"/>
    <col min="14113" max="14113" width="2.85546875" style="1" customWidth="1"/>
    <col min="14114" max="14115" width="15.7109375" style="1" customWidth="1"/>
    <col min="14116" max="14116" width="2.85546875" style="1" customWidth="1"/>
    <col min="14117" max="14117" width="11.42578125" style="1"/>
    <col min="14118" max="14119" width="0" style="1" hidden="1" customWidth="1"/>
    <col min="14120" max="14336" width="11.42578125" style="1"/>
    <col min="14337" max="14337" width="2.85546875" style="1" customWidth="1"/>
    <col min="14338" max="14338" width="37.5703125" style="1" customWidth="1"/>
    <col min="14339" max="14340" width="15.7109375" style="1" customWidth="1"/>
    <col min="14341" max="14341" width="2.85546875" style="1" customWidth="1"/>
    <col min="14342" max="14343" width="15.7109375" style="1" customWidth="1"/>
    <col min="14344" max="14344" width="2.85546875" style="1" customWidth="1"/>
    <col min="14345" max="14346" width="15.7109375" style="1" customWidth="1"/>
    <col min="14347" max="14347" width="2.85546875" style="1" customWidth="1"/>
    <col min="14348" max="14349" width="15.7109375" style="1" customWidth="1"/>
    <col min="14350" max="14350" width="2.85546875" style="1" customWidth="1"/>
    <col min="14351" max="14352" width="15.7109375" style="1" customWidth="1"/>
    <col min="14353" max="14353" width="2.85546875" style="1" customWidth="1"/>
    <col min="14354" max="14355" width="15.7109375" style="1" customWidth="1"/>
    <col min="14356" max="14356" width="2.85546875" style="1" customWidth="1"/>
    <col min="14357" max="14358" width="15.7109375" style="1" customWidth="1"/>
    <col min="14359" max="14359" width="2.85546875" style="1" customWidth="1"/>
    <col min="14360" max="14361" width="15.7109375" style="1" customWidth="1"/>
    <col min="14362" max="14363" width="2.85546875" style="1" customWidth="1"/>
    <col min="14364" max="14365" width="15.7109375" style="1" customWidth="1"/>
    <col min="14366" max="14366" width="2.85546875" style="1" customWidth="1"/>
    <col min="14367" max="14368" width="15.7109375" style="1" customWidth="1"/>
    <col min="14369" max="14369" width="2.85546875" style="1" customWidth="1"/>
    <col min="14370" max="14371" width="15.7109375" style="1" customWidth="1"/>
    <col min="14372" max="14372" width="2.85546875" style="1" customWidth="1"/>
    <col min="14373" max="14373" width="11.42578125" style="1"/>
    <col min="14374" max="14375" width="0" style="1" hidden="1" customWidth="1"/>
    <col min="14376" max="14592" width="11.42578125" style="1"/>
    <col min="14593" max="14593" width="2.85546875" style="1" customWidth="1"/>
    <col min="14594" max="14594" width="37.5703125" style="1" customWidth="1"/>
    <col min="14595" max="14596" width="15.7109375" style="1" customWidth="1"/>
    <col min="14597" max="14597" width="2.85546875" style="1" customWidth="1"/>
    <col min="14598" max="14599" width="15.7109375" style="1" customWidth="1"/>
    <col min="14600" max="14600" width="2.85546875" style="1" customWidth="1"/>
    <col min="14601" max="14602" width="15.7109375" style="1" customWidth="1"/>
    <col min="14603" max="14603" width="2.85546875" style="1" customWidth="1"/>
    <col min="14604" max="14605" width="15.7109375" style="1" customWidth="1"/>
    <col min="14606" max="14606" width="2.85546875" style="1" customWidth="1"/>
    <col min="14607" max="14608" width="15.7109375" style="1" customWidth="1"/>
    <col min="14609" max="14609" width="2.85546875" style="1" customWidth="1"/>
    <col min="14610" max="14611" width="15.7109375" style="1" customWidth="1"/>
    <col min="14612" max="14612" width="2.85546875" style="1" customWidth="1"/>
    <col min="14613" max="14614" width="15.7109375" style="1" customWidth="1"/>
    <col min="14615" max="14615" width="2.85546875" style="1" customWidth="1"/>
    <col min="14616" max="14617" width="15.7109375" style="1" customWidth="1"/>
    <col min="14618" max="14619" width="2.85546875" style="1" customWidth="1"/>
    <col min="14620" max="14621" width="15.7109375" style="1" customWidth="1"/>
    <col min="14622" max="14622" width="2.85546875" style="1" customWidth="1"/>
    <col min="14623" max="14624" width="15.7109375" style="1" customWidth="1"/>
    <col min="14625" max="14625" width="2.85546875" style="1" customWidth="1"/>
    <col min="14626" max="14627" width="15.7109375" style="1" customWidth="1"/>
    <col min="14628" max="14628" width="2.85546875" style="1" customWidth="1"/>
    <col min="14629" max="14629" width="11.42578125" style="1"/>
    <col min="14630" max="14631" width="0" style="1" hidden="1" customWidth="1"/>
    <col min="14632" max="14848" width="11.42578125" style="1"/>
    <col min="14849" max="14849" width="2.85546875" style="1" customWidth="1"/>
    <col min="14850" max="14850" width="37.5703125" style="1" customWidth="1"/>
    <col min="14851" max="14852" width="15.7109375" style="1" customWidth="1"/>
    <col min="14853" max="14853" width="2.85546875" style="1" customWidth="1"/>
    <col min="14854" max="14855" width="15.7109375" style="1" customWidth="1"/>
    <col min="14856" max="14856" width="2.85546875" style="1" customWidth="1"/>
    <col min="14857" max="14858" width="15.7109375" style="1" customWidth="1"/>
    <col min="14859" max="14859" width="2.85546875" style="1" customWidth="1"/>
    <col min="14860" max="14861" width="15.7109375" style="1" customWidth="1"/>
    <col min="14862" max="14862" width="2.85546875" style="1" customWidth="1"/>
    <col min="14863" max="14864" width="15.7109375" style="1" customWidth="1"/>
    <col min="14865" max="14865" width="2.85546875" style="1" customWidth="1"/>
    <col min="14866" max="14867" width="15.7109375" style="1" customWidth="1"/>
    <col min="14868" max="14868" width="2.85546875" style="1" customWidth="1"/>
    <col min="14869" max="14870" width="15.7109375" style="1" customWidth="1"/>
    <col min="14871" max="14871" width="2.85546875" style="1" customWidth="1"/>
    <col min="14872" max="14873" width="15.7109375" style="1" customWidth="1"/>
    <col min="14874" max="14875" width="2.85546875" style="1" customWidth="1"/>
    <col min="14876" max="14877" width="15.7109375" style="1" customWidth="1"/>
    <col min="14878" max="14878" width="2.85546875" style="1" customWidth="1"/>
    <col min="14879" max="14880" width="15.7109375" style="1" customWidth="1"/>
    <col min="14881" max="14881" width="2.85546875" style="1" customWidth="1"/>
    <col min="14882" max="14883" width="15.7109375" style="1" customWidth="1"/>
    <col min="14884" max="14884" width="2.85546875" style="1" customWidth="1"/>
    <col min="14885" max="14885" width="11.42578125" style="1"/>
    <col min="14886" max="14887" width="0" style="1" hidden="1" customWidth="1"/>
    <col min="14888" max="15104" width="11.42578125" style="1"/>
    <col min="15105" max="15105" width="2.85546875" style="1" customWidth="1"/>
    <col min="15106" max="15106" width="37.5703125" style="1" customWidth="1"/>
    <col min="15107" max="15108" width="15.7109375" style="1" customWidth="1"/>
    <col min="15109" max="15109" width="2.85546875" style="1" customWidth="1"/>
    <col min="15110" max="15111" width="15.7109375" style="1" customWidth="1"/>
    <col min="15112" max="15112" width="2.85546875" style="1" customWidth="1"/>
    <col min="15113" max="15114" width="15.7109375" style="1" customWidth="1"/>
    <col min="15115" max="15115" width="2.85546875" style="1" customWidth="1"/>
    <col min="15116" max="15117" width="15.7109375" style="1" customWidth="1"/>
    <col min="15118" max="15118" width="2.85546875" style="1" customWidth="1"/>
    <col min="15119" max="15120" width="15.7109375" style="1" customWidth="1"/>
    <col min="15121" max="15121" width="2.85546875" style="1" customWidth="1"/>
    <col min="15122" max="15123" width="15.7109375" style="1" customWidth="1"/>
    <col min="15124" max="15124" width="2.85546875" style="1" customWidth="1"/>
    <col min="15125" max="15126" width="15.7109375" style="1" customWidth="1"/>
    <col min="15127" max="15127" width="2.85546875" style="1" customWidth="1"/>
    <col min="15128" max="15129" width="15.7109375" style="1" customWidth="1"/>
    <col min="15130" max="15131" width="2.85546875" style="1" customWidth="1"/>
    <col min="15132" max="15133" width="15.7109375" style="1" customWidth="1"/>
    <col min="15134" max="15134" width="2.85546875" style="1" customWidth="1"/>
    <col min="15135" max="15136" width="15.7109375" style="1" customWidth="1"/>
    <col min="15137" max="15137" width="2.85546875" style="1" customWidth="1"/>
    <col min="15138" max="15139" width="15.7109375" style="1" customWidth="1"/>
    <col min="15140" max="15140" width="2.85546875" style="1" customWidth="1"/>
    <col min="15141" max="15141" width="11.42578125" style="1"/>
    <col min="15142" max="15143" width="0" style="1" hidden="1" customWidth="1"/>
    <col min="15144" max="15360" width="11.42578125" style="1"/>
    <col min="15361" max="15361" width="2.85546875" style="1" customWidth="1"/>
    <col min="15362" max="15362" width="37.5703125" style="1" customWidth="1"/>
    <col min="15363" max="15364" width="15.7109375" style="1" customWidth="1"/>
    <col min="15365" max="15365" width="2.85546875" style="1" customWidth="1"/>
    <col min="15366" max="15367" width="15.7109375" style="1" customWidth="1"/>
    <col min="15368" max="15368" width="2.85546875" style="1" customWidth="1"/>
    <col min="15369" max="15370" width="15.7109375" style="1" customWidth="1"/>
    <col min="15371" max="15371" width="2.85546875" style="1" customWidth="1"/>
    <col min="15372" max="15373" width="15.7109375" style="1" customWidth="1"/>
    <col min="15374" max="15374" width="2.85546875" style="1" customWidth="1"/>
    <col min="15375" max="15376" width="15.7109375" style="1" customWidth="1"/>
    <col min="15377" max="15377" width="2.85546875" style="1" customWidth="1"/>
    <col min="15378" max="15379" width="15.7109375" style="1" customWidth="1"/>
    <col min="15380" max="15380" width="2.85546875" style="1" customWidth="1"/>
    <col min="15381" max="15382" width="15.7109375" style="1" customWidth="1"/>
    <col min="15383" max="15383" width="2.85546875" style="1" customWidth="1"/>
    <col min="15384" max="15385" width="15.7109375" style="1" customWidth="1"/>
    <col min="15386" max="15387" width="2.85546875" style="1" customWidth="1"/>
    <col min="15388" max="15389" width="15.7109375" style="1" customWidth="1"/>
    <col min="15390" max="15390" width="2.85546875" style="1" customWidth="1"/>
    <col min="15391" max="15392" width="15.7109375" style="1" customWidth="1"/>
    <col min="15393" max="15393" width="2.85546875" style="1" customWidth="1"/>
    <col min="15394" max="15395" width="15.7109375" style="1" customWidth="1"/>
    <col min="15396" max="15396" width="2.85546875" style="1" customWidth="1"/>
    <col min="15397" max="15397" width="11.42578125" style="1"/>
    <col min="15398" max="15399" width="0" style="1" hidden="1" customWidth="1"/>
    <col min="15400" max="15616" width="11.42578125" style="1"/>
    <col min="15617" max="15617" width="2.85546875" style="1" customWidth="1"/>
    <col min="15618" max="15618" width="37.5703125" style="1" customWidth="1"/>
    <col min="15619" max="15620" width="15.7109375" style="1" customWidth="1"/>
    <col min="15621" max="15621" width="2.85546875" style="1" customWidth="1"/>
    <col min="15622" max="15623" width="15.7109375" style="1" customWidth="1"/>
    <col min="15624" max="15624" width="2.85546875" style="1" customWidth="1"/>
    <col min="15625" max="15626" width="15.7109375" style="1" customWidth="1"/>
    <col min="15627" max="15627" width="2.85546875" style="1" customWidth="1"/>
    <col min="15628" max="15629" width="15.7109375" style="1" customWidth="1"/>
    <col min="15630" max="15630" width="2.85546875" style="1" customWidth="1"/>
    <col min="15631" max="15632" width="15.7109375" style="1" customWidth="1"/>
    <col min="15633" max="15633" width="2.85546875" style="1" customWidth="1"/>
    <col min="15634" max="15635" width="15.7109375" style="1" customWidth="1"/>
    <col min="15636" max="15636" width="2.85546875" style="1" customWidth="1"/>
    <col min="15637" max="15638" width="15.7109375" style="1" customWidth="1"/>
    <col min="15639" max="15639" width="2.85546875" style="1" customWidth="1"/>
    <col min="15640" max="15641" width="15.7109375" style="1" customWidth="1"/>
    <col min="15642" max="15643" width="2.85546875" style="1" customWidth="1"/>
    <col min="15644" max="15645" width="15.7109375" style="1" customWidth="1"/>
    <col min="15646" max="15646" width="2.85546875" style="1" customWidth="1"/>
    <col min="15647" max="15648" width="15.7109375" style="1" customWidth="1"/>
    <col min="15649" max="15649" width="2.85546875" style="1" customWidth="1"/>
    <col min="15650" max="15651" width="15.7109375" style="1" customWidth="1"/>
    <col min="15652" max="15652" width="2.85546875" style="1" customWidth="1"/>
    <col min="15653" max="15653" width="11.42578125" style="1"/>
    <col min="15654" max="15655" width="0" style="1" hidden="1" customWidth="1"/>
    <col min="15656" max="15872" width="11.42578125" style="1"/>
    <col min="15873" max="15873" width="2.85546875" style="1" customWidth="1"/>
    <col min="15874" max="15874" width="37.5703125" style="1" customWidth="1"/>
    <col min="15875" max="15876" width="15.7109375" style="1" customWidth="1"/>
    <col min="15877" max="15877" width="2.85546875" style="1" customWidth="1"/>
    <col min="15878" max="15879" width="15.7109375" style="1" customWidth="1"/>
    <col min="15880" max="15880" width="2.85546875" style="1" customWidth="1"/>
    <col min="15881" max="15882" width="15.7109375" style="1" customWidth="1"/>
    <col min="15883" max="15883" width="2.85546875" style="1" customWidth="1"/>
    <col min="15884" max="15885" width="15.7109375" style="1" customWidth="1"/>
    <col min="15886" max="15886" width="2.85546875" style="1" customWidth="1"/>
    <col min="15887" max="15888" width="15.7109375" style="1" customWidth="1"/>
    <col min="15889" max="15889" width="2.85546875" style="1" customWidth="1"/>
    <col min="15890" max="15891" width="15.7109375" style="1" customWidth="1"/>
    <col min="15892" max="15892" width="2.85546875" style="1" customWidth="1"/>
    <col min="15893" max="15894" width="15.7109375" style="1" customWidth="1"/>
    <col min="15895" max="15895" width="2.85546875" style="1" customWidth="1"/>
    <col min="15896" max="15897" width="15.7109375" style="1" customWidth="1"/>
    <col min="15898" max="15899" width="2.85546875" style="1" customWidth="1"/>
    <col min="15900" max="15901" width="15.7109375" style="1" customWidth="1"/>
    <col min="15902" max="15902" width="2.85546875" style="1" customWidth="1"/>
    <col min="15903" max="15904" width="15.7109375" style="1" customWidth="1"/>
    <col min="15905" max="15905" width="2.85546875" style="1" customWidth="1"/>
    <col min="15906" max="15907" width="15.7109375" style="1" customWidth="1"/>
    <col min="15908" max="15908" width="2.85546875" style="1" customWidth="1"/>
    <col min="15909" max="15909" width="11.42578125" style="1"/>
    <col min="15910" max="15911" width="0" style="1" hidden="1" customWidth="1"/>
    <col min="15912" max="16128" width="11.42578125" style="1"/>
    <col min="16129" max="16129" width="2.85546875" style="1" customWidth="1"/>
    <col min="16130" max="16130" width="37.5703125" style="1" customWidth="1"/>
    <col min="16131" max="16132" width="15.7109375" style="1" customWidth="1"/>
    <col min="16133" max="16133" width="2.85546875" style="1" customWidth="1"/>
    <col min="16134" max="16135" width="15.7109375" style="1" customWidth="1"/>
    <col min="16136" max="16136" width="2.85546875" style="1" customWidth="1"/>
    <col min="16137" max="16138" width="15.7109375" style="1" customWidth="1"/>
    <col min="16139" max="16139" width="2.85546875" style="1" customWidth="1"/>
    <col min="16140" max="16141" width="15.7109375" style="1" customWidth="1"/>
    <col min="16142" max="16142" width="2.85546875" style="1" customWidth="1"/>
    <col min="16143" max="16144" width="15.7109375" style="1" customWidth="1"/>
    <col min="16145" max="16145" width="2.85546875" style="1" customWidth="1"/>
    <col min="16146" max="16147" width="15.7109375" style="1" customWidth="1"/>
    <col min="16148" max="16148" width="2.85546875" style="1" customWidth="1"/>
    <col min="16149" max="16150" width="15.7109375" style="1" customWidth="1"/>
    <col min="16151" max="16151" width="2.85546875" style="1" customWidth="1"/>
    <col min="16152" max="16153" width="15.7109375" style="1" customWidth="1"/>
    <col min="16154" max="16155" width="2.85546875" style="1" customWidth="1"/>
    <col min="16156" max="16157" width="15.7109375" style="1" customWidth="1"/>
    <col min="16158" max="16158" width="2.85546875" style="1" customWidth="1"/>
    <col min="16159" max="16160" width="15.7109375" style="1" customWidth="1"/>
    <col min="16161" max="16161" width="2.85546875" style="1" customWidth="1"/>
    <col min="16162" max="16163" width="15.7109375" style="1" customWidth="1"/>
    <col min="16164" max="16164" width="2.85546875" style="1" customWidth="1"/>
    <col min="16165" max="16165" width="11.42578125" style="1"/>
    <col min="16166" max="16167" width="0" style="1" hidden="1" customWidth="1"/>
    <col min="16168" max="16384" width="11.42578125" style="1"/>
  </cols>
  <sheetData>
    <row r="1" spans="1:41" x14ac:dyDescent="0.25">
      <c r="E1" s="13"/>
      <c r="H1" s="13"/>
      <c r="K1" s="13"/>
      <c r="N1" s="13"/>
      <c r="Q1" s="13"/>
      <c r="T1" s="13"/>
      <c r="W1" s="13"/>
      <c r="Z1" s="13"/>
      <c r="AA1" s="13"/>
      <c r="AD1" s="13"/>
      <c r="AG1" s="13"/>
      <c r="AJ1" s="13"/>
      <c r="AK1" s="27"/>
    </row>
    <row r="2" spans="1:41" x14ac:dyDescent="0.25">
      <c r="B2" s="27" t="s">
        <v>201</v>
      </c>
      <c r="C2" s="3"/>
      <c r="D2" s="3"/>
      <c r="E2" s="13"/>
      <c r="F2" s="3"/>
      <c r="G2" s="3"/>
      <c r="H2" s="13"/>
      <c r="I2" s="3"/>
      <c r="J2" s="3"/>
      <c r="K2" s="13"/>
      <c r="L2" s="3"/>
      <c r="M2" s="3"/>
      <c r="N2" s="13"/>
      <c r="O2" s="3"/>
      <c r="P2" s="3"/>
      <c r="Q2" s="13"/>
      <c r="R2" s="3"/>
      <c r="S2" s="3"/>
      <c r="T2" s="13"/>
      <c r="U2" s="3"/>
      <c r="V2" s="3"/>
      <c r="W2" s="13"/>
      <c r="Z2" s="13"/>
      <c r="AA2" s="13"/>
      <c r="AB2" s="3"/>
      <c r="AC2" s="3"/>
      <c r="AD2" s="13"/>
      <c r="AE2" s="3"/>
      <c r="AF2" s="3"/>
      <c r="AG2" s="13"/>
      <c r="AH2" s="3"/>
      <c r="AI2" s="3"/>
      <c r="AJ2" s="13"/>
      <c r="AK2" s="27"/>
    </row>
    <row r="3" spans="1:41" x14ac:dyDescent="0.25">
      <c r="B3" s="27" t="s">
        <v>202</v>
      </c>
      <c r="C3" s="3"/>
      <c r="D3" s="3"/>
      <c r="E3" s="13"/>
      <c r="F3" s="3"/>
      <c r="G3" s="3"/>
      <c r="H3" s="13"/>
      <c r="I3" s="3"/>
      <c r="J3" s="3"/>
      <c r="K3" s="13"/>
      <c r="L3" s="3"/>
      <c r="M3" s="3"/>
      <c r="N3" s="13"/>
      <c r="O3" s="3"/>
      <c r="P3" s="3"/>
      <c r="Q3" s="13"/>
      <c r="R3" s="3"/>
      <c r="S3" s="3"/>
      <c r="T3" s="13"/>
      <c r="U3" s="3"/>
      <c r="V3" s="3"/>
      <c r="W3" s="13"/>
      <c r="Z3" s="13"/>
      <c r="AA3" s="13"/>
      <c r="AB3" s="3"/>
      <c r="AC3" s="3"/>
      <c r="AD3" s="13"/>
      <c r="AE3" s="3"/>
      <c r="AF3" s="3"/>
      <c r="AG3" s="13"/>
      <c r="AH3" s="3"/>
      <c r="AI3" s="3"/>
      <c r="AJ3" s="13"/>
      <c r="AK3" s="27"/>
    </row>
    <row r="4" spans="1:41" x14ac:dyDescent="0.25">
      <c r="A4" s="6"/>
      <c r="B4" s="6" t="s">
        <v>203</v>
      </c>
      <c r="C4" s="6"/>
      <c r="D4" s="4"/>
      <c r="E4" s="13"/>
      <c r="F4" s="6" t="s">
        <v>191</v>
      </c>
      <c r="G4" s="4"/>
      <c r="H4" s="13"/>
      <c r="I4" s="6" t="s">
        <v>192</v>
      </c>
      <c r="J4" s="4"/>
      <c r="K4" s="13"/>
      <c r="L4" s="6" t="s">
        <v>193</v>
      </c>
      <c r="M4" s="4"/>
      <c r="N4" s="13"/>
      <c r="O4" s="6" t="s">
        <v>194</v>
      </c>
      <c r="P4" s="4"/>
      <c r="Q4" s="13"/>
      <c r="R4" s="6" t="s">
        <v>195</v>
      </c>
      <c r="S4" s="4"/>
      <c r="T4" s="13"/>
      <c r="U4" s="6" t="s">
        <v>196</v>
      </c>
      <c r="V4" s="4"/>
      <c r="W4" s="13"/>
      <c r="Z4" s="13"/>
      <c r="AA4" s="13"/>
      <c r="AB4" s="6" t="s">
        <v>191</v>
      </c>
      <c r="AC4" s="4"/>
      <c r="AD4" s="13"/>
      <c r="AE4" s="6" t="s">
        <v>192</v>
      </c>
      <c r="AF4" s="4"/>
      <c r="AG4" s="13"/>
      <c r="AH4" s="6" t="s">
        <v>193</v>
      </c>
      <c r="AI4" s="4"/>
      <c r="AJ4" s="13"/>
    </row>
    <row r="5" spans="1:41" x14ac:dyDescent="0.25">
      <c r="A5" s="6"/>
      <c r="B5" s="6"/>
      <c r="C5" s="6"/>
      <c r="D5" s="4"/>
      <c r="E5" s="13"/>
      <c r="F5" s="6" t="s">
        <v>182</v>
      </c>
      <c r="G5" s="4"/>
      <c r="H5" s="13"/>
      <c r="I5" s="6" t="s">
        <v>182</v>
      </c>
      <c r="J5" s="4"/>
      <c r="K5" s="13"/>
      <c r="L5" s="6" t="s">
        <v>182</v>
      </c>
      <c r="M5" s="4"/>
      <c r="N5" s="13"/>
      <c r="O5" s="6" t="s">
        <v>197</v>
      </c>
      <c r="P5" s="4"/>
      <c r="Q5" s="13"/>
      <c r="R5" s="6" t="s">
        <v>197</v>
      </c>
      <c r="S5" s="4"/>
      <c r="T5" s="13"/>
      <c r="U5" s="6" t="s">
        <v>197</v>
      </c>
      <c r="V5" s="4"/>
      <c r="W5" s="13"/>
      <c r="Z5" s="13"/>
      <c r="AA5" s="13"/>
      <c r="AB5" s="6" t="s">
        <v>183</v>
      </c>
      <c r="AC5" s="4"/>
      <c r="AD5" s="13"/>
      <c r="AE5" s="6" t="s">
        <v>183</v>
      </c>
      <c r="AF5" s="4"/>
      <c r="AG5" s="13"/>
      <c r="AH5" s="6" t="s">
        <v>183</v>
      </c>
      <c r="AI5" s="4"/>
      <c r="AJ5" s="13"/>
    </row>
    <row r="6" spans="1:41" s="514" customFormat="1" x14ac:dyDescent="0.25">
      <c r="A6" s="1464"/>
      <c r="B6" s="1501" t="s">
        <v>4</v>
      </c>
      <c r="C6" s="1501" t="s">
        <v>668</v>
      </c>
      <c r="D6" s="1501" t="s">
        <v>455</v>
      </c>
      <c r="E6" s="1464"/>
      <c r="F6" s="1501" t="s">
        <v>668</v>
      </c>
      <c r="G6" s="1501" t="s">
        <v>455</v>
      </c>
      <c r="H6" s="1464"/>
      <c r="I6" s="1501" t="s">
        <v>668</v>
      </c>
      <c r="J6" s="1501" t="s">
        <v>455</v>
      </c>
      <c r="K6" s="1464"/>
      <c r="L6" s="1501" t="s">
        <v>668</v>
      </c>
      <c r="M6" s="1501" t="s">
        <v>455</v>
      </c>
      <c r="N6" s="1464"/>
      <c r="O6" s="1501" t="s">
        <v>668</v>
      </c>
      <c r="P6" s="1501" t="s">
        <v>455</v>
      </c>
      <c r="Q6" s="1464"/>
      <c r="R6" s="1501" t="s">
        <v>668</v>
      </c>
      <c r="S6" s="1501" t="s">
        <v>455</v>
      </c>
      <c r="T6" s="1464"/>
      <c r="U6" s="1501" t="s">
        <v>668</v>
      </c>
      <c r="V6" s="1501" t="s">
        <v>455</v>
      </c>
      <c r="W6" s="1464"/>
      <c r="X6" s="1500" t="s">
        <v>658</v>
      </c>
      <c r="Y6" s="1500" t="s">
        <v>453</v>
      </c>
      <c r="Z6" s="1464"/>
      <c r="AA6" s="1464"/>
      <c r="AB6" s="1501" t="s">
        <v>668</v>
      </c>
      <c r="AC6" s="1501" t="s">
        <v>455</v>
      </c>
      <c r="AD6" s="1464"/>
      <c r="AE6" s="1501" t="s">
        <v>668</v>
      </c>
      <c r="AF6" s="1501" t="s">
        <v>455</v>
      </c>
      <c r="AG6" s="1464"/>
      <c r="AH6" s="1501" t="s">
        <v>668</v>
      </c>
      <c r="AI6" s="1501" t="s">
        <v>455</v>
      </c>
      <c r="AJ6" s="1464"/>
      <c r="AL6" s="808"/>
    </row>
    <row r="7" spans="1:41" s="514" customFormat="1" x14ac:dyDescent="0.25">
      <c r="A7" s="1464"/>
      <c r="B7" s="1501"/>
      <c r="C7" s="1501"/>
      <c r="D7" s="1501"/>
      <c r="E7" s="1466"/>
      <c r="F7" s="1501"/>
      <c r="G7" s="1501"/>
      <c r="H7" s="1466"/>
      <c r="I7" s="1501"/>
      <c r="J7" s="1501"/>
      <c r="K7" s="1466"/>
      <c r="L7" s="1501"/>
      <c r="M7" s="1501"/>
      <c r="N7" s="1466"/>
      <c r="O7" s="1501"/>
      <c r="P7" s="1501"/>
      <c r="Q7" s="1466"/>
      <c r="R7" s="1501"/>
      <c r="S7" s="1501"/>
      <c r="T7" s="1466"/>
      <c r="U7" s="1501"/>
      <c r="V7" s="1501"/>
      <c r="W7" s="1466"/>
      <c r="X7" s="1500"/>
      <c r="Y7" s="1500"/>
      <c r="Z7" s="1466"/>
      <c r="AA7" s="1466"/>
      <c r="AB7" s="1501"/>
      <c r="AC7" s="1501"/>
      <c r="AD7" s="1466"/>
      <c r="AE7" s="1501"/>
      <c r="AF7" s="1501"/>
      <c r="AG7" s="1466"/>
      <c r="AH7" s="1501"/>
      <c r="AI7" s="1501"/>
      <c r="AJ7" s="1466"/>
      <c r="AL7" s="808"/>
    </row>
    <row r="8" spans="1:41" s="514" customFormat="1" x14ac:dyDescent="0.25">
      <c r="A8" s="1464"/>
      <c r="B8" s="1501"/>
      <c r="C8" s="1501"/>
      <c r="D8" s="1501"/>
      <c r="E8" s="1464"/>
      <c r="F8" s="1501"/>
      <c r="G8" s="1501"/>
      <c r="H8" s="1464"/>
      <c r="I8" s="1501"/>
      <c r="J8" s="1501"/>
      <c r="K8" s="1464"/>
      <c r="L8" s="1501"/>
      <c r="M8" s="1501"/>
      <c r="N8" s="1464"/>
      <c r="O8" s="1501"/>
      <c r="P8" s="1501"/>
      <c r="Q8" s="1464"/>
      <c r="R8" s="1501"/>
      <c r="S8" s="1501"/>
      <c r="T8" s="1464"/>
      <c r="U8" s="1501"/>
      <c r="V8" s="1501"/>
      <c r="W8" s="1464"/>
      <c r="X8" s="1500"/>
      <c r="Y8" s="1500"/>
      <c r="Z8" s="1464"/>
      <c r="AA8" s="1464"/>
      <c r="AB8" s="1501"/>
      <c r="AC8" s="1501"/>
      <c r="AD8" s="1464"/>
      <c r="AE8" s="1501"/>
      <c r="AF8" s="1501"/>
      <c r="AG8" s="1464"/>
      <c r="AH8" s="1501"/>
      <c r="AI8" s="1501"/>
      <c r="AJ8" s="1464"/>
      <c r="AL8" s="808"/>
    </row>
    <row r="9" spans="1:41" x14ac:dyDescent="0.25">
      <c r="A9" s="7"/>
      <c r="B9" s="7"/>
      <c r="C9" s="7"/>
      <c r="D9" s="7"/>
      <c r="E9" s="7"/>
      <c r="F9" s="7"/>
      <c r="G9" s="7"/>
      <c r="H9" s="7"/>
      <c r="I9" s="7"/>
      <c r="J9" s="7"/>
      <c r="K9" s="7"/>
      <c r="L9" s="7"/>
      <c r="M9" s="7"/>
      <c r="N9" s="7"/>
      <c r="O9" s="7"/>
      <c r="P9" s="7"/>
      <c r="Q9" s="7"/>
      <c r="R9" s="7"/>
      <c r="S9" s="7"/>
      <c r="T9" s="7"/>
      <c r="U9" s="7"/>
      <c r="V9" s="7"/>
      <c r="W9" s="7"/>
      <c r="X9" s="10"/>
      <c r="Y9" s="7"/>
      <c r="Z9" s="7"/>
      <c r="AA9" s="7"/>
      <c r="AB9" s="7"/>
      <c r="AC9" s="7"/>
      <c r="AD9" s="7"/>
      <c r="AE9" s="7"/>
      <c r="AF9" s="7"/>
      <c r="AG9" s="7"/>
      <c r="AH9" s="7"/>
      <c r="AI9" s="7"/>
      <c r="AJ9" s="7"/>
    </row>
    <row r="10" spans="1:41" x14ac:dyDescent="0.25">
      <c r="B10" s="11" t="s">
        <v>6</v>
      </c>
      <c r="E10" s="13"/>
      <c r="H10" s="13"/>
      <c r="K10" s="13"/>
      <c r="N10" s="13"/>
      <c r="Q10" s="13"/>
      <c r="T10" s="13"/>
      <c r="W10" s="13"/>
      <c r="X10" s="13"/>
      <c r="Z10" s="13"/>
      <c r="AA10" s="13"/>
      <c r="AD10" s="13"/>
      <c r="AG10" s="13"/>
      <c r="AJ10" s="13"/>
      <c r="AK10" s="6"/>
    </row>
    <row r="11" spans="1:41" x14ac:dyDescent="0.25">
      <c r="B11" s="624" t="s">
        <v>508</v>
      </c>
      <c r="C11" s="732">
        <v>220</v>
      </c>
      <c r="D11" s="656">
        <v>168</v>
      </c>
      <c r="E11" s="638"/>
      <c r="F11" s="626">
        <v>160.86000000000001</v>
      </c>
      <c r="G11" s="609">
        <v>87.83</v>
      </c>
      <c r="H11" s="446"/>
      <c r="I11" s="626">
        <v>0</v>
      </c>
      <c r="J11" s="609">
        <v>0</v>
      </c>
      <c r="K11" s="446"/>
      <c r="L11" s="626">
        <f>SUM(F11,I11)</f>
        <v>160.86000000000001</v>
      </c>
      <c r="M11" s="609">
        <f>G11+J11</f>
        <v>87.83</v>
      </c>
      <c r="N11" s="446"/>
      <c r="O11" s="626">
        <v>23.67</v>
      </c>
      <c r="P11" s="609">
        <v>8.25</v>
      </c>
      <c r="Q11" s="446"/>
      <c r="R11" s="626">
        <v>0</v>
      </c>
      <c r="S11" s="609">
        <v>0</v>
      </c>
      <c r="T11" s="446"/>
      <c r="U11" s="626">
        <f>O11+R11</f>
        <v>23.67</v>
      </c>
      <c r="V11" s="609">
        <f>P11+S11</f>
        <v>8.25</v>
      </c>
      <c r="X11" s="365">
        <f>VLOOKUP(B11,'FX rates'!$B$9:$K$124,4,FALSE)</f>
        <v>4.0199999999999996</v>
      </c>
      <c r="Y11" s="334">
        <f>VLOOKUP(B11,'FX rates'!$B$9:$K$124,5,FALSE)</f>
        <v>3.8780000000000001</v>
      </c>
      <c r="AB11" s="720">
        <f>IF(F11="NA","NA",F11/X11)</f>
        <v>40.014925373134339</v>
      </c>
      <c r="AC11" s="627">
        <f>IF(G11="NA","NA",G11/Y11)</f>
        <v>22.648272305312016</v>
      </c>
      <c r="AD11" s="444"/>
      <c r="AE11" s="720">
        <f>IF(I11="NA","NA",I11/X11)</f>
        <v>0</v>
      </c>
      <c r="AF11" s="627">
        <f>IF(J11="NA","NA",J11/Y11)</f>
        <v>0</v>
      </c>
      <c r="AG11" s="444"/>
      <c r="AH11" s="720">
        <f>IF(L11="NA","NA",L11/X11)</f>
        <v>40.014925373134339</v>
      </c>
      <c r="AI11" s="627">
        <f>IF(M11="NA","NA",M11/Y11)</f>
        <v>22.648272305312016</v>
      </c>
      <c r="AJ11" s="451"/>
      <c r="AK11" s="6"/>
    </row>
    <row r="12" spans="1:41" x14ac:dyDescent="0.25">
      <c r="B12" s="628" t="s">
        <v>104</v>
      </c>
      <c r="C12" s="733">
        <v>2</v>
      </c>
      <c r="D12" s="660">
        <v>2</v>
      </c>
      <c r="E12" s="638"/>
      <c r="F12" s="561">
        <v>4.83</v>
      </c>
      <c r="G12" s="562">
        <v>0.84</v>
      </c>
      <c r="H12" s="446"/>
      <c r="I12" s="561">
        <v>0</v>
      </c>
      <c r="J12" s="562">
        <v>0</v>
      </c>
      <c r="K12" s="446"/>
      <c r="L12" s="561">
        <f>SUM(F12,I12)</f>
        <v>4.83</v>
      </c>
      <c r="M12" s="562">
        <f t="shared" ref="M12:M71" si="0">G12+J12</f>
        <v>0.84</v>
      </c>
      <c r="N12" s="446"/>
      <c r="O12" s="561">
        <v>0.16</v>
      </c>
      <c r="P12" s="562">
        <v>7.0000000000000007E-2</v>
      </c>
      <c r="Q12" s="446"/>
      <c r="R12" s="561">
        <v>0</v>
      </c>
      <c r="S12" s="562">
        <v>0</v>
      </c>
      <c r="T12" s="446"/>
      <c r="U12" s="561">
        <f t="shared" ref="U12:V71" si="1">O12+R12</f>
        <v>0.16</v>
      </c>
      <c r="V12" s="562">
        <f t="shared" ref="V12:V71" si="2">P12+S12</f>
        <v>7.0000000000000007E-2</v>
      </c>
      <c r="X12" s="366">
        <f>VLOOKUP(B12,'FX rates'!$B$9:$K$124,4,FALSE)</f>
        <v>2.0190000000000001</v>
      </c>
      <c r="Y12" s="367">
        <f>VLOOKUP(B12,'FX rates'!$B$9:$K$124,5,FALSE)</f>
        <v>2</v>
      </c>
      <c r="AB12" s="558">
        <f t="shared" ref="AB12:AB71" si="3">IF(F12="NA","NA",F12/X12)</f>
        <v>2.3922734026745913</v>
      </c>
      <c r="AC12" s="620">
        <f t="shared" ref="AC12:AC71" si="4">IF(G12="NA","NA",G12/Y12)</f>
        <v>0.42</v>
      </c>
      <c r="AD12" s="444"/>
      <c r="AE12" s="558">
        <f t="shared" ref="AE12:AE71" si="5">IF(I12="NA","NA",I12/X12)</f>
        <v>0</v>
      </c>
      <c r="AF12" s="620">
        <f t="shared" ref="AF12:AF71" si="6">IF(J12="NA","NA",J12/Y12)</f>
        <v>0</v>
      </c>
      <c r="AG12" s="444"/>
      <c r="AH12" s="558">
        <f t="shared" ref="AH12:AH71" si="7">IF(L12="NA","NA",L12/X12)</f>
        <v>2.3922734026745913</v>
      </c>
      <c r="AI12" s="620">
        <f t="shared" ref="AI12:AI71" si="8">IF(M12="NA","NA",M12/Y12)</f>
        <v>0.42</v>
      </c>
      <c r="AJ12" s="440"/>
      <c r="AO12" s="17"/>
    </row>
    <row r="13" spans="1:41" x14ac:dyDescent="0.25">
      <c r="B13" s="628" t="s">
        <v>11</v>
      </c>
      <c r="C13" s="733">
        <v>1257</v>
      </c>
      <c r="D13" s="660">
        <v>1037</v>
      </c>
      <c r="E13" s="638"/>
      <c r="F13" s="561">
        <v>5133201</v>
      </c>
      <c r="G13" s="562">
        <v>3214625</v>
      </c>
      <c r="H13" s="446"/>
      <c r="I13" s="561">
        <v>0</v>
      </c>
      <c r="J13" s="562">
        <v>0</v>
      </c>
      <c r="K13" s="446"/>
      <c r="L13" s="561">
        <f>SUM(F13,I13)</f>
        <v>5133201</v>
      </c>
      <c r="M13" s="562">
        <f t="shared" si="0"/>
        <v>3214625</v>
      </c>
      <c r="N13" s="446"/>
      <c r="O13" s="561">
        <v>56.42</v>
      </c>
      <c r="P13" s="562">
        <v>27.08</v>
      </c>
      <c r="Q13" s="446"/>
      <c r="R13" s="561">
        <v>0</v>
      </c>
      <c r="S13" s="562">
        <v>0</v>
      </c>
      <c r="T13" s="446"/>
      <c r="U13" s="561">
        <f t="shared" si="1"/>
        <v>56.42</v>
      </c>
      <c r="V13" s="562">
        <f t="shared" si="2"/>
        <v>27.08</v>
      </c>
      <c r="X13" s="366">
        <f>VLOOKUP(B13,'FX rates'!$B$9:$K$124,4,FALSE)</f>
        <v>751.95</v>
      </c>
      <c r="Y13" s="367">
        <f>VLOOKUP(B13,'FX rates'!$B$9:$K$124,5,FALSE)</f>
        <v>693.08900000000006</v>
      </c>
      <c r="AB13" s="558">
        <f t="shared" si="3"/>
        <v>6826.5190504687807</v>
      </c>
      <c r="AC13" s="620">
        <f t="shared" si="4"/>
        <v>4638.1128541933285</v>
      </c>
      <c r="AD13" s="444"/>
      <c r="AE13" s="558">
        <f t="shared" si="5"/>
        <v>0</v>
      </c>
      <c r="AF13" s="620">
        <f t="shared" si="6"/>
        <v>0</v>
      </c>
      <c r="AG13" s="444"/>
      <c r="AH13" s="558">
        <f t="shared" si="7"/>
        <v>6826.5190504687807</v>
      </c>
      <c r="AI13" s="620">
        <f t="shared" si="8"/>
        <v>4638.1128541933285</v>
      </c>
      <c r="AJ13" s="440"/>
      <c r="AO13" s="17"/>
    </row>
    <row r="14" spans="1:41" x14ac:dyDescent="0.25">
      <c r="B14" s="628" t="s">
        <v>15</v>
      </c>
      <c r="C14" s="733">
        <v>8</v>
      </c>
      <c r="D14" s="660">
        <v>8</v>
      </c>
      <c r="E14" s="638"/>
      <c r="F14" s="561">
        <v>160.99</v>
      </c>
      <c r="G14" s="562">
        <v>100.99</v>
      </c>
      <c r="H14" s="446"/>
      <c r="I14" s="561">
        <v>0</v>
      </c>
      <c r="J14" s="562">
        <v>0</v>
      </c>
      <c r="K14" s="446"/>
      <c r="L14" s="561">
        <f>SUM(F14,I14)</f>
        <v>160.99</v>
      </c>
      <c r="M14" s="562">
        <f t="shared" si="0"/>
        <v>100.99</v>
      </c>
      <c r="N14" s="446"/>
      <c r="O14" s="561">
        <v>0.81</v>
      </c>
      <c r="P14" s="562">
        <v>0.45</v>
      </c>
      <c r="Q14" s="446"/>
      <c r="R14" s="561">
        <v>0</v>
      </c>
      <c r="S14" s="562">
        <v>0</v>
      </c>
      <c r="T14" s="446"/>
      <c r="U14" s="561">
        <f t="shared" si="1"/>
        <v>0.81</v>
      </c>
      <c r="V14" s="562">
        <f t="shared" si="2"/>
        <v>0.45</v>
      </c>
      <c r="X14" s="366">
        <f>VLOOKUP(B14,'FX rates'!$B$9:$K$124,4,FALSE)</f>
        <v>3.3130000000000002</v>
      </c>
      <c r="Y14" s="367">
        <f>VLOOKUP(B14,'FX rates'!$B$9:$K$124,5,FALSE)</f>
        <v>3.3639999999999999</v>
      </c>
      <c r="AB14" s="558">
        <f t="shared" si="3"/>
        <v>48.593419861153031</v>
      </c>
      <c r="AC14" s="620">
        <f t="shared" si="4"/>
        <v>30.020808561236624</v>
      </c>
      <c r="AD14" s="444"/>
      <c r="AE14" s="558">
        <f t="shared" si="5"/>
        <v>0</v>
      </c>
      <c r="AF14" s="620">
        <f t="shared" si="6"/>
        <v>0</v>
      </c>
      <c r="AG14" s="444"/>
      <c r="AH14" s="558">
        <f t="shared" si="7"/>
        <v>48.593419861153031</v>
      </c>
      <c r="AI14" s="620">
        <f t="shared" si="8"/>
        <v>30.020808561236624</v>
      </c>
      <c r="AJ14" s="440"/>
      <c r="AO14" s="17"/>
    </row>
    <row r="15" spans="1:41" x14ac:dyDescent="0.25">
      <c r="B15" s="628" t="s">
        <v>105</v>
      </c>
      <c r="C15" s="733">
        <v>36</v>
      </c>
      <c r="D15" s="660">
        <v>29</v>
      </c>
      <c r="E15" s="638"/>
      <c r="F15" s="561">
        <v>472.65</v>
      </c>
      <c r="G15" s="562">
        <v>376.13</v>
      </c>
      <c r="H15" s="446"/>
      <c r="I15" s="561">
        <v>0</v>
      </c>
      <c r="J15" s="562">
        <v>0</v>
      </c>
      <c r="K15" s="446"/>
      <c r="L15" s="561">
        <f>SUM(F15,I15)</f>
        <v>472.65</v>
      </c>
      <c r="M15" s="562">
        <f t="shared" si="0"/>
        <v>376.13</v>
      </c>
      <c r="N15" s="446"/>
      <c r="O15" s="561">
        <v>1.57</v>
      </c>
      <c r="P15" s="562">
        <v>1.1399999999999999</v>
      </c>
      <c r="Q15" s="446"/>
      <c r="R15" s="561">
        <v>0</v>
      </c>
      <c r="S15" s="562">
        <v>0</v>
      </c>
      <c r="T15" s="446"/>
      <c r="U15" s="561">
        <f t="shared" si="1"/>
        <v>1.57</v>
      </c>
      <c r="V15" s="562">
        <f t="shared" si="2"/>
        <v>1.1399999999999999</v>
      </c>
      <c r="X15" s="366">
        <f>VLOOKUP(B15,'FX rates'!$B$9:$K$124,4,FALSE)</f>
        <v>1</v>
      </c>
      <c r="Y15" s="367">
        <f>VLOOKUP(B15,'FX rates'!$B$9:$K$124,5,FALSE)</f>
        <v>1</v>
      </c>
      <c r="AB15" s="558">
        <f t="shared" si="3"/>
        <v>472.65</v>
      </c>
      <c r="AC15" s="620">
        <f t="shared" si="4"/>
        <v>376.13</v>
      </c>
      <c r="AD15" s="444"/>
      <c r="AE15" s="558">
        <f t="shared" si="5"/>
        <v>0</v>
      </c>
      <c r="AF15" s="620">
        <f t="shared" si="6"/>
        <v>0</v>
      </c>
      <c r="AG15" s="444"/>
      <c r="AH15" s="558">
        <f t="shared" si="7"/>
        <v>472.65</v>
      </c>
      <c r="AI15" s="620">
        <f t="shared" si="8"/>
        <v>376.13</v>
      </c>
      <c r="AJ15" s="440"/>
      <c r="AO15" s="17"/>
    </row>
    <row r="16" spans="1:41" x14ac:dyDescent="0.25">
      <c r="B16" s="628" t="s">
        <v>509</v>
      </c>
      <c r="C16" s="733" t="s">
        <v>101</v>
      </c>
      <c r="D16" s="660" t="s">
        <v>101</v>
      </c>
      <c r="E16" s="638"/>
      <c r="F16" s="561" t="s">
        <v>101</v>
      </c>
      <c r="G16" s="562" t="s">
        <v>101</v>
      </c>
      <c r="H16" s="446"/>
      <c r="I16" s="561">
        <v>1383391.19</v>
      </c>
      <c r="J16" s="562">
        <v>0</v>
      </c>
      <c r="K16" s="446"/>
      <c r="L16" s="561">
        <f t="shared" ref="L16:L20" si="9">SUM(F16,I16)</f>
        <v>1383391.19</v>
      </c>
      <c r="M16" s="562">
        <v>1182670.92</v>
      </c>
      <c r="N16" s="446"/>
      <c r="O16" s="561" t="s">
        <v>101</v>
      </c>
      <c r="P16" s="562" t="s">
        <v>101</v>
      </c>
      <c r="Q16" s="446"/>
      <c r="R16" s="561">
        <v>5717</v>
      </c>
      <c r="S16" s="562">
        <v>5527</v>
      </c>
      <c r="T16" s="446"/>
      <c r="U16" s="561">
        <v>5717</v>
      </c>
      <c r="V16" s="562">
        <v>5527</v>
      </c>
      <c r="X16" s="366">
        <f>VLOOKUP(B16,'FX rates'!$B$9:$K$124,4,FALSE)</f>
        <v>751.95</v>
      </c>
      <c r="Y16" s="367">
        <f>VLOOKUP(B16,'FX rates'!$B$9:$K$124,5,FALSE)</f>
        <v>693.08900000000006</v>
      </c>
      <c r="AB16" s="558" t="str">
        <f t="shared" si="3"/>
        <v>NA</v>
      </c>
      <c r="AC16" s="620" t="str">
        <f t="shared" si="4"/>
        <v>NA</v>
      </c>
      <c r="AD16" s="444"/>
      <c r="AE16" s="558">
        <f t="shared" si="5"/>
        <v>1839.7382671720193</v>
      </c>
      <c r="AF16" s="620">
        <f t="shared" si="6"/>
        <v>0</v>
      </c>
      <c r="AG16" s="444"/>
      <c r="AH16" s="558">
        <f t="shared" si="7"/>
        <v>1839.7382671720193</v>
      </c>
      <c r="AI16" s="620">
        <f t="shared" si="8"/>
        <v>1706.3766990963641</v>
      </c>
      <c r="AJ16" s="440"/>
      <c r="AO16" s="17"/>
    </row>
    <row r="17" spans="2:41" x14ac:dyDescent="0.25">
      <c r="B17" s="628" t="s">
        <v>17</v>
      </c>
      <c r="C17" s="733">
        <v>576</v>
      </c>
      <c r="D17" s="660">
        <v>590</v>
      </c>
      <c r="E17" s="638"/>
      <c r="F17" s="561" t="s">
        <v>101</v>
      </c>
      <c r="G17" s="562" t="s">
        <v>101</v>
      </c>
      <c r="H17" s="446"/>
      <c r="I17" s="561" t="s">
        <v>101</v>
      </c>
      <c r="J17" s="562" t="s">
        <v>101</v>
      </c>
      <c r="K17" s="446"/>
      <c r="L17" s="561">
        <f t="shared" si="9"/>
        <v>0</v>
      </c>
      <c r="M17" s="562" t="s">
        <v>101</v>
      </c>
      <c r="N17" s="446"/>
      <c r="O17" s="561" t="s">
        <v>101</v>
      </c>
      <c r="P17" s="562" t="s">
        <v>101</v>
      </c>
      <c r="Q17" s="446"/>
      <c r="R17" s="561">
        <v>0</v>
      </c>
      <c r="S17" s="562" t="s">
        <v>101</v>
      </c>
      <c r="T17" s="446"/>
      <c r="U17" s="561">
        <v>0</v>
      </c>
      <c r="V17" s="562" t="s">
        <v>101</v>
      </c>
      <c r="X17" s="366">
        <f>VLOOKUP(B17,'FX rates'!$B$9:$K$124,4,FALSE)</f>
        <v>18.931999999999999</v>
      </c>
      <c r="Y17" s="367">
        <f>VLOOKUP(B17,'FX rates'!$B$9:$K$124,5,FALSE)</f>
        <v>19.645</v>
      </c>
      <c r="AB17" s="558" t="str">
        <f t="shared" si="3"/>
        <v>NA</v>
      </c>
      <c r="AC17" s="620" t="str">
        <f t="shared" si="4"/>
        <v>NA</v>
      </c>
      <c r="AD17" s="444"/>
      <c r="AE17" s="558" t="str">
        <f t="shared" si="5"/>
        <v>NA</v>
      </c>
      <c r="AF17" s="620" t="str">
        <f t="shared" si="6"/>
        <v>NA</v>
      </c>
      <c r="AG17" s="444"/>
      <c r="AH17" s="558">
        <f t="shared" si="7"/>
        <v>0</v>
      </c>
      <c r="AI17" s="620" t="str">
        <f t="shared" si="8"/>
        <v>NA</v>
      </c>
      <c r="AJ17" s="440"/>
      <c r="AO17" s="17"/>
    </row>
    <row r="18" spans="2:41" x14ac:dyDescent="0.25">
      <c r="B18" s="628" t="s">
        <v>106</v>
      </c>
      <c r="C18" s="733">
        <v>29</v>
      </c>
      <c r="D18" s="660">
        <v>29</v>
      </c>
      <c r="E18" s="638"/>
      <c r="F18" s="561">
        <v>102044.3</v>
      </c>
      <c r="G18" s="562">
        <v>156945.23000000001</v>
      </c>
      <c r="H18" s="446"/>
      <c r="I18" s="561" t="s">
        <v>101</v>
      </c>
      <c r="J18" s="562" t="s">
        <v>101</v>
      </c>
      <c r="K18" s="446"/>
      <c r="L18" s="561">
        <f t="shared" si="9"/>
        <v>102044.3</v>
      </c>
      <c r="M18" s="562">
        <v>140589.20000000001</v>
      </c>
      <c r="N18" s="446"/>
      <c r="O18" s="561">
        <v>1.66</v>
      </c>
      <c r="P18" s="562">
        <v>2.7</v>
      </c>
      <c r="Q18" s="446"/>
      <c r="R18" s="561" t="s">
        <v>101</v>
      </c>
      <c r="S18" s="562" t="s">
        <v>101</v>
      </c>
      <c r="T18" s="446"/>
      <c r="U18" s="561">
        <f>SUM(O18,R18)</f>
        <v>1.66</v>
      </c>
      <c r="V18" s="562">
        <f>SUM(P18,S18)</f>
        <v>2.7</v>
      </c>
      <c r="X18" s="366">
        <f>VLOOKUP(B18,'FX rates'!$B$9:$K$124,4,FALSE)</f>
        <v>571.01</v>
      </c>
      <c r="Y18" s="367">
        <f>VLOOKUP(B18,'FX rates'!$B$9:$K$124,5,FALSE)</f>
        <v>597.04999999999995</v>
      </c>
      <c r="AB18" s="558">
        <f t="shared" si="3"/>
        <v>178.70842892418696</v>
      </c>
      <c r="AC18" s="620">
        <f t="shared" si="4"/>
        <v>262.86781676576504</v>
      </c>
      <c r="AD18" s="444"/>
      <c r="AE18" s="558" t="str">
        <f t="shared" si="5"/>
        <v>NA</v>
      </c>
      <c r="AF18" s="620" t="str">
        <f t="shared" si="6"/>
        <v>NA</v>
      </c>
      <c r="AG18" s="444"/>
      <c r="AH18" s="558">
        <f t="shared" si="7"/>
        <v>178.70842892418696</v>
      </c>
      <c r="AI18" s="620">
        <f t="shared" si="8"/>
        <v>235.47307595678757</v>
      </c>
      <c r="AJ18" s="440"/>
      <c r="AO18" s="17"/>
    </row>
    <row r="19" spans="2:41" x14ac:dyDescent="0.25">
      <c r="B19" s="628" t="s">
        <v>510</v>
      </c>
      <c r="C19" s="733" t="s">
        <v>101</v>
      </c>
      <c r="D19" s="660">
        <v>11</v>
      </c>
      <c r="E19" s="638"/>
      <c r="F19" s="561">
        <v>938.48</v>
      </c>
      <c r="G19" s="562">
        <v>32.049999999999997</v>
      </c>
      <c r="H19" s="446"/>
      <c r="I19" s="561">
        <v>0</v>
      </c>
      <c r="J19" s="562">
        <v>0</v>
      </c>
      <c r="K19" s="446"/>
      <c r="L19" s="561">
        <f t="shared" si="9"/>
        <v>938.48</v>
      </c>
      <c r="M19" s="562">
        <f t="shared" si="0"/>
        <v>32.049999999999997</v>
      </c>
      <c r="N19" s="446"/>
      <c r="O19" s="561">
        <v>0.01</v>
      </c>
      <c r="P19" s="562">
        <v>0</v>
      </c>
      <c r="Q19" s="446"/>
      <c r="R19" s="561">
        <v>0</v>
      </c>
      <c r="S19" s="562">
        <v>0</v>
      </c>
      <c r="T19" s="446"/>
      <c r="U19" s="561">
        <f t="shared" si="1"/>
        <v>0.01</v>
      </c>
      <c r="V19" s="562">
        <f t="shared" si="2"/>
        <v>0</v>
      </c>
      <c r="X19" s="366">
        <f>VLOOKUP(B19,'FX rates'!$B$9:$K$124,4,FALSE)</f>
        <v>59.87</v>
      </c>
      <c r="Y19" s="367">
        <f>VLOOKUP(B19,'FX rates'!$B$9:$K$124,5,FALSE)</f>
        <v>37.668999999999997</v>
      </c>
      <c r="AB19" s="558">
        <f t="shared" si="3"/>
        <v>15.675296475697346</v>
      </c>
      <c r="AC19" s="620">
        <f t="shared" si="4"/>
        <v>0.85083224932968748</v>
      </c>
      <c r="AD19" s="444"/>
      <c r="AE19" s="558">
        <f t="shared" si="5"/>
        <v>0</v>
      </c>
      <c r="AF19" s="620">
        <f t="shared" si="6"/>
        <v>0</v>
      </c>
      <c r="AG19" s="444"/>
      <c r="AH19" s="558">
        <f t="shared" si="7"/>
        <v>15.675296475697346</v>
      </c>
      <c r="AI19" s="620">
        <f t="shared" si="8"/>
        <v>0.85083224932968748</v>
      </c>
      <c r="AJ19" s="440"/>
      <c r="AO19" s="17"/>
    </row>
    <row r="20" spans="2:41" x14ac:dyDescent="0.25">
      <c r="B20" s="628" t="s">
        <v>511</v>
      </c>
      <c r="C20" s="733">
        <v>192</v>
      </c>
      <c r="D20" s="660">
        <v>215</v>
      </c>
      <c r="E20" s="638"/>
      <c r="F20" s="561">
        <v>0</v>
      </c>
      <c r="G20" s="562">
        <v>0</v>
      </c>
      <c r="H20" s="446"/>
      <c r="I20" s="561">
        <v>0</v>
      </c>
      <c r="J20" s="562">
        <v>0</v>
      </c>
      <c r="K20" s="446"/>
      <c r="L20" s="561">
        <f t="shared" si="9"/>
        <v>0</v>
      </c>
      <c r="M20" s="562">
        <f t="shared" si="0"/>
        <v>0</v>
      </c>
      <c r="N20" s="446"/>
      <c r="O20" s="561">
        <v>0</v>
      </c>
      <c r="P20" s="562">
        <v>0</v>
      </c>
      <c r="Q20" s="446"/>
      <c r="R20" s="561">
        <v>0</v>
      </c>
      <c r="S20" s="562">
        <v>0</v>
      </c>
      <c r="T20" s="446"/>
      <c r="U20" s="561">
        <f t="shared" si="1"/>
        <v>0</v>
      </c>
      <c r="V20" s="562">
        <f t="shared" si="2"/>
        <v>0</v>
      </c>
      <c r="X20" s="366">
        <f>VLOOKUP(B20,'FX rates'!$B$9:$K$124,4,FALSE)</f>
        <v>1</v>
      </c>
      <c r="Y20" s="367">
        <f>VLOOKUP(B20,'FX rates'!$B$9:$K$124,5,FALSE)</f>
        <v>1</v>
      </c>
      <c r="AB20" s="558">
        <f t="shared" si="3"/>
        <v>0</v>
      </c>
      <c r="AC20" s="620">
        <f t="shared" si="4"/>
        <v>0</v>
      </c>
      <c r="AD20" s="444"/>
      <c r="AE20" s="558">
        <f t="shared" si="5"/>
        <v>0</v>
      </c>
      <c r="AF20" s="620">
        <f t="shared" si="6"/>
        <v>0</v>
      </c>
      <c r="AG20" s="444"/>
      <c r="AH20" s="558">
        <f t="shared" si="7"/>
        <v>0</v>
      </c>
      <c r="AI20" s="620">
        <f t="shared" si="8"/>
        <v>0</v>
      </c>
      <c r="AJ20" s="440"/>
      <c r="AO20" s="17"/>
    </row>
    <row r="21" spans="2:41" x14ac:dyDescent="0.25">
      <c r="B21" s="628" t="s">
        <v>20</v>
      </c>
      <c r="C21" s="733">
        <v>47</v>
      </c>
      <c r="D21" s="660">
        <v>45</v>
      </c>
      <c r="E21" s="638"/>
      <c r="F21" s="561">
        <v>0</v>
      </c>
      <c r="G21" s="562" t="s">
        <v>101</v>
      </c>
      <c r="H21" s="446"/>
      <c r="I21" s="561" t="s">
        <v>101</v>
      </c>
      <c r="J21" s="562" t="s">
        <v>101</v>
      </c>
      <c r="K21" s="446"/>
      <c r="L21" s="561">
        <v>127913.19</v>
      </c>
      <c r="M21" s="562">
        <v>183520.64000000001</v>
      </c>
      <c r="N21" s="446"/>
      <c r="O21" s="561" t="s">
        <v>101</v>
      </c>
      <c r="P21" s="562" t="s">
        <v>101</v>
      </c>
      <c r="Q21" s="446"/>
      <c r="R21" s="561">
        <v>0</v>
      </c>
      <c r="S21" s="562" t="s">
        <v>101</v>
      </c>
      <c r="T21" s="446"/>
      <c r="U21" s="561">
        <v>24719.22</v>
      </c>
      <c r="V21" s="562">
        <v>27843.34</v>
      </c>
      <c r="X21" s="366">
        <f>VLOOKUP(B21,'FX rates'!$B$9:$K$124,4,FALSE)</f>
        <v>1</v>
      </c>
      <c r="Y21" s="367">
        <f>VLOOKUP(B21,'FX rates'!$B$9:$K$124,5,FALSE)</f>
        <v>1</v>
      </c>
      <c r="AB21" s="558">
        <f t="shared" si="3"/>
        <v>0</v>
      </c>
      <c r="AC21" s="620" t="str">
        <f t="shared" si="4"/>
        <v>NA</v>
      </c>
      <c r="AD21" s="444"/>
      <c r="AE21" s="558" t="str">
        <f t="shared" si="5"/>
        <v>NA</v>
      </c>
      <c r="AF21" s="620" t="str">
        <f t="shared" si="6"/>
        <v>NA</v>
      </c>
      <c r="AG21" s="444"/>
      <c r="AH21" s="558">
        <f t="shared" si="7"/>
        <v>127913.19</v>
      </c>
      <c r="AI21" s="620">
        <f t="shared" si="8"/>
        <v>183520.64000000001</v>
      </c>
      <c r="AJ21" s="440"/>
    </row>
    <row r="22" spans="2:41" x14ac:dyDescent="0.25">
      <c r="B22" s="628" t="s">
        <v>112</v>
      </c>
      <c r="C22" s="733" t="s">
        <v>101</v>
      </c>
      <c r="D22" s="660">
        <v>436</v>
      </c>
      <c r="E22" s="638"/>
      <c r="F22" s="561">
        <v>24751.53</v>
      </c>
      <c r="G22" s="562">
        <v>43646.89</v>
      </c>
      <c r="H22" s="446"/>
      <c r="I22" s="561">
        <v>7388.45</v>
      </c>
      <c r="J22" s="562">
        <v>14136.95</v>
      </c>
      <c r="K22" s="446"/>
      <c r="L22" s="561">
        <f>SUM(F22,I22)</f>
        <v>32139.98</v>
      </c>
      <c r="M22" s="562">
        <f t="shared" si="0"/>
        <v>57783.839999999997</v>
      </c>
      <c r="N22" s="446"/>
      <c r="O22" s="561">
        <v>5628.46</v>
      </c>
      <c r="P22" s="562">
        <v>12178.98</v>
      </c>
      <c r="Q22" s="446"/>
      <c r="R22" s="561">
        <v>168.75</v>
      </c>
      <c r="S22" s="562">
        <v>368.16</v>
      </c>
      <c r="T22" s="446"/>
      <c r="U22" s="561">
        <f t="shared" si="1"/>
        <v>5797.21</v>
      </c>
      <c r="V22" s="562">
        <f t="shared" si="2"/>
        <v>12547.14</v>
      </c>
      <c r="X22" s="366">
        <f>VLOOKUP(B22,'FX rates'!$B$9:$K$124,4,FALSE)</f>
        <v>1</v>
      </c>
      <c r="Y22" s="353">
        <f>VLOOKUP(B22,'FX rates'!$B$9:$K$124,5,FALSE)</f>
        <v>1</v>
      </c>
      <c r="AB22" s="558">
        <f t="shared" si="3"/>
        <v>24751.53</v>
      </c>
      <c r="AC22" s="620">
        <f t="shared" si="4"/>
        <v>43646.89</v>
      </c>
      <c r="AD22" s="444"/>
      <c r="AE22" s="558">
        <f t="shared" si="5"/>
        <v>7388.45</v>
      </c>
      <c r="AF22" s="620">
        <f t="shared" si="6"/>
        <v>14136.95</v>
      </c>
      <c r="AG22" s="444"/>
      <c r="AH22" s="558">
        <f t="shared" si="7"/>
        <v>32139.98</v>
      </c>
      <c r="AI22" s="620">
        <f t="shared" si="8"/>
        <v>57783.839999999997</v>
      </c>
      <c r="AJ22" s="440"/>
    </row>
    <row r="23" spans="2:41" x14ac:dyDescent="0.25">
      <c r="B23" s="636" t="s">
        <v>21</v>
      </c>
      <c r="C23" s="734">
        <v>99</v>
      </c>
      <c r="D23" s="667">
        <v>117</v>
      </c>
      <c r="E23" s="638"/>
      <c r="F23" s="631">
        <v>57376.2</v>
      </c>
      <c r="G23" s="706">
        <v>45714</v>
      </c>
      <c r="H23" s="446"/>
      <c r="I23" s="631" t="s">
        <v>101</v>
      </c>
      <c r="J23" s="706" t="s">
        <v>101</v>
      </c>
      <c r="K23" s="446"/>
      <c r="L23" s="631">
        <f>SUM(F23,I23)</f>
        <v>57376.2</v>
      </c>
      <c r="M23" s="706">
        <v>45714</v>
      </c>
      <c r="N23" s="446"/>
      <c r="O23" s="631">
        <v>10341</v>
      </c>
      <c r="P23" s="706">
        <v>8617.2000000000007</v>
      </c>
      <c r="Q23" s="446"/>
      <c r="R23" s="631">
        <v>0</v>
      </c>
      <c r="S23" s="706" t="s">
        <v>101</v>
      </c>
      <c r="T23" s="446"/>
      <c r="U23" s="631">
        <f t="shared" si="1"/>
        <v>10341</v>
      </c>
      <c r="V23" s="706">
        <v>8617.2000000000007</v>
      </c>
      <c r="X23" s="368">
        <f>VLOOKUP(B23,'FX rates'!$B$9:$K$124,4,FALSE)</f>
        <v>1.2989999999999999</v>
      </c>
      <c r="Y23" s="354">
        <f>VLOOKUP(B23,'FX rates'!$B$9:$K$124,5,FALSE)</f>
        <v>1.363</v>
      </c>
      <c r="AB23" s="703">
        <f t="shared" si="3"/>
        <v>44169.515011547344</v>
      </c>
      <c r="AC23" s="729">
        <f t="shared" si="4"/>
        <v>33539.251650770362</v>
      </c>
      <c r="AD23" s="444"/>
      <c r="AE23" s="703" t="str">
        <f t="shared" si="5"/>
        <v>NA</v>
      </c>
      <c r="AF23" s="729" t="str">
        <f t="shared" si="6"/>
        <v>NA</v>
      </c>
      <c r="AG23" s="444"/>
      <c r="AH23" s="703">
        <f t="shared" si="7"/>
        <v>44169.515011547344</v>
      </c>
      <c r="AI23" s="729">
        <f t="shared" si="8"/>
        <v>33539.251650770362</v>
      </c>
      <c r="AJ23" s="440"/>
    </row>
    <row r="24" spans="2:41" x14ac:dyDescent="0.25">
      <c r="B24" s="43"/>
      <c r="C24" s="90"/>
      <c r="D24" s="90"/>
      <c r="E24" s="90"/>
      <c r="F24" s="16"/>
      <c r="G24" s="16"/>
      <c r="H24" s="16"/>
      <c r="I24" s="16"/>
      <c r="J24" s="16"/>
      <c r="K24" s="16"/>
      <c r="L24" s="16"/>
      <c r="M24" s="16"/>
      <c r="N24" s="16"/>
      <c r="O24" s="77"/>
      <c r="P24" s="77"/>
      <c r="Q24" s="16"/>
      <c r="R24" s="77"/>
      <c r="S24" s="77"/>
      <c r="T24" s="16"/>
      <c r="U24" s="77"/>
      <c r="V24" s="77"/>
      <c r="X24" s="15"/>
      <c r="Y24" s="15"/>
      <c r="AB24" s="451"/>
      <c r="AC24" s="451"/>
      <c r="AD24" s="440"/>
      <c r="AE24" s="451"/>
      <c r="AF24" s="451"/>
      <c r="AG24" s="440"/>
      <c r="AH24" s="451"/>
      <c r="AI24" s="451"/>
      <c r="AJ24" s="440"/>
    </row>
    <row r="25" spans="2:41" x14ac:dyDescent="0.25">
      <c r="B25" s="29"/>
      <c r="C25" s="90"/>
      <c r="D25" s="90"/>
      <c r="E25" s="90"/>
      <c r="F25" s="16"/>
      <c r="G25" s="16" t="s">
        <v>428</v>
      </c>
      <c r="H25" s="16"/>
      <c r="I25" s="16"/>
      <c r="J25" s="16" t="s">
        <v>428</v>
      </c>
      <c r="K25" s="16"/>
      <c r="L25" s="16"/>
      <c r="M25" s="16"/>
      <c r="N25" s="16"/>
      <c r="O25" s="16"/>
      <c r="P25" s="16" t="s">
        <v>428</v>
      </c>
      <c r="Q25" s="16"/>
      <c r="R25" s="16"/>
      <c r="S25" s="16" t="s">
        <v>428</v>
      </c>
      <c r="T25" s="16"/>
      <c r="U25" s="16"/>
      <c r="V25" s="16"/>
      <c r="X25" s="15"/>
      <c r="Y25" s="15"/>
      <c r="AB25" s="451"/>
      <c r="AC25" s="451"/>
      <c r="AD25" s="440"/>
      <c r="AE25" s="451"/>
      <c r="AF25" s="451"/>
      <c r="AG25" s="440"/>
      <c r="AH25" s="451"/>
      <c r="AI25" s="451"/>
      <c r="AJ25" s="440"/>
    </row>
    <row r="26" spans="2:41" x14ac:dyDescent="0.25">
      <c r="B26" s="11" t="s">
        <v>23</v>
      </c>
      <c r="C26" s="90"/>
      <c r="D26" s="90"/>
      <c r="E26" s="90"/>
      <c r="F26" s="16"/>
      <c r="G26" s="16"/>
      <c r="H26" s="16"/>
      <c r="I26" s="16"/>
      <c r="J26" s="16"/>
      <c r="K26" s="16"/>
      <c r="L26" s="16"/>
      <c r="M26" s="16"/>
      <c r="N26" s="16"/>
      <c r="O26" s="16"/>
      <c r="P26" s="16"/>
      <c r="Q26" s="16"/>
      <c r="R26" s="16"/>
      <c r="S26" s="16"/>
      <c r="T26" s="16"/>
      <c r="U26" s="16"/>
      <c r="V26" s="16"/>
      <c r="X26" s="15"/>
      <c r="Y26" s="15"/>
      <c r="AB26" s="451"/>
      <c r="AC26" s="451"/>
      <c r="AD26" s="440"/>
      <c r="AE26" s="451"/>
      <c r="AF26" s="451"/>
      <c r="AG26" s="440"/>
      <c r="AH26" s="451"/>
      <c r="AI26" s="451"/>
      <c r="AJ26" s="440"/>
    </row>
    <row r="27" spans="2:41" x14ac:dyDescent="0.25">
      <c r="B27" s="812" t="s">
        <v>26</v>
      </c>
      <c r="C27" s="732">
        <v>20</v>
      </c>
      <c r="D27" s="656">
        <v>21</v>
      </c>
      <c r="E27" s="638"/>
      <c r="F27" s="626">
        <v>5918.34</v>
      </c>
      <c r="G27" s="609">
        <v>3415.85</v>
      </c>
      <c r="H27" s="446"/>
      <c r="I27" s="626">
        <v>1386.36</v>
      </c>
      <c r="J27" s="609">
        <v>1329.56368365</v>
      </c>
      <c r="K27" s="446"/>
      <c r="L27" s="626">
        <f t="shared" ref="L27:L28" si="10">SUM(F27,I27)</f>
        <v>7304.7</v>
      </c>
      <c r="M27" s="609">
        <f t="shared" si="0"/>
        <v>4745.4136836500002</v>
      </c>
      <c r="N27" s="446"/>
      <c r="O27" s="720">
        <v>445.22</v>
      </c>
      <c r="P27" s="627">
        <v>374.48</v>
      </c>
      <c r="Q27" s="446"/>
      <c r="R27" s="626">
        <v>0.15</v>
      </c>
      <c r="S27" s="609">
        <v>0.11</v>
      </c>
      <c r="T27" s="446"/>
      <c r="U27" s="626">
        <f t="shared" si="1"/>
        <v>445.37</v>
      </c>
      <c r="V27" s="609">
        <f t="shared" si="2"/>
        <v>374.59000000000003</v>
      </c>
      <c r="X27" s="365">
        <f>VLOOKUP(B27,'FX rates'!$B$9:$K$124,4,FALSE)</f>
        <v>4.09</v>
      </c>
      <c r="Y27" s="352">
        <f>VLOOKUP(B27,'FX rates'!$B$9:$K$124,5,FALSE)</f>
        <v>4.1340000000000003</v>
      </c>
      <c r="AB27" s="720">
        <f t="shared" si="3"/>
        <v>1447.0268948655257</v>
      </c>
      <c r="AC27" s="627">
        <f t="shared" si="4"/>
        <v>826.28205128205116</v>
      </c>
      <c r="AD27" s="444"/>
      <c r="AE27" s="720">
        <f t="shared" si="5"/>
        <v>338.96332518337408</v>
      </c>
      <c r="AF27" s="627">
        <f t="shared" si="6"/>
        <v>321.61675947024673</v>
      </c>
      <c r="AG27" s="444"/>
      <c r="AH27" s="720">
        <f t="shared" si="7"/>
        <v>1785.9902200488998</v>
      </c>
      <c r="AI27" s="627">
        <f t="shared" si="8"/>
        <v>1147.898810752298</v>
      </c>
      <c r="AJ27" s="440"/>
    </row>
    <row r="28" spans="2:41" x14ac:dyDescent="0.25">
      <c r="B28" s="628" t="s">
        <v>114</v>
      </c>
      <c r="C28" s="739" t="s">
        <v>101</v>
      </c>
      <c r="D28" s="742">
        <v>37</v>
      </c>
      <c r="E28" s="638"/>
      <c r="F28" s="727">
        <v>369.2</v>
      </c>
      <c r="G28" s="726">
        <v>66.34</v>
      </c>
      <c r="H28" s="446"/>
      <c r="I28" s="727" t="s">
        <v>101</v>
      </c>
      <c r="J28" s="726" t="s">
        <v>101</v>
      </c>
      <c r="K28" s="446"/>
      <c r="L28" s="727">
        <f t="shared" si="10"/>
        <v>369.2</v>
      </c>
      <c r="M28" s="726">
        <v>66.34</v>
      </c>
      <c r="N28" s="446"/>
      <c r="O28" s="725">
        <v>33.659999999999997</v>
      </c>
      <c r="P28" s="813">
        <v>20.57</v>
      </c>
      <c r="Q28" s="446"/>
      <c r="R28" s="727">
        <v>0</v>
      </c>
      <c r="S28" s="726" t="s">
        <v>101</v>
      </c>
      <c r="T28" s="446"/>
      <c r="U28" s="727">
        <f t="shared" si="1"/>
        <v>33.659999999999997</v>
      </c>
      <c r="V28" s="726">
        <v>20.57</v>
      </c>
      <c r="X28" s="366">
        <f>VLOOKUP(B28,'FX rates'!$B$9:$K$124,4,FALSE)</f>
        <v>84.894999999999996</v>
      </c>
      <c r="Y28" s="353">
        <f>VLOOKUP(B28,'FX rates'!$B$9:$K$124,5,FALSE)</f>
        <v>82.655000000000001</v>
      </c>
      <c r="AB28" s="558">
        <f t="shared" si="3"/>
        <v>4.3489015843100303</v>
      </c>
      <c r="AC28" s="620">
        <f t="shared" si="4"/>
        <v>0.80261327203435973</v>
      </c>
      <c r="AD28" s="444"/>
      <c r="AE28" s="558" t="str">
        <f t="shared" si="5"/>
        <v>NA</v>
      </c>
      <c r="AF28" s="620" t="str">
        <f t="shared" si="6"/>
        <v>NA</v>
      </c>
      <c r="AG28" s="444"/>
      <c r="AH28" s="558">
        <f t="shared" si="7"/>
        <v>4.3489015843100303</v>
      </c>
      <c r="AI28" s="620">
        <f t="shared" si="8"/>
        <v>0.80261327203435973</v>
      </c>
      <c r="AJ28" s="440"/>
    </row>
    <row r="29" spans="2:41" x14ac:dyDescent="0.25">
      <c r="B29" s="552" t="s">
        <v>28</v>
      </c>
      <c r="C29" s="733">
        <v>1</v>
      </c>
      <c r="D29" s="660">
        <v>2</v>
      </c>
      <c r="E29" s="638"/>
      <c r="F29" s="561">
        <v>0</v>
      </c>
      <c r="G29" s="562" t="s">
        <v>101</v>
      </c>
      <c r="H29" s="446"/>
      <c r="I29" s="727" t="s">
        <v>101</v>
      </c>
      <c r="J29" s="562" t="s">
        <v>101</v>
      </c>
      <c r="K29" s="446"/>
      <c r="L29" s="561">
        <v>5.66</v>
      </c>
      <c r="M29" s="562">
        <v>23.66</v>
      </c>
      <c r="N29" s="446"/>
      <c r="O29" s="558" t="s">
        <v>101</v>
      </c>
      <c r="P29" s="620">
        <v>0.32700000000000001</v>
      </c>
      <c r="Q29" s="446"/>
      <c r="R29" s="561">
        <v>0</v>
      </c>
      <c r="S29" s="562" t="s">
        <v>101</v>
      </c>
      <c r="T29" s="446"/>
      <c r="U29" s="561">
        <v>0</v>
      </c>
      <c r="V29" s="562">
        <v>0.32700000000000001</v>
      </c>
      <c r="X29" s="366">
        <f>VLOOKUP(B29,'FX rates'!$B$9:$K$124,4,FALSE)</f>
        <v>181.375</v>
      </c>
      <c r="Y29" s="353">
        <f>VLOOKUP(B29,'FX rates'!$B$9:$K$124,5,FALSE)</f>
        <v>182.30799999999999</v>
      </c>
      <c r="AB29" s="558">
        <f t="shared" si="3"/>
        <v>0</v>
      </c>
      <c r="AC29" s="620" t="str">
        <f t="shared" si="4"/>
        <v>NA</v>
      </c>
      <c r="AD29" s="444"/>
      <c r="AE29" s="558" t="str">
        <f t="shared" si="5"/>
        <v>NA</v>
      </c>
      <c r="AF29" s="620" t="str">
        <f t="shared" si="6"/>
        <v>NA</v>
      </c>
      <c r="AG29" s="444"/>
      <c r="AH29" s="558">
        <f t="shared" si="7"/>
        <v>3.1206064782908341E-2</v>
      </c>
      <c r="AI29" s="620">
        <f t="shared" si="8"/>
        <v>0.1297803716786976</v>
      </c>
      <c r="AJ29" s="440"/>
    </row>
    <row r="30" spans="2:41" x14ac:dyDescent="0.25">
      <c r="B30" s="610" t="s">
        <v>117</v>
      </c>
      <c r="C30" s="733">
        <v>37</v>
      </c>
      <c r="D30" s="660">
        <v>37</v>
      </c>
      <c r="E30" s="638"/>
      <c r="F30" s="561">
        <v>22493.16</v>
      </c>
      <c r="G30" s="562">
        <v>10578.08</v>
      </c>
      <c r="H30" s="446"/>
      <c r="I30" s="727" t="s">
        <v>101</v>
      </c>
      <c r="J30" s="562" t="s">
        <v>101</v>
      </c>
      <c r="K30" s="446"/>
      <c r="L30" s="561">
        <f>SUM(F30,I30)</f>
        <v>22493.16</v>
      </c>
      <c r="M30" s="562">
        <v>10578.08</v>
      </c>
      <c r="N30" s="446"/>
      <c r="O30" s="558">
        <v>749.68</v>
      </c>
      <c r="P30" s="620">
        <v>273.02</v>
      </c>
      <c r="Q30" s="446"/>
      <c r="R30" s="561">
        <v>0</v>
      </c>
      <c r="S30" s="562">
        <v>0</v>
      </c>
      <c r="T30" s="446"/>
      <c r="U30" s="561">
        <f t="shared" si="1"/>
        <v>749.68</v>
      </c>
      <c r="V30" s="562">
        <f t="shared" si="2"/>
        <v>273.02</v>
      </c>
      <c r="X30" s="366">
        <f>VLOOKUP(B30,'FX rates'!$B$9:$K$124,4,FALSE)</f>
        <v>84.894999999999996</v>
      </c>
      <c r="Y30" s="353">
        <f>VLOOKUP(B30,'FX rates'!$B$9:$K$124,5,FALSE)</f>
        <v>82.655000000000001</v>
      </c>
      <c r="AB30" s="558">
        <f t="shared" si="3"/>
        <v>264.9527062842335</v>
      </c>
      <c r="AC30" s="620">
        <f t="shared" si="4"/>
        <v>127.97870667231263</v>
      </c>
      <c r="AD30" s="444"/>
      <c r="AE30" s="558" t="str">
        <f t="shared" si="5"/>
        <v>NA</v>
      </c>
      <c r="AF30" s="620" t="str">
        <f t="shared" si="6"/>
        <v>NA</v>
      </c>
      <c r="AG30" s="444"/>
      <c r="AH30" s="558">
        <f t="shared" si="7"/>
        <v>264.9527062842335</v>
      </c>
      <c r="AI30" s="620">
        <f t="shared" si="8"/>
        <v>127.97870667231263</v>
      </c>
      <c r="AJ30" s="440"/>
    </row>
    <row r="31" spans="2:41" x14ac:dyDescent="0.25">
      <c r="B31" s="552" t="s">
        <v>30</v>
      </c>
      <c r="C31" s="733">
        <v>3</v>
      </c>
      <c r="D31" s="660">
        <v>5</v>
      </c>
      <c r="E31" s="638"/>
      <c r="F31" s="561">
        <v>1219454.29</v>
      </c>
      <c r="G31" s="562">
        <v>1815934.55</v>
      </c>
      <c r="H31" s="446"/>
      <c r="I31" s="561">
        <v>2288696.7599999998</v>
      </c>
      <c r="J31" s="562">
        <v>6859309.0199999996</v>
      </c>
      <c r="K31" s="446"/>
      <c r="L31" s="561">
        <f>SUM(F31,I31)</f>
        <v>3508151.05</v>
      </c>
      <c r="M31" s="562">
        <f t="shared" si="0"/>
        <v>8675243.5700000003</v>
      </c>
      <c r="N31" s="446"/>
      <c r="O31" s="558">
        <v>10798</v>
      </c>
      <c r="P31" s="620">
        <v>21453</v>
      </c>
      <c r="Q31" s="446"/>
      <c r="R31" s="561">
        <v>447</v>
      </c>
      <c r="S31" s="562">
        <v>598</v>
      </c>
      <c r="T31" s="446"/>
      <c r="U31" s="561">
        <f t="shared" si="1"/>
        <v>11245</v>
      </c>
      <c r="V31" s="562">
        <f t="shared" si="2"/>
        <v>22051</v>
      </c>
      <c r="X31" s="366">
        <f>VLOOKUP(B31,'FX rates'!$B$9:$K$124,4,FALSE)</f>
        <v>23172.5</v>
      </c>
      <c r="Y31" s="353">
        <f>VLOOKUP(B31,'FX rates'!$B$9:$K$124,5,FALSE)</f>
        <v>23125.599999999999</v>
      </c>
      <c r="AB31" s="558">
        <f t="shared" si="3"/>
        <v>52.62506376092351</v>
      </c>
      <c r="AC31" s="620">
        <f t="shared" si="4"/>
        <v>78.524862057633101</v>
      </c>
      <c r="AD31" s="444"/>
      <c r="AE31" s="558">
        <f t="shared" si="5"/>
        <v>98.767796310281568</v>
      </c>
      <c r="AF31" s="620">
        <f t="shared" si="6"/>
        <v>296.61107257757635</v>
      </c>
      <c r="AG31" s="444"/>
      <c r="AH31" s="558">
        <f t="shared" si="7"/>
        <v>151.39286007120509</v>
      </c>
      <c r="AI31" s="620">
        <f t="shared" si="8"/>
        <v>375.13593463520948</v>
      </c>
      <c r="AJ31" s="440"/>
    </row>
    <row r="32" spans="2:41" x14ac:dyDescent="0.25">
      <c r="B32" s="552" t="s">
        <v>32</v>
      </c>
      <c r="C32" s="733">
        <v>13</v>
      </c>
      <c r="D32" s="660">
        <v>12</v>
      </c>
      <c r="E32" s="638"/>
      <c r="F32" s="561">
        <v>137533.68</v>
      </c>
      <c r="G32" s="562">
        <v>103360.89</v>
      </c>
      <c r="H32" s="446"/>
      <c r="I32" s="561">
        <v>12222.73</v>
      </c>
      <c r="J32" s="562">
        <v>9468.74</v>
      </c>
      <c r="K32" s="446"/>
      <c r="L32" s="561">
        <f>SUM(F32,I32)</f>
        <v>149756.41</v>
      </c>
      <c r="M32" s="562">
        <f t="shared" si="0"/>
        <v>112829.63</v>
      </c>
      <c r="N32" s="446"/>
      <c r="O32" s="558">
        <v>2192.6999999999998</v>
      </c>
      <c r="P32" s="620">
        <v>1695.87</v>
      </c>
      <c r="Q32" s="446"/>
      <c r="R32" s="561">
        <v>65.47</v>
      </c>
      <c r="S32" s="562">
        <v>58.13</v>
      </c>
      <c r="T32" s="446"/>
      <c r="U32" s="561">
        <f t="shared" si="1"/>
        <v>2258.1699999999996</v>
      </c>
      <c r="V32" s="562">
        <f t="shared" si="2"/>
        <v>1754</v>
      </c>
      <c r="X32" s="366">
        <f>VLOOKUP(B32,'FX rates'!$B$9:$K$124,4,FALSE)</f>
        <v>7.79</v>
      </c>
      <c r="Y32" s="353">
        <f>VLOOKUP(B32,'FX rates'!$B$9:$K$124,5,FALSE)</f>
        <v>7.8310000000000004</v>
      </c>
      <c r="AB32" s="558">
        <f t="shared" si="3"/>
        <v>17655.15789473684</v>
      </c>
      <c r="AC32" s="620">
        <f t="shared" si="4"/>
        <v>13198.938832843825</v>
      </c>
      <c r="AD32" s="444"/>
      <c r="AE32" s="558">
        <f t="shared" si="5"/>
        <v>1569.0282413350449</v>
      </c>
      <c r="AF32" s="620">
        <f t="shared" si="6"/>
        <v>1209.1354871663898</v>
      </c>
      <c r="AG32" s="444"/>
      <c r="AH32" s="558">
        <f t="shared" si="7"/>
        <v>19224.186136071887</v>
      </c>
      <c r="AI32" s="620">
        <f t="shared" si="8"/>
        <v>14408.074320010215</v>
      </c>
      <c r="AJ32" s="440"/>
    </row>
    <row r="33" spans="2:36" x14ac:dyDescent="0.25">
      <c r="B33" s="552" t="s">
        <v>36</v>
      </c>
      <c r="C33" s="733">
        <v>70</v>
      </c>
      <c r="D33" s="660">
        <v>67</v>
      </c>
      <c r="E33" s="638"/>
      <c r="F33" s="561">
        <v>12415942.880000001</v>
      </c>
      <c r="G33" s="562">
        <v>8979516.3699999992</v>
      </c>
      <c r="H33" s="446"/>
      <c r="I33" s="561">
        <v>3967170.87</v>
      </c>
      <c r="J33" s="562">
        <v>2748160.51</v>
      </c>
      <c r="K33" s="446"/>
      <c r="L33" s="561">
        <f t="shared" ref="L33:M71" si="11">SUM(F33,I33)</f>
        <v>16383113.75</v>
      </c>
      <c r="M33" s="562">
        <f t="shared" si="0"/>
        <v>11727676.879999999</v>
      </c>
      <c r="N33" s="446"/>
      <c r="O33" s="558" t="s">
        <v>101</v>
      </c>
      <c r="P33" s="620" t="s">
        <v>101</v>
      </c>
      <c r="Q33" s="446"/>
      <c r="R33" s="561" t="s">
        <v>101</v>
      </c>
      <c r="S33" s="562" t="s">
        <v>101</v>
      </c>
      <c r="T33" s="446"/>
      <c r="U33" s="561" t="s">
        <v>101</v>
      </c>
      <c r="V33" s="562" t="s">
        <v>101</v>
      </c>
      <c r="X33" s="366">
        <f>VLOOKUP(B33,'FX rates'!$B$9:$K$124,4,FALSE)</f>
        <v>108.625</v>
      </c>
      <c r="Y33" s="353">
        <f>VLOOKUP(B33,'FX rates'!$B$9:$K$124,5,FALSE)</f>
        <v>110.004</v>
      </c>
      <c r="AB33" s="558">
        <f t="shared" si="3"/>
        <v>114300.97012658228</v>
      </c>
      <c r="AC33" s="620">
        <f t="shared" si="4"/>
        <v>81628.998672775531</v>
      </c>
      <c r="AD33" s="444"/>
      <c r="AE33" s="558">
        <f t="shared" si="5"/>
        <v>36521.711116225546</v>
      </c>
      <c r="AF33" s="620">
        <f t="shared" si="6"/>
        <v>24982.368913857674</v>
      </c>
      <c r="AG33" s="444"/>
      <c r="AH33" s="558">
        <f t="shared" si="7"/>
        <v>150822.68124280783</v>
      </c>
      <c r="AI33" s="620">
        <f t="shared" si="8"/>
        <v>106611.36758663321</v>
      </c>
      <c r="AJ33" s="440"/>
    </row>
    <row r="34" spans="2:36" x14ac:dyDescent="0.25">
      <c r="B34" s="552" t="s">
        <v>38</v>
      </c>
      <c r="C34" s="733">
        <v>6</v>
      </c>
      <c r="D34" s="660">
        <v>6</v>
      </c>
      <c r="E34" s="638"/>
      <c r="F34" s="561">
        <v>669845</v>
      </c>
      <c r="G34" s="562">
        <v>237825</v>
      </c>
      <c r="H34" s="446"/>
      <c r="I34" s="561">
        <v>3225</v>
      </c>
      <c r="J34" s="562" t="s">
        <v>101</v>
      </c>
      <c r="K34" s="446"/>
      <c r="L34" s="561">
        <f t="shared" si="11"/>
        <v>673070</v>
      </c>
      <c r="M34" s="562">
        <v>237825</v>
      </c>
      <c r="N34" s="446"/>
      <c r="O34" s="558">
        <v>1823.06</v>
      </c>
      <c r="P34" s="620">
        <v>491.06</v>
      </c>
      <c r="Q34" s="446"/>
      <c r="R34" s="561">
        <v>0</v>
      </c>
      <c r="S34" s="562">
        <v>0</v>
      </c>
      <c r="T34" s="446"/>
      <c r="U34" s="561">
        <f t="shared" si="1"/>
        <v>1823.06</v>
      </c>
      <c r="V34" s="562">
        <f t="shared" si="2"/>
        <v>491.06</v>
      </c>
      <c r="X34" s="366">
        <f>VLOOKUP(B34,'FX rates'!$B$9:$K$124,4,FALSE)</f>
        <v>1155.07</v>
      </c>
      <c r="Y34" s="353">
        <f>VLOOKUP(B34,'FX rates'!$B$9:$K$124,5,FALSE)</f>
        <v>1112.97</v>
      </c>
      <c r="AB34" s="558">
        <f t="shared" si="3"/>
        <v>579.9172344533232</v>
      </c>
      <c r="AC34" s="620">
        <f t="shared" si="4"/>
        <v>213.6850049866573</v>
      </c>
      <c r="AD34" s="444"/>
      <c r="AE34" s="558">
        <f t="shared" si="5"/>
        <v>2.792038577748535</v>
      </c>
      <c r="AF34" s="620" t="str">
        <f t="shared" si="6"/>
        <v>NA</v>
      </c>
      <c r="AG34" s="444"/>
      <c r="AH34" s="558">
        <f t="shared" si="7"/>
        <v>582.70927303107169</v>
      </c>
      <c r="AI34" s="620">
        <f t="shared" si="8"/>
        <v>213.6850049866573</v>
      </c>
      <c r="AJ34" s="440"/>
    </row>
    <row r="35" spans="2:36" x14ac:dyDescent="0.25">
      <c r="B35" s="552" t="s">
        <v>433</v>
      </c>
      <c r="C35" s="733">
        <v>2992</v>
      </c>
      <c r="D35" s="660">
        <v>3362</v>
      </c>
      <c r="E35" s="638"/>
      <c r="F35" s="561">
        <v>290.08999999999997</v>
      </c>
      <c r="G35" s="562">
        <v>1803.73</v>
      </c>
      <c r="H35" s="446"/>
      <c r="I35" s="561">
        <v>0</v>
      </c>
      <c r="J35" s="562" t="s">
        <v>101</v>
      </c>
      <c r="K35" s="446"/>
      <c r="L35" s="561">
        <f t="shared" si="11"/>
        <v>290.08999999999997</v>
      </c>
      <c r="M35" s="562">
        <v>1803.73</v>
      </c>
      <c r="N35" s="446"/>
      <c r="O35" s="558">
        <v>12.6</v>
      </c>
      <c r="P35" s="620">
        <v>8.0250000000000004</v>
      </c>
      <c r="Q35" s="446"/>
      <c r="R35" s="814">
        <v>0</v>
      </c>
      <c r="S35" s="562">
        <v>0</v>
      </c>
      <c r="T35" s="446"/>
      <c r="U35" s="814">
        <f t="shared" si="1"/>
        <v>12.6</v>
      </c>
      <c r="V35" s="562">
        <f t="shared" si="2"/>
        <v>8.0250000000000004</v>
      </c>
      <c r="X35" s="366">
        <f>VLOOKUP(B35,'FX rates'!$B$9:$K$124,4,FALSE)</f>
        <v>71.355000000000004</v>
      </c>
      <c r="Y35" s="353">
        <f>VLOOKUP(B35,'FX rates'!$B$9:$K$124,5,FALSE)</f>
        <v>69.438999999999993</v>
      </c>
      <c r="AB35" s="558">
        <f t="shared" si="3"/>
        <v>4.0654474108331575</v>
      </c>
      <c r="AC35" s="620">
        <f t="shared" si="4"/>
        <v>25.9757484986823</v>
      </c>
      <c r="AD35" s="444"/>
      <c r="AE35" s="558">
        <f t="shared" si="5"/>
        <v>0</v>
      </c>
      <c r="AF35" s="620" t="str">
        <f t="shared" si="6"/>
        <v>NA</v>
      </c>
      <c r="AG35" s="444"/>
      <c r="AH35" s="558">
        <f t="shared" si="7"/>
        <v>4.0654474108331575</v>
      </c>
      <c r="AI35" s="620">
        <f t="shared" si="8"/>
        <v>25.9757484986823</v>
      </c>
      <c r="AJ35" s="440"/>
    </row>
    <row r="36" spans="2:36" x14ac:dyDescent="0.25">
      <c r="B36" s="552" t="s">
        <v>40</v>
      </c>
      <c r="C36" s="733">
        <v>14</v>
      </c>
      <c r="D36" s="660">
        <v>14</v>
      </c>
      <c r="E36" s="638"/>
      <c r="F36" s="561">
        <v>268.72000000000003</v>
      </c>
      <c r="G36" s="562">
        <v>493.49394434999999</v>
      </c>
      <c r="H36" s="446"/>
      <c r="I36" s="561">
        <v>75.819999999999993</v>
      </c>
      <c r="J36" s="562">
        <v>250.32879965000001</v>
      </c>
      <c r="K36" s="446"/>
      <c r="L36" s="561">
        <f t="shared" si="11"/>
        <v>344.54</v>
      </c>
      <c r="M36" s="562">
        <f t="shared" si="0"/>
        <v>743.82274400000006</v>
      </c>
      <c r="N36" s="446"/>
      <c r="O36" s="558">
        <v>44.35</v>
      </c>
      <c r="P36" s="620">
        <v>38.939</v>
      </c>
      <c r="Q36" s="446"/>
      <c r="R36" s="561">
        <v>0.41</v>
      </c>
      <c r="S36" s="562">
        <v>1.17</v>
      </c>
      <c r="T36" s="446"/>
      <c r="U36" s="561">
        <f t="shared" si="1"/>
        <v>44.76</v>
      </c>
      <c r="V36" s="562">
        <f t="shared" si="2"/>
        <v>40.109000000000002</v>
      </c>
      <c r="X36" s="366">
        <f>VLOOKUP(B36,'FX rates'!$B$9:$K$124,4,FALSE)</f>
        <v>1.484</v>
      </c>
      <c r="Y36" s="353">
        <f>VLOOKUP(B36,'FX rates'!$B$9:$K$124,5,FALSE)</f>
        <v>1.49</v>
      </c>
      <c r="AB36" s="558">
        <f t="shared" si="3"/>
        <v>181.07816711590297</v>
      </c>
      <c r="AC36" s="620">
        <f t="shared" si="4"/>
        <v>331.20398949664428</v>
      </c>
      <c r="AD36" s="444"/>
      <c r="AE36" s="558">
        <f t="shared" si="5"/>
        <v>51.091644204851747</v>
      </c>
      <c r="AF36" s="620">
        <f t="shared" si="6"/>
        <v>168.00590580536914</v>
      </c>
      <c r="AG36" s="444"/>
      <c r="AH36" s="558">
        <f t="shared" si="7"/>
        <v>232.16981132075475</v>
      </c>
      <c r="AI36" s="620">
        <f t="shared" si="8"/>
        <v>499.20989530201348</v>
      </c>
      <c r="AJ36" s="440"/>
    </row>
    <row r="37" spans="2:36" x14ac:dyDescent="0.25">
      <c r="B37" s="552" t="s">
        <v>477</v>
      </c>
      <c r="C37" s="733">
        <v>0</v>
      </c>
      <c r="D37" s="660">
        <v>0</v>
      </c>
      <c r="E37" s="638"/>
      <c r="F37" s="561">
        <v>0</v>
      </c>
      <c r="G37" s="562">
        <v>0</v>
      </c>
      <c r="H37" s="446"/>
      <c r="I37" s="561">
        <v>0</v>
      </c>
      <c r="J37" s="562">
        <v>0</v>
      </c>
      <c r="K37" s="446"/>
      <c r="L37" s="561">
        <f t="shared" si="11"/>
        <v>0</v>
      </c>
      <c r="M37" s="562">
        <v>0</v>
      </c>
      <c r="N37" s="446"/>
      <c r="O37" s="558">
        <v>0</v>
      </c>
      <c r="P37" s="620">
        <v>0</v>
      </c>
      <c r="Q37" s="446"/>
      <c r="R37" s="561">
        <v>0</v>
      </c>
      <c r="S37" s="562">
        <v>0</v>
      </c>
      <c r="T37" s="446"/>
      <c r="U37" s="561">
        <v>0</v>
      </c>
      <c r="V37" s="562">
        <v>0</v>
      </c>
      <c r="X37" s="366">
        <f>VLOOKUP(B37,'FX rates'!$B$9:$K$124,4,FALSE)</f>
        <v>50.66</v>
      </c>
      <c r="Y37" s="353">
        <f>VLOOKUP(B37,'FX rates'!$B$9:$K$124,5,FALSE)</f>
        <v>52.463000000000001</v>
      </c>
      <c r="AB37" s="558">
        <f t="shared" si="3"/>
        <v>0</v>
      </c>
      <c r="AC37" s="620">
        <f t="shared" si="4"/>
        <v>0</v>
      </c>
      <c r="AD37" s="444"/>
      <c r="AE37" s="558">
        <f t="shared" si="5"/>
        <v>0</v>
      </c>
      <c r="AF37" s="620">
        <f t="shared" si="6"/>
        <v>0</v>
      </c>
      <c r="AG37" s="444"/>
      <c r="AH37" s="558">
        <f t="shared" si="7"/>
        <v>0</v>
      </c>
      <c r="AI37" s="620">
        <f t="shared" si="8"/>
        <v>0</v>
      </c>
      <c r="AJ37" s="440"/>
    </row>
    <row r="38" spans="2:36" x14ac:dyDescent="0.25">
      <c r="B38" s="552" t="s">
        <v>43</v>
      </c>
      <c r="C38" s="733">
        <v>0</v>
      </c>
      <c r="D38" s="660">
        <v>1</v>
      </c>
      <c r="E38" s="638"/>
      <c r="F38" s="561">
        <v>7218.23</v>
      </c>
      <c r="G38" s="562">
        <v>8656</v>
      </c>
      <c r="H38" s="446"/>
      <c r="I38" s="561">
        <v>0</v>
      </c>
      <c r="J38" s="562">
        <v>0</v>
      </c>
      <c r="K38" s="446"/>
      <c r="L38" s="561">
        <f t="shared" si="11"/>
        <v>7218.23</v>
      </c>
      <c r="M38" s="562">
        <f t="shared" si="0"/>
        <v>8656</v>
      </c>
      <c r="N38" s="446"/>
      <c r="O38" s="558">
        <v>190.74</v>
      </c>
      <c r="P38" s="620">
        <v>206.63</v>
      </c>
      <c r="Q38" s="446"/>
      <c r="R38" s="561">
        <v>0</v>
      </c>
      <c r="S38" s="562">
        <v>0</v>
      </c>
      <c r="T38" s="446"/>
      <c r="U38" s="561">
        <f t="shared" si="1"/>
        <v>190.74</v>
      </c>
      <c r="V38" s="562">
        <f t="shared" si="2"/>
        <v>206.63</v>
      </c>
      <c r="X38" s="366">
        <f>VLOOKUP(B38,'FX rates'!$B$9:$K$124,4,FALSE)</f>
        <v>6.9630000000000001</v>
      </c>
      <c r="Y38" s="353">
        <f>VLOOKUP(B38,'FX rates'!$B$9:$K$124,5,FALSE)</f>
        <v>6.8760000000000003</v>
      </c>
      <c r="AB38" s="558">
        <f t="shared" si="3"/>
        <v>1036.6551773660779</v>
      </c>
      <c r="AC38" s="620">
        <f t="shared" si="4"/>
        <v>1258.871436881908</v>
      </c>
      <c r="AD38" s="444"/>
      <c r="AE38" s="558">
        <f t="shared" si="5"/>
        <v>0</v>
      </c>
      <c r="AF38" s="620">
        <f t="shared" si="6"/>
        <v>0</v>
      </c>
      <c r="AG38" s="444"/>
      <c r="AH38" s="558">
        <f t="shared" si="7"/>
        <v>1036.6551773660779</v>
      </c>
      <c r="AI38" s="620">
        <f t="shared" si="8"/>
        <v>1258.871436881908</v>
      </c>
      <c r="AJ38" s="440"/>
    </row>
    <row r="39" spans="2:36" x14ac:dyDescent="0.25">
      <c r="B39" s="552" t="s">
        <v>45</v>
      </c>
      <c r="C39" s="733">
        <v>460</v>
      </c>
      <c r="D39" s="660">
        <v>463</v>
      </c>
      <c r="E39" s="638"/>
      <c r="F39" s="561">
        <v>446809.59999999998</v>
      </c>
      <c r="G39" s="562">
        <v>304789.2</v>
      </c>
      <c r="H39" s="446"/>
      <c r="I39" s="561">
        <v>210.39</v>
      </c>
      <c r="J39" s="562">
        <v>7.48</v>
      </c>
      <c r="K39" s="446"/>
      <c r="L39" s="561">
        <f t="shared" si="11"/>
        <v>447019.99</v>
      </c>
      <c r="M39" s="562">
        <f t="shared" si="0"/>
        <v>304796.68</v>
      </c>
      <c r="N39" s="446"/>
      <c r="O39" s="558">
        <v>22940.76</v>
      </c>
      <c r="P39" s="620">
        <v>14467.12</v>
      </c>
      <c r="Q39" s="446"/>
      <c r="R39" s="561">
        <v>0.01</v>
      </c>
      <c r="S39" s="562">
        <v>0</v>
      </c>
      <c r="T39" s="446"/>
      <c r="U39" s="561">
        <f t="shared" si="1"/>
        <v>22940.769999999997</v>
      </c>
      <c r="V39" s="562">
        <f t="shared" si="2"/>
        <v>14467.12</v>
      </c>
      <c r="X39" s="366">
        <f>VLOOKUP(B39,'FX rates'!$B$9:$K$124,4,FALSE)</f>
        <v>6.9630000000000001</v>
      </c>
      <c r="Y39" s="353">
        <f>VLOOKUP(B39,'FX rates'!$B$9:$K$124,5,FALSE)</f>
        <v>6.8760000000000003</v>
      </c>
      <c r="AB39" s="558">
        <f t="shared" si="3"/>
        <v>64169.122504667524</v>
      </c>
      <c r="AC39" s="620">
        <f t="shared" si="4"/>
        <v>44326.527050610821</v>
      </c>
      <c r="AD39" s="444"/>
      <c r="AE39" s="558">
        <f t="shared" si="5"/>
        <v>30.215424386040496</v>
      </c>
      <c r="AF39" s="620">
        <f t="shared" si="6"/>
        <v>1.0878417684700408</v>
      </c>
      <c r="AG39" s="444"/>
      <c r="AH39" s="558">
        <f t="shared" si="7"/>
        <v>64199.337929053567</v>
      </c>
      <c r="AI39" s="620">
        <f t="shared" si="8"/>
        <v>44327.614892379286</v>
      </c>
      <c r="AJ39" s="440"/>
    </row>
    <row r="40" spans="2:36" x14ac:dyDescent="0.25">
      <c r="B40" s="815" t="s">
        <v>351</v>
      </c>
      <c r="C40" s="734">
        <v>2</v>
      </c>
      <c r="D40" s="667">
        <v>2</v>
      </c>
      <c r="E40" s="638"/>
      <c r="F40" s="631">
        <v>1.75</v>
      </c>
      <c r="G40" s="706">
        <v>0.46</v>
      </c>
      <c r="H40" s="446"/>
      <c r="I40" s="631">
        <v>4.05</v>
      </c>
      <c r="J40" s="706">
        <v>0</v>
      </c>
      <c r="K40" s="446"/>
      <c r="L40" s="631">
        <f t="shared" si="11"/>
        <v>5.8</v>
      </c>
      <c r="M40" s="706">
        <f t="shared" si="0"/>
        <v>0.46</v>
      </c>
      <c r="N40" s="446"/>
      <c r="O40" s="937">
        <v>0.02</v>
      </c>
      <c r="P40" s="938">
        <v>0.04</v>
      </c>
      <c r="Q40" s="446"/>
      <c r="R40" s="631">
        <v>0</v>
      </c>
      <c r="S40" s="706">
        <v>0</v>
      </c>
      <c r="T40" s="446"/>
      <c r="U40" s="923">
        <f t="shared" si="1"/>
        <v>0.02</v>
      </c>
      <c r="V40" s="922">
        <f t="shared" si="2"/>
        <v>0.04</v>
      </c>
      <c r="X40" s="368">
        <f>VLOOKUP(B40,'FX rates'!$B$9:$K$124,4,FALSE)</f>
        <v>29.77</v>
      </c>
      <c r="Y40" s="354">
        <f>VLOOKUP(B40,'FX rates'!$B$9:$K$124,5,FALSE)</f>
        <v>32.347000000000001</v>
      </c>
      <c r="AB40" s="703">
        <f t="shared" si="3"/>
        <v>5.878401074907625E-2</v>
      </c>
      <c r="AC40" s="729">
        <f t="shared" si="4"/>
        <v>1.4220793272946487E-2</v>
      </c>
      <c r="AD40" s="444"/>
      <c r="AE40" s="703">
        <f t="shared" si="5"/>
        <v>0.13604299630500505</v>
      </c>
      <c r="AF40" s="729">
        <f t="shared" si="6"/>
        <v>0</v>
      </c>
      <c r="AG40" s="444"/>
      <c r="AH40" s="703">
        <f t="shared" si="7"/>
        <v>0.19482700705408129</v>
      </c>
      <c r="AI40" s="729">
        <f t="shared" si="8"/>
        <v>1.4220793272946487E-2</v>
      </c>
      <c r="AJ40" s="440"/>
    </row>
    <row r="41" spans="2:36" x14ac:dyDescent="0.25">
      <c r="B41" s="43"/>
      <c r="C41" s="90"/>
      <c r="D41" s="90"/>
      <c r="E41" s="90"/>
      <c r="F41" s="16"/>
      <c r="G41" s="16"/>
      <c r="H41" s="16"/>
      <c r="I41" s="16"/>
      <c r="J41" s="16"/>
      <c r="K41" s="16"/>
      <c r="L41" s="16"/>
      <c r="M41" s="16"/>
      <c r="N41" s="16"/>
      <c r="O41" s="13"/>
      <c r="P41" s="77"/>
      <c r="Q41" s="16"/>
      <c r="R41" s="77"/>
      <c r="S41" s="77"/>
      <c r="T41" s="16"/>
      <c r="U41" s="77"/>
      <c r="V41" s="77"/>
      <c r="W41" s="15"/>
      <c r="X41" s="15"/>
      <c r="Y41" s="15"/>
      <c r="AB41" s="447"/>
      <c r="AC41" s="447"/>
      <c r="AD41" s="444"/>
      <c r="AE41" s="447"/>
      <c r="AF41" s="447"/>
      <c r="AG41" s="444"/>
      <c r="AH41" s="447"/>
      <c r="AI41" s="447"/>
      <c r="AJ41" s="440"/>
    </row>
    <row r="42" spans="2:36" x14ac:dyDescent="0.25">
      <c r="B42" s="21"/>
      <c r="C42" s="90"/>
      <c r="D42" s="90" t="s">
        <v>428</v>
      </c>
      <c r="E42" s="90"/>
      <c r="F42" s="16"/>
      <c r="G42" s="16" t="s">
        <v>428</v>
      </c>
      <c r="H42" s="16"/>
      <c r="I42" s="16"/>
      <c r="J42" s="16" t="s">
        <v>428</v>
      </c>
      <c r="K42" s="16"/>
      <c r="L42" s="16"/>
      <c r="M42" s="16"/>
      <c r="N42" s="16"/>
      <c r="O42" s="16"/>
      <c r="P42" s="16" t="s">
        <v>428</v>
      </c>
      <c r="Q42" s="16"/>
      <c r="R42" s="16"/>
      <c r="S42" s="16" t="s">
        <v>428</v>
      </c>
      <c r="T42" s="16"/>
      <c r="U42" s="16"/>
      <c r="V42" s="16"/>
      <c r="W42" s="15"/>
      <c r="X42" s="15"/>
      <c r="Y42" s="15"/>
      <c r="AB42" s="446"/>
      <c r="AC42" s="446"/>
      <c r="AD42" s="444"/>
      <c r="AE42" s="446"/>
      <c r="AF42" s="446"/>
      <c r="AG42" s="444"/>
      <c r="AH42" s="446"/>
      <c r="AI42" s="446"/>
      <c r="AJ42" s="440"/>
    </row>
    <row r="43" spans="2:36" x14ac:dyDescent="0.25">
      <c r="B43" s="11" t="s">
        <v>52</v>
      </c>
      <c r="C43" s="90"/>
      <c r="D43" s="90"/>
      <c r="E43" s="90"/>
      <c r="F43" s="16"/>
      <c r="G43" s="16"/>
      <c r="H43" s="16"/>
      <c r="I43" s="16"/>
      <c r="J43" s="16"/>
      <c r="K43" s="16"/>
      <c r="L43" s="16"/>
      <c r="M43" s="16"/>
      <c r="N43" s="16"/>
      <c r="O43" s="16"/>
      <c r="P43" s="16"/>
      <c r="Q43" s="16"/>
      <c r="R43" s="16"/>
      <c r="S43" s="16"/>
      <c r="T43" s="16"/>
      <c r="U43" s="16"/>
      <c r="V43" s="16"/>
      <c r="W43" s="15"/>
      <c r="X43" s="15"/>
      <c r="Y43" s="15"/>
      <c r="AB43" s="446"/>
      <c r="AC43" s="446"/>
      <c r="AD43" s="444"/>
      <c r="AE43" s="446"/>
      <c r="AF43" s="446"/>
      <c r="AG43" s="444"/>
      <c r="AH43" s="446"/>
      <c r="AI43" s="446"/>
      <c r="AJ43" s="440"/>
    </row>
    <row r="44" spans="2:36" x14ac:dyDescent="0.25">
      <c r="B44" s="770" t="s">
        <v>120</v>
      </c>
      <c r="C44" s="732">
        <v>1</v>
      </c>
      <c r="D44" s="656">
        <v>3</v>
      </c>
      <c r="E44" s="638"/>
      <c r="F44" s="626">
        <v>73.900000000000006</v>
      </c>
      <c r="G44" s="609">
        <v>154.72</v>
      </c>
      <c r="H44" s="446"/>
      <c r="I44" s="626">
        <v>57.75</v>
      </c>
      <c r="J44" s="609">
        <v>124.6</v>
      </c>
      <c r="K44" s="446"/>
      <c r="L44" s="626">
        <f t="shared" si="11"/>
        <v>131.65</v>
      </c>
      <c r="M44" s="609">
        <f t="shared" si="0"/>
        <v>279.32</v>
      </c>
      <c r="N44" s="446"/>
      <c r="O44" s="720">
        <v>32.799999999999997</v>
      </c>
      <c r="P44" s="627">
        <v>66.23</v>
      </c>
      <c r="Q44" s="446"/>
      <c r="R44" s="720">
        <v>0.06</v>
      </c>
      <c r="S44" s="627">
        <v>0.06</v>
      </c>
      <c r="T44" s="446"/>
      <c r="U44" s="720">
        <f t="shared" si="1"/>
        <v>32.86</v>
      </c>
      <c r="V44" s="627">
        <f t="shared" si="2"/>
        <v>66.290000000000006</v>
      </c>
      <c r="X44" s="365">
        <f>VLOOKUP(B44,'FX rates'!$B$9:$K$124,4,FALSE)</f>
        <v>0.89200000000000002</v>
      </c>
      <c r="Y44" s="334">
        <f>VLOOKUP(B44,'FX rates'!$B$9:$K$124,5,FALSE)</f>
        <v>0.874</v>
      </c>
      <c r="AB44" s="720">
        <f t="shared" si="3"/>
        <v>82.847533632286996</v>
      </c>
      <c r="AC44" s="627">
        <f t="shared" si="4"/>
        <v>177.02517162471395</v>
      </c>
      <c r="AD44" s="444"/>
      <c r="AE44" s="720">
        <f t="shared" si="5"/>
        <v>64.742152466367713</v>
      </c>
      <c r="AF44" s="627">
        <f t="shared" si="6"/>
        <v>142.5629290617849</v>
      </c>
      <c r="AG44" s="444"/>
      <c r="AH44" s="720">
        <f t="shared" si="7"/>
        <v>147.58968609865471</v>
      </c>
      <c r="AI44" s="627">
        <f t="shared" si="8"/>
        <v>319.58810068649888</v>
      </c>
      <c r="AJ44" s="440"/>
    </row>
    <row r="45" spans="2:36" x14ac:dyDescent="0.25">
      <c r="B45" s="628" t="s">
        <v>58</v>
      </c>
      <c r="C45" s="733">
        <v>9</v>
      </c>
      <c r="D45" s="660">
        <v>17</v>
      </c>
      <c r="E45" s="638"/>
      <c r="F45" s="561">
        <v>0</v>
      </c>
      <c r="G45" s="562" t="s">
        <v>101</v>
      </c>
      <c r="H45" s="446"/>
      <c r="I45" s="561" t="s">
        <v>101</v>
      </c>
      <c r="J45" s="562" t="s">
        <v>101</v>
      </c>
      <c r="K45" s="446"/>
      <c r="L45" s="561">
        <f t="shared" si="11"/>
        <v>0</v>
      </c>
      <c r="M45" s="562" t="s">
        <v>101</v>
      </c>
      <c r="N45" s="446"/>
      <c r="O45" s="558">
        <v>0</v>
      </c>
      <c r="P45" s="620" t="s">
        <v>101</v>
      </c>
      <c r="Q45" s="446"/>
      <c r="R45" s="558">
        <v>0</v>
      </c>
      <c r="S45" s="620" t="s">
        <v>101</v>
      </c>
      <c r="T45" s="446"/>
      <c r="U45" s="558">
        <f t="shared" si="1"/>
        <v>0</v>
      </c>
      <c r="V45" s="620" t="s">
        <v>101</v>
      </c>
      <c r="X45" s="366">
        <f>VLOOKUP(B45,'FX rates'!$B$9:$K$124,4,FALSE)</f>
        <v>0.377</v>
      </c>
      <c r="Y45" s="367">
        <f>VLOOKUP(B45,'FX rates'!$B$9:$K$124,5,FALSE)</f>
        <v>0.375</v>
      </c>
      <c r="AB45" s="558">
        <f t="shared" si="3"/>
        <v>0</v>
      </c>
      <c r="AC45" s="620" t="str">
        <f t="shared" si="4"/>
        <v>NA</v>
      </c>
      <c r="AD45" s="444"/>
      <c r="AE45" s="558" t="str">
        <f t="shared" si="5"/>
        <v>NA</v>
      </c>
      <c r="AF45" s="620" t="str">
        <f t="shared" si="6"/>
        <v>NA</v>
      </c>
      <c r="AG45" s="444"/>
      <c r="AH45" s="558">
        <f t="shared" si="7"/>
        <v>0</v>
      </c>
      <c r="AI45" s="620" t="str">
        <f t="shared" si="8"/>
        <v>NA</v>
      </c>
      <c r="AJ45" s="440"/>
    </row>
    <row r="46" spans="2:36" x14ac:dyDescent="0.25">
      <c r="B46" s="628" t="s">
        <v>123</v>
      </c>
      <c r="C46" s="733">
        <v>2594</v>
      </c>
      <c r="D46" s="660">
        <v>2736</v>
      </c>
      <c r="E46" s="638"/>
      <c r="F46" s="561">
        <v>0</v>
      </c>
      <c r="G46" s="562">
        <v>0</v>
      </c>
      <c r="H46" s="446"/>
      <c r="I46" s="561">
        <v>0</v>
      </c>
      <c r="J46" s="562">
        <v>0</v>
      </c>
      <c r="K46" s="446"/>
      <c r="L46" s="561">
        <f t="shared" si="11"/>
        <v>0</v>
      </c>
      <c r="M46" s="562">
        <f t="shared" si="0"/>
        <v>0</v>
      </c>
      <c r="N46" s="446"/>
      <c r="O46" s="558">
        <v>0</v>
      </c>
      <c r="P46" s="620">
        <v>0</v>
      </c>
      <c r="Q46" s="446"/>
      <c r="R46" s="558">
        <v>0</v>
      </c>
      <c r="S46" s="620" t="s">
        <v>101</v>
      </c>
      <c r="T46" s="446"/>
      <c r="U46" s="558">
        <f t="shared" si="1"/>
        <v>0</v>
      </c>
      <c r="V46" s="620">
        <v>0</v>
      </c>
      <c r="X46" s="366">
        <f>VLOOKUP(B46,'FX rates'!$B$9:$K$124,4,FALSE)</f>
        <v>0.89200000000000002</v>
      </c>
      <c r="Y46" s="367">
        <f>VLOOKUP(B46,'FX rates'!$B$9:$K$124,5,FALSE)</f>
        <v>0.874</v>
      </c>
      <c r="AB46" s="558">
        <f t="shared" si="3"/>
        <v>0</v>
      </c>
      <c r="AC46" s="620">
        <f t="shared" si="4"/>
        <v>0</v>
      </c>
      <c r="AD46" s="444"/>
      <c r="AE46" s="558">
        <f t="shared" si="5"/>
        <v>0</v>
      </c>
      <c r="AF46" s="620">
        <f t="shared" si="6"/>
        <v>0</v>
      </c>
      <c r="AG46" s="444"/>
      <c r="AH46" s="558">
        <f t="shared" si="7"/>
        <v>0</v>
      </c>
      <c r="AI46" s="620">
        <f t="shared" si="8"/>
        <v>0</v>
      </c>
      <c r="AJ46" s="440"/>
    </row>
    <row r="47" spans="2:36" x14ac:dyDescent="0.25">
      <c r="B47" s="628" t="s">
        <v>583</v>
      </c>
      <c r="C47" s="733">
        <v>1606</v>
      </c>
      <c r="D47" s="660">
        <v>1703</v>
      </c>
      <c r="E47" s="638"/>
      <c r="F47" s="561">
        <v>1642.2</v>
      </c>
      <c r="G47" s="562">
        <v>1432.7</v>
      </c>
      <c r="H47" s="446"/>
      <c r="I47" s="561">
        <v>0</v>
      </c>
      <c r="J47" s="562">
        <v>0</v>
      </c>
      <c r="K47" s="446"/>
      <c r="L47" s="561">
        <f t="shared" si="11"/>
        <v>1642.2</v>
      </c>
      <c r="M47" s="562">
        <f t="shared" si="0"/>
        <v>1432.7</v>
      </c>
      <c r="N47" s="446"/>
      <c r="O47" s="558">
        <v>65.22</v>
      </c>
      <c r="P47" s="620">
        <v>65.63</v>
      </c>
      <c r="Q47" s="446"/>
      <c r="R47" s="558">
        <v>0</v>
      </c>
      <c r="S47" s="620">
        <v>0</v>
      </c>
      <c r="T47" s="446"/>
      <c r="U47" s="558">
        <f t="shared" si="1"/>
        <v>65.22</v>
      </c>
      <c r="V47" s="620">
        <f t="shared" si="2"/>
        <v>65.63</v>
      </c>
      <c r="X47" s="366">
        <f>VLOOKUP(B47,'FX rates'!$B$9:$K$124,4,FALSE)</f>
        <v>0.89200000000000002</v>
      </c>
      <c r="Y47" s="367">
        <f>VLOOKUP(B47,'FX rates'!$B$9:$K$124,5,FALSE)</f>
        <v>0.874</v>
      </c>
      <c r="AB47" s="558">
        <f t="shared" si="3"/>
        <v>1841.0313901345291</v>
      </c>
      <c r="AC47" s="620">
        <f t="shared" si="4"/>
        <v>1639.2448512585813</v>
      </c>
      <c r="AD47" s="444"/>
      <c r="AE47" s="558">
        <f t="shared" si="5"/>
        <v>0</v>
      </c>
      <c r="AF47" s="620">
        <f t="shared" si="6"/>
        <v>0</v>
      </c>
      <c r="AG47" s="444"/>
      <c r="AH47" s="558">
        <f t="shared" si="7"/>
        <v>1841.0313901345291</v>
      </c>
      <c r="AI47" s="620">
        <f t="shared" si="8"/>
        <v>1639.2448512585813</v>
      </c>
      <c r="AJ47" s="440"/>
    </row>
    <row r="48" spans="2:36" x14ac:dyDescent="0.25">
      <c r="B48" s="628" t="s">
        <v>60</v>
      </c>
      <c r="C48" s="733">
        <v>9</v>
      </c>
      <c r="D48" s="660">
        <v>9</v>
      </c>
      <c r="E48" s="638"/>
      <c r="F48" s="561">
        <v>6589.58</v>
      </c>
      <c r="G48" s="562">
        <v>4683.7700000000004</v>
      </c>
      <c r="H48" s="446"/>
      <c r="I48" s="561">
        <v>17.2</v>
      </c>
      <c r="J48" s="562">
        <v>13.96</v>
      </c>
      <c r="K48" s="446"/>
      <c r="L48" s="561">
        <f t="shared" si="11"/>
        <v>6606.78</v>
      </c>
      <c r="M48" s="562">
        <f t="shared" si="0"/>
        <v>4697.7300000000005</v>
      </c>
      <c r="N48" s="446"/>
      <c r="O48" s="558">
        <v>3595.82</v>
      </c>
      <c r="P48" s="620">
        <v>2372.96</v>
      </c>
      <c r="Q48" s="446"/>
      <c r="R48" s="558">
        <v>0</v>
      </c>
      <c r="S48" s="620">
        <v>0</v>
      </c>
      <c r="T48" s="446"/>
      <c r="U48" s="558">
        <f t="shared" si="1"/>
        <v>3595.82</v>
      </c>
      <c r="V48" s="620">
        <f t="shared" si="2"/>
        <v>2372.96</v>
      </c>
      <c r="X48" s="366">
        <f>VLOOKUP(B48,'FX rates'!$B$9:$K$124,4,FALSE)</f>
        <v>5.9489999999999998</v>
      </c>
      <c r="Y48" s="367">
        <f>VLOOKUP(B48,'FX rates'!$B$9:$K$124,5,FALSE)</f>
        <v>5.2830000000000004</v>
      </c>
      <c r="AB48" s="558">
        <f t="shared" si="3"/>
        <v>1107.6786014456211</v>
      </c>
      <c r="AC48" s="620">
        <f t="shared" si="4"/>
        <v>886.57391633541556</v>
      </c>
      <c r="AD48" s="444"/>
      <c r="AE48" s="558">
        <f t="shared" si="5"/>
        <v>2.8912422255841319</v>
      </c>
      <c r="AF48" s="620">
        <f t="shared" si="6"/>
        <v>2.6424380087071739</v>
      </c>
      <c r="AG48" s="444"/>
      <c r="AH48" s="558">
        <f t="shared" si="7"/>
        <v>1110.5698436712053</v>
      </c>
      <c r="AI48" s="620">
        <f t="shared" si="8"/>
        <v>889.21635434412269</v>
      </c>
      <c r="AJ48" s="440"/>
    </row>
    <row r="49" spans="2:36" x14ac:dyDescent="0.25">
      <c r="B49" s="628" t="s">
        <v>127</v>
      </c>
      <c r="C49" s="733">
        <v>2</v>
      </c>
      <c r="D49" s="660">
        <v>2</v>
      </c>
      <c r="E49" s="638"/>
      <c r="F49" s="561">
        <v>2.16</v>
      </c>
      <c r="G49" s="562">
        <v>5.22</v>
      </c>
      <c r="H49" s="446"/>
      <c r="I49" s="561">
        <v>0</v>
      </c>
      <c r="J49" s="562">
        <v>0.88</v>
      </c>
      <c r="K49" s="446"/>
      <c r="L49" s="561">
        <f t="shared" si="11"/>
        <v>2.16</v>
      </c>
      <c r="M49" s="562">
        <f t="shared" si="0"/>
        <v>6.1</v>
      </c>
      <c r="N49" s="446"/>
      <c r="O49" s="558">
        <v>0.56000000000000005</v>
      </c>
      <c r="P49" s="620">
        <v>0.88</v>
      </c>
      <c r="Q49" s="446"/>
      <c r="R49" s="558">
        <v>0</v>
      </c>
      <c r="S49" s="620">
        <v>0</v>
      </c>
      <c r="T49" s="446"/>
      <c r="U49" s="558">
        <f t="shared" si="1"/>
        <v>0.56000000000000005</v>
      </c>
      <c r="V49" s="620">
        <f t="shared" si="2"/>
        <v>0.88</v>
      </c>
      <c r="X49" s="366">
        <f>VLOOKUP(B49,'FX rates'!$B$9:$K$124,4,FALSE)</f>
        <v>4.2699999999999996</v>
      </c>
      <c r="Y49" s="367">
        <f>VLOOKUP(B49,'FX rates'!$B$9:$K$124,5,FALSE)</f>
        <v>4.0609999999999999</v>
      </c>
      <c r="AB49" s="558">
        <f t="shared" si="3"/>
        <v>0.50585480093676827</v>
      </c>
      <c r="AC49" s="620">
        <f t="shared" si="4"/>
        <v>1.2853976852991873</v>
      </c>
      <c r="AD49" s="444"/>
      <c r="AE49" s="558">
        <f t="shared" si="5"/>
        <v>0</v>
      </c>
      <c r="AF49" s="620">
        <f t="shared" si="6"/>
        <v>0.21669539522285153</v>
      </c>
      <c r="AG49" s="444"/>
      <c r="AH49" s="558">
        <f t="shared" si="7"/>
        <v>0.50585480093676827</v>
      </c>
      <c r="AI49" s="620">
        <f t="shared" si="8"/>
        <v>1.5020930805220389</v>
      </c>
      <c r="AJ49" s="440"/>
    </row>
    <row r="50" spans="2:36" x14ac:dyDescent="0.25">
      <c r="B50" s="628" t="s">
        <v>129</v>
      </c>
      <c r="C50" s="733">
        <v>65</v>
      </c>
      <c r="D50" s="660">
        <v>75</v>
      </c>
      <c r="E50" s="638"/>
      <c r="F50" s="561">
        <v>4146.32</v>
      </c>
      <c r="G50" s="562">
        <v>5467.46</v>
      </c>
      <c r="H50" s="446"/>
      <c r="I50" s="561">
        <v>0</v>
      </c>
      <c r="J50" s="562">
        <v>0</v>
      </c>
      <c r="K50" s="446"/>
      <c r="L50" s="561">
        <f t="shared" si="11"/>
        <v>4146.32</v>
      </c>
      <c r="M50" s="562">
        <f t="shared" si="0"/>
        <v>5467.46</v>
      </c>
      <c r="N50" s="446"/>
      <c r="O50" s="558">
        <v>6.9</v>
      </c>
      <c r="P50" s="620">
        <v>7.9880000000000004</v>
      </c>
      <c r="Q50" s="446"/>
      <c r="R50" s="558">
        <v>0</v>
      </c>
      <c r="S50" s="620">
        <v>0</v>
      </c>
      <c r="T50" s="446"/>
      <c r="U50" s="558">
        <f t="shared" si="1"/>
        <v>6.9</v>
      </c>
      <c r="V50" s="620">
        <f t="shared" si="2"/>
        <v>7.9880000000000004</v>
      </c>
      <c r="X50" s="366">
        <f>VLOOKUP(B50,'FX rates'!$B$9:$K$124,4,FALSE)</f>
        <v>295.31</v>
      </c>
      <c r="Y50" s="367">
        <f>VLOOKUP(B50,'FX rates'!$B$9:$K$124,5,FALSE)</f>
        <v>280.358</v>
      </c>
      <c r="AB50" s="558">
        <f t="shared" si="3"/>
        <v>14.040567539196099</v>
      </c>
      <c r="AC50" s="620">
        <f t="shared" si="4"/>
        <v>19.501708529808315</v>
      </c>
      <c r="AD50" s="444"/>
      <c r="AE50" s="558">
        <f t="shared" si="5"/>
        <v>0</v>
      </c>
      <c r="AF50" s="620">
        <f t="shared" si="6"/>
        <v>0</v>
      </c>
      <c r="AG50" s="444"/>
      <c r="AH50" s="558">
        <f t="shared" si="7"/>
        <v>14.040567539196099</v>
      </c>
      <c r="AI50" s="620">
        <f t="shared" si="8"/>
        <v>19.501708529808315</v>
      </c>
      <c r="AJ50" s="440"/>
    </row>
    <row r="51" spans="2:36" x14ac:dyDescent="0.25">
      <c r="B51" s="628" t="s">
        <v>594</v>
      </c>
      <c r="C51" s="733">
        <v>4</v>
      </c>
      <c r="D51" s="660">
        <v>3</v>
      </c>
      <c r="E51" s="638"/>
      <c r="F51" s="561">
        <v>3.34</v>
      </c>
      <c r="G51" s="562">
        <v>1.17</v>
      </c>
      <c r="H51" s="446"/>
      <c r="I51" s="561">
        <v>0</v>
      </c>
      <c r="J51" s="562">
        <v>0</v>
      </c>
      <c r="K51" s="446"/>
      <c r="L51" s="561">
        <f t="shared" si="11"/>
        <v>3.34</v>
      </c>
      <c r="M51" s="562">
        <f t="shared" si="0"/>
        <v>1.17</v>
      </c>
      <c r="N51" s="446"/>
      <c r="O51" s="558">
        <v>0.06</v>
      </c>
      <c r="P51" s="620">
        <v>7.0000000000000007E-2</v>
      </c>
      <c r="Q51" s="446"/>
      <c r="R51" s="558">
        <v>0</v>
      </c>
      <c r="S51" s="620">
        <v>0</v>
      </c>
      <c r="T51" s="446"/>
      <c r="U51" s="558">
        <f t="shared" si="1"/>
        <v>0.06</v>
      </c>
      <c r="V51" s="620">
        <f t="shared" si="2"/>
        <v>7.0000000000000007E-2</v>
      </c>
      <c r="X51" s="366">
        <f>VLOOKUP(B51,'FX rates'!$B$9:$K$124,4,FALSE)</f>
        <v>1.744</v>
      </c>
      <c r="Y51" s="367">
        <f>VLOOKUP(B51,'FX rates'!$B$9:$K$124,5,FALSE)</f>
        <v>1.71</v>
      </c>
      <c r="AB51" s="558">
        <f t="shared" si="3"/>
        <v>1.915137614678899</v>
      </c>
      <c r="AC51" s="620">
        <f t="shared" si="4"/>
        <v>0.68421052631578949</v>
      </c>
      <c r="AD51" s="444"/>
      <c r="AE51" s="558">
        <f t="shared" si="5"/>
        <v>0</v>
      </c>
      <c r="AF51" s="620">
        <f t="shared" si="6"/>
        <v>0</v>
      </c>
      <c r="AG51" s="444"/>
      <c r="AH51" s="558">
        <f t="shared" si="7"/>
        <v>1.915137614678899</v>
      </c>
      <c r="AI51" s="620">
        <f t="shared" si="8"/>
        <v>0.68421052631578949</v>
      </c>
      <c r="AJ51" s="440"/>
    </row>
    <row r="52" spans="2:36" x14ac:dyDescent="0.25">
      <c r="B52" s="628" t="s">
        <v>597</v>
      </c>
      <c r="C52" s="733">
        <v>33</v>
      </c>
      <c r="D52" s="660">
        <v>35</v>
      </c>
      <c r="E52" s="638"/>
      <c r="F52" s="561">
        <v>15.6</v>
      </c>
      <c r="G52" s="562">
        <v>38.619999999999997</v>
      </c>
      <c r="H52" s="446"/>
      <c r="I52" s="561">
        <v>0</v>
      </c>
      <c r="J52" s="562">
        <v>0</v>
      </c>
      <c r="K52" s="446"/>
      <c r="L52" s="561">
        <f t="shared" si="11"/>
        <v>15.6</v>
      </c>
      <c r="M52" s="562">
        <f t="shared" si="0"/>
        <v>38.619999999999997</v>
      </c>
      <c r="N52" s="446"/>
      <c r="O52" s="558">
        <v>0.01</v>
      </c>
      <c r="P52" s="620">
        <v>0.02</v>
      </c>
      <c r="Q52" s="446"/>
      <c r="R52" s="558">
        <v>0</v>
      </c>
      <c r="S52" s="620">
        <v>0</v>
      </c>
      <c r="T52" s="446"/>
      <c r="U52" s="708">
        <f t="shared" si="1"/>
        <v>0.01</v>
      </c>
      <c r="V52" s="935">
        <f t="shared" si="2"/>
        <v>0.02</v>
      </c>
      <c r="X52" s="366">
        <f>VLOOKUP(B52,'FX rates'!$B$9:$K$124,4,FALSE)</f>
        <v>22.667000000000002</v>
      </c>
      <c r="Y52" s="367">
        <f>VLOOKUP(B52,'FX rates'!$B$9:$K$124,5,FALSE)</f>
        <v>22.541</v>
      </c>
      <c r="AB52" s="558">
        <f t="shared" si="3"/>
        <v>0.68822517315921816</v>
      </c>
      <c r="AC52" s="620">
        <f t="shared" si="4"/>
        <v>1.7133223903109887</v>
      </c>
      <c r="AD52" s="444"/>
      <c r="AE52" s="558">
        <f t="shared" si="5"/>
        <v>0</v>
      </c>
      <c r="AF52" s="620">
        <f t="shared" si="6"/>
        <v>0</v>
      </c>
      <c r="AG52" s="444"/>
      <c r="AH52" s="558">
        <f t="shared" si="7"/>
        <v>0.68822517315921816</v>
      </c>
      <c r="AI52" s="620">
        <f t="shared" si="8"/>
        <v>1.7133223903109887</v>
      </c>
      <c r="AJ52" s="440"/>
    </row>
    <row r="53" spans="2:36" x14ac:dyDescent="0.25">
      <c r="B53" s="628" t="s">
        <v>599</v>
      </c>
      <c r="C53" s="733">
        <v>1</v>
      </c>
      <c r="D53" s="660">
        <v>1</v>
      </c>
      <c r="E53" s="638"/>
      <c r="F53" s="561">
        <v>0</v>
      </c>
      <c r="G53" s="562">
        <v>0</v>
      </c>
      <c r="H53" s="446"/>
      <c r="I53" s="561">
        <v>0</v>
      </c>
      <c r="J53" s="562">
        <v>0</v>
      </c>
      <c r="K53" s="446"/>
      <c r="L53" s="561">
        <f t="shared" si="11"/>
        <v>0</v>
      </c>
      <c r="M53" s="562">
        <f t="shared" si="0"/>
        <v>0</v>
      </c>
      <c r="N53" s="446"/>
      <c r="O53" s="558">
        <v>0</v>
      </c>
      <c r="P53" s="620">
        <v>0</v>
      </c>
      <c r="Q53" s="446"/>
      <c r="R53" s="558">
        <v>0</v>
      </c>
      <c r="S53" s="620">
        <v>0</v>
      </c>
      <c r="T53" s="446"/>
      <c r="U53" s="558">
        <f t="shared" si="1"/>
        <v>0</v>
      </c>
      <c r="V53" s="620">
        <f t="shared" si="2"/>
        <v>0</v>
      </c>
      <c r="X53" s="366">
        <f>VLOOKUP(B53,'FX rates'!$B$9:$K$124,4,FALSE)</f>
        <v>0.89200000000000002</v>
      </c>
      <c r="Y53" s="367">
        <f>VLOOKUP(B53,'FX rates'!$B$9:$K$124,5,FALSE)</f>
        <v>0.874</v>
      </c>
      <c r="AB53" s="558">
        <f t="shared" si="3"/>
        <v>0</v>
      </c>
      <c r="AC53" s="620">
        <f t="shared" si="4"/>
        <v>0</v>
      </c>
      <c r="AD53" s="444"/>
      <c r="AE53" s="558">
        <f t="shared" si="5"/>
        <v>0</v>
      </c>
      <c r="AF53" s="620">
        <f t="shared" si="6"/>
        <v>0</v>
      </c>
      <c r="AG53" s="444"/>
      <c r="AH53" s="558">
        <f t="shared" si="7"/>
        <v>0</v>
      </c>
      <c r="AI53" s="620">
        <f t="shared" si="8"/>
        <v>0</v>
      </c>
      <c r="AJ53" s="440"/>
    </row>
    <row r="54" spans="2:36" x14ac:dyDescent="0.25">
      <c r="B54" s="628" t="s">
        <v>64</v>
      </c>
      <c r="C54" s="733" t="s">
        <v>101</v>
      </c>
      <c r="D54" s="660" t="s">
        <v>101</v>
      </c>
      <c r="E54" s="638"/>
      <c r="F54" s="561">
        <v>7</v>
      </c>
      <c r="G54" s="562">
        <v>7.4</v>
      </c>
      <c r="H54" s="446"/>
      <c r="I54" s="561">
        <v>0</v>
      </c>
      <c r="J54" s="562">
        <v>0.4</v>
      </c>
      <c r="K54" s="446"/>
      <c r="L54" s="561">
        <f t="shared" si="11"/>
        <v>7</v>
      </c>
      <c r="M54" s="562">
        <f t="shared" si="0"/>
        <v>7.8000000000000007</v>
      </c>
      <c r="N54" s="446"/>
      <c r="O54" s="558">
        <v>2.29</v>
      </c>
      <c r="P54" s="620">
        <v>1.66</v>
      </c>
      <c r="Q54" s="446"/>
      <c r="R54" s="558">
        <v>0</v>
      </c>
      <c r="S54" s="620">
        <v>0.02</v>
      </c>
      <c r="T54" s="446"/>
      <c r="U54" s="558">
        <f t="shared" si="1"/>
        <v>2.29</v>
      </c>
      <c r="V54" s="620">
        <f t="shared" si="2"/>
        <v>1.68</v>
      </c>
      <c r="X54" s="366">
        <f>VLOOKUP(B54,'FX rates'!$B$9:$K$124,4,FALSE)</f>
        <v>0.89200000000000002</v>
      </c>
      <c r="Y54" s="367">
        <f>VLOOKUP(B54,'FX rates'!$B$9:$K$124,5,FALSE)</f>
        <v>0.874</v>
      </c>
      <c r="AB54" s="558">
        <f t="shared" si="3"/>
        <v>7.8475336322869955</v>
      </c>
      <c r="AC54" s="620">
        <f t="shared" si="4"/>
        <v>8.4668192219679632</v>
      </c>
      <c r="AD54" s="444"/>
      <c r="AE54" s="558">
        <f t="shared" si="5"/>
        <v>0</v>
      </c>
      <c r="AF54" s="620">
        <f t="shared" si="6"/>
        <v>0.45766590389016021</v>
      </c>
      <c r="AG54" s="444"/>
      <c r="AH54" s="558">
        <f t="shared" si="7"/>
        <v>7.8475336322869955</v>
      </c>
      <c r="AI54" s="620">
        <f t="shared" si="8"/>
        <v>8.9244851258581246</v>
      </c>
      <c r="AJ54" s="440"/>
    </row>
    <row r="55" spans="2:36" x14ac:dyDescent="0.25">
      <c r="B55" s="628" t="s">
        <v>603</v>
      </c>
      <c r="C55" s="733">
        <v>2763</v>
      </c>
      <c r="D55" s="660">
        <v>2878</v>
      </c>
      <c r="E55" s="638"/>
      <c r="F55" s="561">
        <v>946.6</v>
      </c>
      <c r="G55" s="562">
        <v>1057.5999999999999</v>
      </c>
      <c r="H55" s="446"/>
      <c r="I55" s="561">
        <v>776.5</v>
      </c>
      <c r="J55" s="562">
        <v>802.9</v>
      </c>
      <c r="K55" s="446"/>
      <c r="L55" s="561">
        <f t="shared" si="11"/>
        <v>1723.1</v>
      </c>
      <c r="M55" s="562">
        <f t="shared" si="0"/>
        <v>1860.5</v>
      </c>
      <c r="N55" s="446"/>
      <c r="O55" s="558">
        <v>90.79</v>
      </c>
      <c r="P55" s="620">
        <v>96.6</v>
      </c>
      <c r="Q55" s="446"/>
      <c r="R55" s="558">
        <v>20</v>
      </c>
      <c r="S55" s="620">
        <v>28.4</v>
      </c>
      <c r="T55" s="446"/>
      <c r="U55" s="558">
        <f t="shared" si="1"/>
        <v>110.79</v>
      </c>
      <c r="V55" s="620">
        <f t="shared" si="2"/>
        <v>125</v>
      </c>
      <c r="X55" s="366">
        <f>VLOOKUP(B55,'FX rates'!$B$9:$K$124,4,FALSE)</f>
        <v>0.89200000000000002</v>
      </c>
      <c r="Y55" s="367">
        <f>VLOOKUP(B55,'FX rates'!$B$9:$K$124,5,FALSE)</f>
        <v>0.874</v>
      </c>
      <c r="AB55" s="558">
        <f t="shared" si="3"/>
        <v>1061.2107623318386</v>
      </c>
      <c r="AC55" s="620">
        <f t="shared" si="4"/>
        <v>1210.0686498855835</v>
      </c>
      <c r="AD55" s="444"/>
      <c r="AE55" s="558">
        <f t="shared" si="5"/>
        <v>870.51569506726457</v>
      </c>
      <c r="AF55" s="620">
        <f t="shared" si="6"/>
        <v>918.649885583524</v>
      </c>
      <c r="AG55" s="444"/>
      <c r="AH55" s="558">
        <f t="shared" si="7"/>
        <v>1931.7264573991031</v>
      </c>
      <c r="AI55" s="620">
        <f t="shared" si="8"/>
        <v>2128.7185354691073</v>
      </c>
      <c r="AJ55" s="440"/>
    </row>
    <row r="56" spans="2:36" x14ac:dyDescent="0.25">
      <c r="B56" s="628" t="s">
        <v>67</v>
      </c>
      <c r="C56" s="733">
        <v>4619</v>
      </c>
      <c r="D56" s="660">
        <v>5194</v>
      </c>
      <c r="E56" s="638"/>
      <c r="F56" s="561">
        <v>7617.09</v>
      </c>
      <c r="G56" s="562">
        <v>10044.4</v>
      </c>
      <c r="H56" s="446"/>
      <c r="I56" s="561">
        <v>0</v>
      </c>
      <c r="J56" s="562">
        <v>0</v>
      </c>
      <c r="K56" s="446"/>
      <c r="L56" s="561">
        <f t="shared" si="11"/>
        <v>7617.09</v>
      </c>
      <c r="M56" s="562">
        <f t="shared" si="0"/>
        <v>10044.4</v>
      </c>
      <c r="N56" s="446"/>
      <c r="O56" s="558">
        <v>152.02000000000001</v>
      </c>
      <c r="P56" s="620">
        <v>169.09800000000001</v>
      </c>
      <c r="Q56" s="446"/>
      <c r="R56" s="558">
        <v>0</v>
      </c>
      <c r="S56" s="620">
        <v>0</v>
      </c>
      <c r="T56" s="446"/>
      <c r="U56" s="558">
        <f t="shared" si="1"/>
        <v>152.02000000000001</v>
      </c>
      <c r="V56" s="620">
        <f t="shared" si="2"/>
        <v>169.09800000000001</v>
      </c>
      <c r="X56" s="366">
        <f>VLOOKUP(B56,'FX rates'!$B$9:$K$124,4,FALSE)</f>
        <v>0.89200000000000002</v>
      </c>
      <c r="Y56" s="367">
        <f>VLOOKUP(B56,'FX rates'!$B$9:$K$124,5,FALSE)</f>
        <v>0.874</v>
      </c>
      <c r="AB56" s="558">
        <f t="shared" si="3"/>
        <v>8539.3385650224209</v>
      </c>
      <c r="AC56" s="620">
        <f t="shared" si="4"/>
        <v>11492.448512585812</v>
      </c>
      <c r="AD56" s="444"/>
      <c r="AE56" s="558">
        <f t="shared" si="5"/>
        <v>0</v>
      </c>
      <c r="AF56" s="620">
        <f t="shared" si="6"/>
        <v>0</v>
      </c>
      <c r="AG56" s="444"/>
      <c r="AH56" s="558">
        <f t="shared" si="7"/>
        <v>8539.3385650224209</v>
      </c>
      <c r="AI56" s="620">
        <f t="shared" si="8"/>
        <v>11492.448512585812</v>
      </c>
      <c r="AJ56" s="440"/>
    </row>
    <row r="57" spans="2:36" x14ac:dyDescent="0.25">
      <c r="B57" s="628" t="s">
        <v>479</v>
      </c>
      <c r="C57" s="733">
        <v>160</v>
      </c>
      <c r="D57" s="660">
        <v>51</v>
      </c>
      <c r="E57" s="638"/>
      <c r="F57" s="561">
        <v>354836945.08999997</v>
      </c>
      <c r="G57" s="562">
        <v>116626896.77</v>
      </c>
      <c r="H57" s="446"/>
      <c r="I57" s="561">
        <v>62656516.520000003</v>
      </c>
      <c r="J57" s="562">
        <v>27178616.515090998</v>
      </c>
      <c r="K57" s="446"/>
      <c r="L57" s="561">
        <f t="shared" si="11"/>
        <v>417493461.60999995</v>
      </c>
      <c r="M57" s="562">
        <f t="shared" si="0"/>
        <v>143805513.28509098</v>
      </c>
      <c r="N57" s="446"/>
      <c r="O57" s="558">
        <v>705.91</v>
      </c>
      <c r="P57" s="620">
        <v>166.65700000000001</v>
      </c>
      <c r="Q57" s="446"/>
      <c r="R57" s="558">
        <v>0.47</v>
      </c>
      <c r="S57" s="620">
        <v>0.4</v>
      </c>
      <c r="T57" s="446"/>
      <c r="U57" s="558">
        <f t="shared" si="1"/>
        <v>706.38</v>
      </c>
      <c r="V57" s="620">
        <v>166.98</v>
      </c>
      <c r="X57" s="366">
        <f>VLOOKUP(B57,'FX rates'!$B$9:$K$124,4,FALSE)</f>
        <v>42000</v>
      </c>
      <c r="Y57" s="367">
        <f>VLOOKUP(B57,'FX rates'!$B$9:$K$124,5,FALSE)</f>
        <v>42000</v>
      </c>
      <c r="AB57" s="558">
        <f t="shared" si="3"/>
        <v>8448.4986926190468</v>
      </c>
      <c r="AC57" s="620">
        <f t="shared" si="4"/>
        <v>2776.8308754761902</v>
      </c>
      <c r="AD57" s="748"/>
      <c r="AE57" s="558">
        <f t="shared" si="5"/>
        <v>1491.8218219047619</v>
      </c>
      <c r="AF57" s="620">
        <f t="shared" si="6"/>
        <v>647.10991702597619</v>
      </c>
      <c r="AG57" s="444"/>
      <c r="AH57" s="558">
        <f t="shared" si="7"/>
        <v>9940.320514523808</v>
      </c>
      <c r="AI57" s="620">
        <f t="shared" si="8"/>
        <v>3423.9407925021665</v>
      </c>
      <c r="AJ57" s="440"/>
    </row>
    <row r="58" spans="2:36" x14ac:dyDescent="0.25">
      <c r="B58" s="628" t="s">
        <v>68</v>
      </c>
      <c r="C58" s="733">
        <v>11</v>
      </c>
      <c r="D58" s="660">
        <v>12</v>
      </c>
      <c r="E58" s="638"/>
      <c r="F58" s="561">
        <v>22849.33</v>
      </c>
      <c r="G58" s="562">
        <v>35695.269999999997</v>
      </c>
      <c r="H58" s="446"/>
      <c r="I58" s="561">
        <v>982.95</v>
      </c>
      <c r="J58" s="562">
        <v>2474.4299999999998</v>
      </c>
      <c r="K58" s="446"/>
      <c r="L58" s="561">
        <f t="shared" si="11"/>
        <v>23832.280000000002</v>
      </c>
      <c r="M58" s="562">
        <f t="shared" si="0"/>
        <v>38169.699999999997</v>
      </c>
      <c r="N58" s="446"/>
      <c r="O58" s="558">
        <v>493.02</v>
      </c>
      <c r="P58" s="620">
        <v>901.69100000000003</v>
      </c>
      <c r="Q58" s="446"/>
      <c r="R58" s="558">
        <v>0.14000000000000001</v>
      </c>
      <c r="S58" s="620">
        <v>0.25</v>
      </c>
      <c r="T58" s="446"/>
      <c r="U58" s="558">
        <f t="shared" si="1"/>
        <v>493.15999999999997</v>
      </c>
      <c r="V58" s="620">
        <f t="shared" si="2"/>
        <v>901.94100000000003</v>
      </c>
      <c r="X58" s="366">
        <f>VLOOKUP(B58,'FX rates'!$B$9:$K$124,4,FALSE)</f>
        <v>13.999000000000001</v>
      </c>
      <c r="Y58" s="367">
        <f>VLOOKUP(B58,'FX rates'!$B$9:$K$124,5,FALSE)</f>
        <v>14.382</v>
      </c>
      <c r="AB58" s="558">
        <f t="shared" si="3"/>
        <v>1632.2115865418959</v>
      </c>
      <c r="AC58" s="620">
        <f t="shared" si="4"/>
        <v>2481.9406202197188</v>
      </c>
      <c r="AD58" s="444"/>
      <c r="AE58" s="558">
        <f t="shared" si="5"/>
        <v>70.215729694978208</v>
      </c>
      <c r="AF58" s="620">
        <f t="shared" si="6"/>
        <v>172.05047976637462</v>
      </c>
      <c r="AG58" s="444"/>
      <c r="AH58" s="558">
        <f t="shared" si="7"/>
        <v>1702.4273162368743</v>
      </c>
      <c r="AI58" s="620">
        <f t="shared" si="8"/>
        <v>2653.9910999860936</v>
      </c>
      <c r="AJ58" s="440"/>
    </row>
    <row r="59" spans="2:36" x14ac:dyDescent="0.25">
      <c r="B59" s="628" t="s">
        <v>70</v>
      </c>
      <c r="C59" s="733">
        <v>8</v>
      </c>
      <c r="D59" s="660">
        <v>6</v>
      </c>
      <c r="E59" s="638"/>
      <c r="F59" s="561">
        <v>626.57920489999992</v>
      </c>
      <c r="G59" s="562">
        <v>284.12150000000003</v>
      </c>
      <c r="H59" s="446"/>
      <c r="I59" s="561">
        <v>0</v>
      </c>
      <c r="J59" s="562" t="s">
        <v>101</v>
      </c>
      <c r="K59" s="446"/>
      <c r="L59" s="561">
        <v>626.57920489999992</v>
      </c>
      <c r="M59" s="562">
        <v>284.12150000000003</v>
      </c>
      <c r="N59" s="446"/>
      <c r="O59" s="558">
        <v>8.7999999999999995E-2</v>
      </c>
      <c r="P59" s="620">
        <v>7.5999999999999998E-2</v>
      </c>
      <c r="Q59" s="446"/>
      <c r="R59" s="558">
        <v>0</v>
      </c>
      <c r="S59" s="620" t="s">
        <v>101</v>
      </c>
      <c r="T59" s="446"/>
      <c r="U59" s="558">
        <v>8.7999999999999995E-2</v>
      </c>
      <c r="V59" s="620">
        <v>7.5999999999999998E-2</v>
      </c>
      <c r="X59" s="366">
        <f>VLOOKUP(B59,'FX rates'!$B$9:$K$124,4,FALSE)</f>
        <v>382.92500000000001</v>
      </c>
      <c r="Y59" s="367">
        <f>VLOOKUP(B59,'FX rates'!$B$9:$K$124,5,FALSE)</f>
        <v>382.56200000000001</v>
      </c>
      <c r="AB59" s="558">
        <f t="shared" si="3"/>
        <v>1.6362974600770384</v>
      </c>
      <c r="AC59" s="620">
        <f t="shared" si="4"/>
        <v>0.74268092492197346</v>
      </c>
      <c r="AD59" s="444"/>
      <c r="AE59" s="558">
        <f t="shared" si="5"/>
        <v>0</v>
      </c>
      <c r="AF59" s="620" t="str">
        <f t="shared" si="6"/>
        <v>NA</v>
      </c>
      <c r="AG59" s="444"/>
      <c r="AH59" s="558">
        <f t="shared" si="7"/>
        <v>1.6362974600770384</v>
      </c>
      <c r="AI59" s="620">
        <f t="shared" si="8"/>
        <v>0.74268092492197346</v>
      </c>
      <c r="AJ59" s="440"/>
    </row>
    <row r="60" spans="2:36" x14ac:dyDescent="0.25">
      <c r="B60" s="628" t="s">
        <v>134</v>
      </c>
      <c r="C60" s="733">
        <v>14</v>
      </c>
      <c r="D60" s="660">
        <v>15</v>
      </c>
      <c r="E60" s="638"/>
      <c r="F60" s="561">
        <v>143.74</v>
      </c>
      <c r="G60" s="562">
        <v>115</v>
      </c>
      <c r="H60" s="446"/>
      <c r="I60" s="561">
        <v>0</v>
      </c>
      <c r="J60" s="562">
        <v>0</v>
      </c>
      <c r="K60" s="446"/>
      <c r="L60" s="561">
        <f t="shared" si="11"/>
        <v>143.74</v>
      </c>
      <c r="M60" s="562">
        <f t="shared" si="0"/>
        <v>115</v>
      </c>
      <c r="N60" s="446"/>
      <c r="O60" s="558">
        <v>35.4</v>
      </c>
      <c r="P60" s="620">
        <v>31</v>
      </c>
      <c r="Q60" s="446"/>
      <c r="R60" s="558">
        <v>0</v>
      </c>
      <c r="S60" s="620">
        <v>0</v>
      </c>
      <c r="T60" s="446"/>
      <c r="U60" s="558">
        <f t="shared" si="1"/>
        <v>35.4</v>
      </c>
      <c r="V60" s="620">
        <f t="shared" si="2"/>
        <v>31</v>
      </c>
      <c r="X60" s="366">
        <f>VLOOKUP(B60,'FX rates'!$B$9:$K$124,4,FALSE)</f>
        <v>0.89200000000000002</v>
      </c>
      <c r="Y60" s="367">
        <f>VLOOKUP(B60,'FX rates'!$B$9:$K$124,5,FALSE)</f>
        <v>0.874</v>
      </c>
      <c r="AB60" s="558">
        <f t="shared" si="3"/>
        <v>161.14349775784754</v>
      </c>
      <c r="AC60" s="620">
        <f t="shared" si="4"/>
        <v>131.57894736842104</v>
      </c>
      <c r="AD60" s="444"/>
      <c r="AE60" s="558">
        <f t="shared" si="5"/>
        <v>0</v>
      </c>
      <c r="AF60" s="620">
        <f t="shared" si="6"/>
        <v>0</v>
      </c>
      <c r="AG60" s="444"/>
      <c r="AH60" s="558">
        <f t="shared" si="7"/>
        <v>161.14349775784754</v>
      </c>
      <c r="AI60" s="620">
        <f t="shared" si="8"/>
        <v>131.57894736842104</v>
      </c>
      <c r="AJ60" s="440"/>
    </row>
    <row r="61" spans="2:36" x14ac:dyDescent="0.25">
      <c r="B61" s="628" t="s">
        <v>72</v>
      </c>
      <c r="C61" s="733">
        <v>3783</v>
      </c>
      <c r="D61" s="660">
        <v>3960</v>
      </c>
      <c r="E61" s="638"/>
      <c r="F61" s="561">
        <v>0</v>
      </c>
      <c r="G61" s="562">
        <v>0.79</v>
      </c>
      <c r="H61" s="446"/>
      <c r="I61" s="561">
        <v>0</v>
      </c>
      <c r="J61" s="562">
        <v>0</v>
      </c>
      <c r="K61" s="446"/>
      <c r="L61" s="561">
        <f t="shared" si="11"/>
        <v>0</v>
      </c>
      <c r="M61" s="562">
        <f t="shared" si="0"/>
        <v>0.79</v>
      </c>
      <c r="N61" s="446"/>
      <c r="O61" s="558">
        <v>0</v>
      </c>
      <c r="P61" s="620">
        <v>0.01</v>
      </c>
      <c r="Q61" s="446"/>
      <c r="R61" s="558">
        <v>0</v>
      </c>
      <c r="S61" s="620">
        <v>0</v>
      </c>
      <c r="T61" s="446"/>
      <c r="U61" s="708">
        <f t="shared" si="1"/>
        <v>0</v>
      </c>
      <c r="V61" s="935">
        <f t="shared" si="2"/>
        <v>0.01</v>
      </c>
      <c r="X61" s="366">
        <f>VLOOKUP(B61,'FX rates'!$B$9:$K$124,4,FALSE)</f>
        <v>0.89200000000000002</v>
      </c>
      <c r="Y61" s="367">
        <f>VLOOKUP(B61,'FX rates'!$B$9:$K$124,5,FALSE)</f>
        <v>0.874</v>
      </c>
      <c r="AB61" s="558">
        <f t="shared" si="3"/>
        <v>0</v>
      </c>
      <c r="AC61" s="620">
        <f t="shared" si="4"/>
        <v>0.90389016018306645</v>
      </c>
      <c r="AD61" s="444"/>
      <c r="AE61" s="558">
        <f t="shared" si="5"/>
        <v>0</v>
      </c>
      <c r="AF61" s="620">
        <f t="shared" si="6"/>
        <v>0</v>
      </c>
      <c r="AG61" s="444"/>
      <c r="AH61" s="558">
        <f t="shared" si="7"/>
        <v>0</v>
      </c>
      <c r="AI61" s="620">
        <f t="shared" si="8"/>
        <v>0.90389016018306645</v>
      </c>
      <c r="AJ61" s="440"/>
    </row>
    <row r="62" spans="2:36" x14ac:dyDescent="0.25">
      <c r="B62" s="628" t="s">
        <v>74</v>
      </c>
      <c r="C62" s="733">
        <v>97</v>
      </c>
      <c r="D62" s="660">
        <v>102</v>
      </c>
      <c r="E62" s="638"/>
      <c r="F62" s="561">
        <v>17231.18</v>
      </c>
      <c r="G62" s="562">
        <v>11648</v>
      </c>
      <c r="H62" s="446"/>
      <c r="I62" s="561">
        <v>506.8</v>
      </c>
      <c r="J62" s="562">
        <v>8528.2999999999993</v>
      </c>
      <c r="K62" s="446"/>
      <c r="L62" s="561">
        <f t="shared" si="11"/>
        <v>17737.98</v>
      </c>
      <c r="M62" s="562">
        <f t="shared" si="0"/>
        <v>20176.3</v>
      </c>
      <c r="N62" s="446"/>
      <c r="O62" s="558">
        <v>46.53</v>
      </c>
      <c r="P62" s="620">
        <v>15.79</v>
      </c>
      <c r="Q62" s="446"/>
      <c r="R62" s="558">
        <v>0</v>
      </c>
      <c r="S62" s="620">
        <v>0.02</v>
      </c>
      <c r="T62" s="446"/>
      <c r="U62" s="558">
        <f t="shared" si="1"/>
        <v>46.53</v>
      </c>
      <c r="V62" s="620">
        <f t="shared" si="2"/>
        <v>15.809999999999999</v>
      </c>
      <c r="X62" s="366">
        <f>VLOOKUP(B62,'FX rates'!$B$9:$K$124,4,FALSE)</f>
        <v>61.933999999999997</v>
      </c>
      <c r="Y62" s="367">
        <f>VLOOKUP(B62,'FX rates'!$B$9:$K$124,5,FALSE)</f>
        <v>69.459000000000003</v>
      </c>
      <c r="AB62" s="558">
        <f t="shared" si="3"/>
        <v>278.21842606645788</v>
      </c>
      <c r="AC62" s="620">
        <f t="shared" si="4"/>
        <v>167.69605090772973</v>
      </c>
      <c r="AD62" s="444"/>
      <c r="AE62" s="558">
        <f t="shared" si="5"/>
        <v>8.1829043820841552</v>
      </c>
      <c r="AF62" s="620">
        <f t="shared" si="6"/>
        <v>122.78178493787701</v>
      </c>
      <c r="AG62" s="444"/>
      <c r="AH62" s="558">
        <f t="shared" si="7"/>
        <v>286.40133044854201</v>
      </c>
      <c r="AI62" s="620">
        <f t="shared" si="8"/>
        <v>290.47783584560676</v>
      </c>
      <c r="AJ62" s="440"/>
    </row>
    <row r="63" spans="2:36" x14ac:dyDescent="0.25">
      <c r="B63" s="628" t="s">
        <v>625</v>
      </c>
      <c r="C63" s="733">
        <v>470</v>
      </c>
      <c r="D63" s="660">
        <v>459</v>
      </c>
      <c r="E63" s="638"/>
      <c r="F63" s="561">
        <v>7486.43</v>
      </c>
      <c r="G63" s="562">
        <v>8810.5</v>
      </c>
      <c r="H63" s="446"/>
      <c r="I63" s="561">
        <v>7366.7</v>
      </c>
      <c r="J63" s="562">
        <v>9242.7999999999993</v>
      </c>
      <c r="K63" s="446"/>
      <c r="L63" s="561">
        <f t="shared" si="11"/>
        <v>14853.130000000001</v>
      </c>
      <c r="M63" s="562">
        <f t="shared" si="0"/>
        <v>18053.3</v>
      </c>
      <c r="N63" s="446"/>
      <c r="O63" s="558">
        <v>468.46</v>
      </c>
      <c r="P63" s="620">
        <v>621.98</v>
      </c>
      <c r="Q63" s="446"/>
      <c r="R63" s="558">
        <v>176.68</v>
      </c>
      <c r="S63" s="620">
        <v>224.92</v>
      </c>
      <c r="T63" s="446"/>
      <c r="U63" s="558">
        <f t="shared" si="1"/>
        <v>645.14</v>
      </c>
      <c r="V63" s="620">
        <f t="shared" si="2"/>
        <v>846.9</v>
      </c>
      <c r="X63" s="366">
        <f>VLOOKUP(B63,'FX rates'!$B$9:$K$124,4,FALSE)</f>
        <v>0.89200000000000002</v>
      </c>
      <c r="Y63" s="367">
        <f>VLOOKUP(B63,'FX rates'!$B$9:$K$124,5,FALSE)</f>
        <v>0.874</v>
      </c>
      <c r="AB63" s="558">
        <f t="shared" si="3"/>
        <v>8392.8587443946199</v>
      </c>
      <c r="AC63" s="620">
        <f t="shared" si="4"/>
        <v>10080.663615560641</v>
      </c>
      <c r="AD63" s="444"/>
      <c r="AE63" s="558">
        <f t="shared" si="5"/>
        <v>8258.6322869955147</v>
      </c>
      <c r="AF63" s="620">
        <f t="shared" si="6"/>
        <v>10575.286041189931</v>
      </c>
      <c r="AG63" s="444"/>
      <c r="AH63" s="558">
        <f t="shared" si="7"/>
        <v>16651.491031390135</v>
      </c>
      <c r="AI63" s="620">
        <f t="shared" si="8"/>
        <v>20655.94965675057</v>
      </c>
      <c r="AJ63" s="440"/>
    </row>
    <row r="64" spans="2:36" x14ac:dyDescent="0.25">
      <c r="B64" s="628" t="s">
        <v>78</v>
      </c>
      <c r="C64" s="733">
        <v>4</v>
      </c>
      <c r="D64" s="660">
        <v>4</v>
      </c>
      <c r="E64" s="638"/>
      <c r="F64" s="561">
        <v>236.06</v>
      </c>
      <c r="G64" s="562">
        <v>6.83</v>
      </c>
      <c r="H64" s="446"/>
      <c r="I64" s="561">
        <v>46.01</v>
      </c>
      <c r="J64" s="562">
        <v>34.74</v>
      </c>
      <c r="K64" s="446"/>
      <c r="L64" s="561">
        <f t="shared" si="11"/>
        <v>282.07</v>
      </c>
      <c r="M64" s="562">
        <f t="shared" si="0"/>
        <v>41.57</v>
      </c>
      <c r="N64" s="446"/>
      <c r="O64" s="558">
        <v>0.3</v>
      </c>
      <c r="P64" s="620">
        <v>0.25</v>
      </c>
      <c r="Q64" s="446"/>
      <c r="R64" s="558">
        <v>0.01</v>
      </c>
      <c r="S64" s="620">
        <v>3.0000000000000001E-3</v>
      </c>
      <c r="T64" s="446"/>
      <c r="U64" s="558">
        <f t="shared" si="1"/>
        <v>0.31</v>
      </c>
      <c r="V64" s="620">
        <f t="shared" si="2"/>
        <v>0.253</v>
      </c>
      <c r="X64" s="366">
        <f>VLOOKUP(B64,'FX rates'!$B$9:$K$124,4,FALSE)</f>
        <v>306.5</v>
      </c>
      <c r="Y64" s="367">
        <f>VLOOKUP(B64,'FX rates'!$B$9:$K$124,5,FALSE)</f>
        <v>363.03800000000001</v>
      </c>
      <c r="AB64" s="558">
        <f t="shared" si="3"/>
        <v>0.77017944535073413</v>
      </c>
      <c r="AC64" s="620">
        <f t="shared" si="4"/>
        <v>1.8813457544389293E-2</v>
      </c>
      <c r="AD64" s="444"/>
      <c r="AE64" s="558">
        <f t="shared" si="5"/>
        <v>0.1501141924959217</v>
      </c>
      <c r="AF64" s="620">
        <f t="shared" si="6"/>
        <v>9.5692461946132359E-2</v>
      </c>
      <c r="AG64" s="444"/>
      <c r="AH64" s="558">
        <f t="shared" si="7"/>
        <v>0.92029363784665574</v>
      </c>
      <c r="AI64" s="620">
        <f t="shared" si="8"/>
        <v>0.11450591949052165</v>
      </c>
      <c r="AJ64" s="440"/>
    </row>
    <row r="65" spans="2:36" x14ac:dyDescent="0.25">
      <c r="B65" s="628" t="s">
        <v>81</v>
      </c>
      <c r="C65" s="733">
        <v>0</v>
      </c>
      <c r="D65" s="660">
        <v>2</v>
      </c>
      <c r="E65" s="638"/>
      <c r="F65" s="561">
        <v>32.119999999999997</v>
      </c>
      <c r="G65" s="562">
        <v>362.36</v>
      </c>
      <c r="H65" s="446"/>
      <c r="I65" s="561" t="s">
        <v>101</v>
      </c>
      <c r="J65" s="562" t="s">
        <v>101</v>
      </c>
      <c r="K65" s="446"/>
      <c r="L65" s="561">
        <f t="shared" si="11"/>
        <v>32.119999999999997</v>
      </c>
      <c r="M65" s="562">
        <v>362.36</v>
      </c>
      <c r="N65" s="446"/>
      <c r="O65" s="558">
        <v>1.55</v>
      </c>
      <c r="P65" s="620">
        <v>6.92</v>
      </c>
      <c r="Q65" s="446"/>
      <c r="R65" s="558">
        <v>0</v>
      </c>
      <c r="S65" s="620" t="s">
        <v>101</v>
      </c>
      <c r="T65" s="446"/>
      <c r="U65" s="558">
        <f t="shared" si="1"/>
        <v>1.55</v>
      </c>
      <c r="V65" s="620">
        <v>8.06</v>
      </c>
      <c r="X65" s="366">
        <f>VLOOKUP(B65,'FX rates'!$B$9:$K$124,4,FALSE)</f>
        <v>3.641</v>
      </c>
      <c r="Y65" s="367">
        <f>VLOOKUP(B65,'FX rates'!$B$9:$K$124,5,FALSE)</f>
        <v>3.6110000000000002</v>
      </c>
      <c r="AB65" s="558">
        <f t="shared" si="3"/>
        <v>8.8217522658610257</v>
      </c>
      <c r="AC65" s="620">
        <f t="shared" si="4"/>
        <v>100.3489338133481</v>
      </c>
      <c r="AD65" s="444"/>
      <c r="AE65" s="558" t="str">
        <f t="shared" si="5"/>
        <v>NA</v>
      </c>
      <c r="AF65" s="620" t="str">
        <f t="shared" si="6"/>
        <v>NA</v>
      </c>
      <c r="AG65" s="444"/>
      <c r="AH65" s="558">
        <f t="shared" si="7"/>
        <v>8.8217522658610257</v>
      </c>
      <c r="AI65" s="620">
        <f t="shared" si="8"/>
        <v>100.3489338133481</v>
      </c>
      <c r="AJ65" s="440"/>
    </row>
    <row r="66" spans="2:36" x14ac:dyDescent="0.25">
      <c r="B66" s="628" t="s">
        <v>84</v>
      </c>
      <c r="C66" s="733">
        <v>41</v>
      </c>
      <c r="D66" s="660">
        <v>38</v>
      </c>
      <c r="E66" s="638"/>
      <c r="F66" s="561">
        <v>7462.64</v>
      </c>
      <c r="G66" s="562">
        <v>5850.84</v>
      </c>
      <c r="H66" s="446"/>
      <c r="I66" s="561">
        <v>1124.9100000000001</v>
      </c>
      <c r="J66" s="562">
        <v>643.12</v>
      </c>
      <c r="K66" s="446"/>
      <c r="L66" s="561">
        <f t="shared" si="11"/>
        <v>8587.5500000000011</v>
      </c>
      <c r="M66" s="562">
        <f t="shared" si="0"/>
        <v>6493.96</v>
      </c>
      <c r="N66" s="446"/>
      <c r="O66" s="558">
        <v>326.82</v>
      </c>
      <c r="P66" s="620">
        <v>284.5</v>
      </c>
      <c r="Q66" s="446"/>
      <c r="R66" s="558">
        <v>1</v>
      </c>
      <c r="S66" s="620">
        <v>0.85</v>
      </c>
      <c r="T66" s="446"/>
      <c r="U66" s="558">
        <f t="shared" si="1"/>
        <v>327.82</v>
      </c>
      <c r="V66" s="620">
        <f t="shared" si="2"/>
        <v>285.35000000000002</v>
      </c>
      <c r="X66" s="366">
        <f>VLOOKUP(B66,'FX rates'!$B$9:$K$124,4,FALSE)</f>
        <v>0.96799999999999997</v>
      </c>
      <c r="Y66" s="367">
        <f>VLOOKUP(B66,'FX rates'!$B$9:$K$124,5,FALSE)</f>
        <v>0.98399999999999999</v>
      </c>
      <c r="AB66" s="558">
        <f t="shared" si="3"/>
        <v>7709.3388429752076</v>
      </c>
      <c r="AC66" s="620">
        <f t="shared" si="4"/>
        <v>5945.9756097560976</v>
      </c>
      <c r="AD66" s="444"/>
      <c r="AE66" s="558">
        <f t="shared" si="5"/>
        <v>1162.0971074380166</v>
      </c>
      <c r="AF66" s="620">
        <f t="shared" si="6"/>
        <v>653.57723577235777</v>
      </c>
      <c r="AG66" s="444"/>
      <c r="AH66" s="558">
        <f t="shared" si="7"/>
        <v>8871.4359504132244</v>
      </c>
      <c r="AI66" s="620">
        <f t="shared" si="8"/>
        <v>6599.5528455284557</v>
      </c>
      <c r="AJ66" s="440"/>
    </row>
    <row r="67" spans="2:36" x14ac:dyDescent="0.25">
      <c r="B67" s="628" t="s">
        <v>86</v>
      </c>
      <c r="C67" s="733">
        <v>21</v>
      </c>
      <c r="D67" s="660">
        <v>26</v>
      </c>
      <c r="E67" s="638"/>
      <c r="F67" s="561">
        <v>0</v>
      </c>
      <c r="G67" s="562">
        <v>0</v>
      </c>
      <c r="H67" s="446"/>
      <c r="I67" s="561" t="s">
        <v>101</v>
      </c>
      <c r="J67" s="562" t="s">
        <v>101</v>
      </c>
      <c r="K67" s="446"/>
      <c r="L67" s="561">
        <f t="shared" si="11"/>
        <v>0</v>
      </c>
      <c r="M67" s="562" t="s">
        <v>101</v>
      </c>
      <c r="N67" s="446"/>
      <c r="O67" s="558">
        <v>0</v>
      </c>
      <c r="P67" s="620" t="s">
        <v>101</v>
      </c>
      <c r="Q67" s="446"/>
      <c r="R67" s="558">
        <v>0</v>
      </c>
      <c r="S67" s="620" t="s">
        <v>101</v>
      </c>
      <c r="T67" s="446"/>
      <c r="U67" s="558">
        <f t="shared" si="1"/>
        <v>0</v>
      </c>
      <c r="V67" s="620">
        <v>0</v>
      </c>
      <c r="X67" s="366">
        <f>VLOOKUP(B67,'FX rates'!$B$9:$K$124,4,FALSE)</f>
        <v>36.35</v>
      </c>
      <c r="Y67" s="367">
        <f>VLOOKUP(B67,'FX rates'!$B$9:$K$124,5,FALSE)</f>
        <v>33.442</v>
      </c>
      <c r="AB67" s="558">
        <f t="shared" si="3"/>
        <v>0</v>
      </c>
      <c r="AC67" s="620">
        <f t="shared" si="4"/>
        <v>0</v>
      </c>
      <c r="AD67" s="444"/>
      <c r="AE67" s="558" t="str">
        <f t="shared" si="5"/>
        <v>NA</v>
      </c>
      <c r="AF67" s="620" t="str">
        <f t="shared" si="6"/>
        <v>NA</v>
      </c>
      <c r="AG67" s="444"/>
      <c r="AH67" s="558">
        <f t="shared" si="7"/>
        <v>0</v>
      </c>
      <c r="AI67" s="620" t="str">
        <f t="shared" si="8"/>
        <v>NA</v>
      </c>
      <c r="AJ67" s="440"/>
    </row>
    <row r="68" spans="2:36" x14ac:dyDescent="0.25">
      <c r="B68" s="628" t="s">
        <v>139</v>
      </c>
      <c r="C68" s="733">
        <v>15</v>
      </c>
      <c r="D68" s="660">
        <v>15</v>
      </c>
      <c r="E68" s="638"/>
      <c r="F68" s="561">
        <v>106845298</v>
      </c>
      <c r="G68" s="562">
        <v>31686086</v>
      </c>
      <c r="H68" s="446"/>
      <c r="I68" s="561">
        <v>0</v>
      </c>
      <c r="J68" s="562">
        <v>5796952</v>
      </c>
      <c r="K68" s="446"/>
      <c r="L68" s="561">
        <f t="shared" si="11"/>
        <v>106845298</v>
      </c>
      <c r="M68" s="562">
        <f t="shared" si="0"/>
        <v>37483038</v>
      </c>
      <c r="N68" s="446"/>
      <c r="O68" s="558">
        <v>3533</v>
      </c>
      <c r="P68" s="620">
        <v>1205</v>
      </c>
      <c r="Q68" s="446"/>
      <c r="R68" s="558">
        <v>0</v>
      </c>
      <c r="S68" s="620">
        <v>0.01</v>
      </c>
      <c r="T68" s="446"/>
      <c r="U68" s="558">
        <f t="shared" si="1"/>
        <v>3533</v>
      </c>
      <c r="V68" s="620">
        <f t="shared" si="2"/>
        <v>1205.01</v>
      </c>
      <c r="X68" s="366">
        <f>VLOOKUP(B68,'FX rates'!$B$9:$K$124,4,FALSE)</f>
        <v>42000</v>
      </c>
      <c r="Y68" s="367">
        <f>VLOOKUP(B68,'FX rates'!$B$9:$K$124,5,FALSE)</f>
        <v>42000</v>
      </c>
      <c r="AB68" s="558">
        <f t="shared" si="3"/>
        <v>2543.9356666666667</v>
      </c>
      <c r="AC68" s="620">
        <f t="shared" si="4"/>
        <v>754.43061904761907</v>
      </c>
      <c r="AD68" s="444"/>
      <c r="AE68" s="558">
        <f t="shared" si="5"/>
        <v>0</v>
      </c>
      <c r="AF68" s="620">
        <f t="shared" si="6"/>
        <v>138.02266666666668</v>
      </c>
      <c r="AG68" s="444"/>
      <c r="AH68" s="558">
        <f t="shared" si="7"/>
        <v>2543.9356666666667</v>
      </c>
      <c r="AI68" s="620">
        <f t="shared" si="8"/>
        <v>892.4532857142857</v>
      </c>
      <c r="AJ68" s="440"/>
    </row>
    <row r="69" spans="2:36" x14ac:dyDescent="0.25">
      <c r="B69" s="552" t="s">
        <v>333</v>
      </c>
      <c r="C69" s="733">
        <v>1</v>
      </c>
      <c r="D69" s="660">
        <v>1</v>
      </c>
      <c r="E69" s="638"/>
      <c r="F69" s="561">
        <v>172286.25810400001</v>
      </c>
      <c r="G69" s="562">
        <v>257926.05902099999</v>
      </c>
      <c r="H69" s="446"/>
      <c r="I69" s="561">
        <v>32256.641093999999</v>
      </c>
      <c r="J69" s="562">
        <v>25140.805824999999</v>
      </c>
      <c r="K69" s="446"/>
      <c r="L69" s="561">
        <f t="shared" si="11"/>
        <v>204542.899198</v>
      </c>
      <c r="M69" s="562">
        <f t="shared" si="11"/>
        <v>283066.86484599998</v>
      </c>
      <c r="N69" s="446"/>
      <c r="O69" s="558">
        <v>4934540</v>
      </c>
      <c r="P69" s="620">
        <v>6247329</v>
      </c>
      <c r="Q69" s="446"/>
      <c r="R69" s="561">
        <v>35872</v>
      </c>
      <c r="S69" s="562">
        <v>30715</v>
      </c>
      <c r="T69" s="446"/>
      <c r="U69" s="558">
        <f t="shared" si="1"/>
        <v>4970412</v>
      </c>
      <c r="V69" s="620">
        <f t="shared" si="1"/>
        <v>6278044</v>
      </c>
      <c r="X69" s="366">
        <f>VLOOKUP(B69,'FX rates'!$B$9:$K$124,4,FALSE)</f>
        <v>16.05</v>
      </c>
      <c r="Y69" s="367">
        <f>VLOOKUP(B69,'FX rates'!$B$9:$K$124,5,FALSE)</f>
        <v>17.875</v>
      </c>
      <c r="AB69" s="558">
        <f t="shared" si="3"/>
        <v>10734.346299314642</v>
      </c>
      <c r="AC69" s="620">
        <f t="shared" si="4"/>
        <v>14429.429875300699</v>
      </c>
      <c r="AD69" s="444"/>
      <c r="AE69" s="558">
        <f t="shared" si="5"/>
        <v>2009.7595697196259</v>
      </c>
      <c r="AF69" s="620">
        <f t="shared" si="6"/>
        <v>1406.4786475524475</v>
      </c>
      <c r="AG69" s="444"/>
      <c r="AH69" s="558">
        <f t="shared" si="7"/>
        <v>12744.105869034267</v>
      </c>
      <c r="AI69" s="620">
        <f t="shared" si="8"/>
        <v>15835.908522853146</v>
      </c>
      <c r="AJ69" s="440"/>
    </row>
    <row r="70" spans="2:36" x14ac:dyDescent="0.25">
      <c r="B70" s="552" t="s">
        <v>141</v>
      </c>
      <c r="C70" s="733" t="s">
        <v>101</v>
      </c>
      <c r="D70" s="660">
        <v>17</v>
      </c>
      <c r="E70" s="638"/>
      <c r="F70" s="561">
        <v>0.18</v>
      </c>
      <c r="G70" s="562">
        <v>5.78</v>
      </c>
      <c r="H70" s="446"/>
      <c r="I70" s="561">
        <v>0</v>
      </c>
      <c r="J70" s="562">
        <v>0.63</v>
      </c>
      <c r="K70" s="446"/>
      <c r="L70" s="561">
        <f t="shared" si="11"/>
        <v>0.18</v>
      </c>
      <c r="M70" s="562">
        <f t="shared" si="0"/>
        <v>6.41</v>
      </c>
      <c r="N70" s="446"/>
      <c r="O70" s="558">
        <v>0</v>
      </c>
      <c r="P70" s="620">
        <v>0.63</v>
      </c>
      <c r="Q70" s="446"/>
      <c r="R70" s="561">
        <v>0</v>
      </c>
      <c r="S70" s="562">
        <v>0.04</v>
      </c>
      <c r="T70" s="446"/>
      <c r="U70" s="561">
        <f t="shared" si="1"/>
        <v>0</v>
      </c>
      <c r="V70" s="562">
        <f t="shared" si="2"/>
        <v>0.67</v>
      </c>
      <c r="X70" s="366">
        <f>VLOOKUP(B70,'FX rates'!$B$9:$K$124,4,FALSE)</f>
        <v>23.7</v>
      </c>
      <c r="Y70" s="353">
        <f>VLOOKUP(B70,'FX rates'!$B$9:$K$124,5,FALSE)</f>
        <v>27.585000000000001</v>
      </c>
      <c r="AB70" s="558">
        <f t="shared" si="3"/>
        <v>7.5949367088607592E-3</v>
      </c>
      <c r="AC70" s="620">
        <f t="shared" si="4"/>
        <v>0.20953416711981149</v>
      </c>
      <c r="AD70" s="444"/>
      <c r="AE70" s="558">
        <f t="shared" si="5"/>
        <v>0</v>
      </c>
      <c r="AF70" s="620">
        <f t="shared" si="6"/>
        <v>2.2838499184339313E-2</v>
      </c>
      <c r="AG70" s="444"/>
      <c r="AH70" s="558">
        <f t="shared" si="7"/>
        <v>7.5949367088607592E-3</v>
      </c>
      <c r="AI70" s="620">
        <f t="shared" si="8"/>
        <v>0.23237266630415079</v>
      </c>
      <c r="AJ70" s="440"/>
    </row>
    <row r="71" spans="2:36" x14ac:dyDescent="0.25">
      <c r="B71" s="815" t="s">
        <v>143</v>
      </c>
      <c r="C71" s="734">
        <v>36</v>
      </c>
      <c r="D71" s="667">
        <v>33</v>
      </c>
      <c r="E71" s="638"/>
      <c r="F71" s="631">
        <v>53.7</v>
      </c>
      <c r="G71" s="706">
        <v>72.7</v>
      </c>
      <c r="H71" s="446"/>
      <c r="I71" s="631">
        <v>1.97</v>
      </c>
      <c r="J71" s="706">
        <v>0</v>
      </c>
      <c r="K71" s="446"/>
      <c r="L71" s="631">
        <f t="shared" si="11"/>
        <v>55.67</v>
      </c>
      <c r="M71" s="706">
        <f t="shared" si="0"/>
        <v>72.7</v>
      </c>
      <c r="N71" s="446"/>
      <c r="O71" s="703">
        <v>4.93</v>
      </c>
      <c r="P71" s="729">
        <v>7.35</v>
      </c>
      <c r="Q71" s="446"/>
      <c r="R71" s="631">
        <v>0</v>
      </c>
      <c r="S71" s="706">
        <v>0</v>
      </c>
      <c r="T71" s="446"/>
      <c r="U71" s="631">
        <f t="shared" si="1"/>
        <v>4.93</v>
      </c>
      <c r="V71" s="706">
        <f t="shared" si="2"/>
        <v>7.35</v>
      </c>
      <c r="X71" s="368">
        <f>VLOOKUP(B71,'FX rates'!$B$9:$K$124,4,FALSE)</f>
        <v>3.7930000000000001</v>
      </c>
      <c r="Y71" s="354">
        <f>VLOOKUP(B71,'FX rates'!$B$9:$K$124,5,FALSE)</f>
        <v>3.7519999999999998</v>
      </c>
      <c r="AB71" s="703">
        <f t="shared" si="3"/>
        <v>14.157658845241235</v>
      </c>
      <c r="AC71" s="729">
        <f t="shared" si="4"/>
        <v>19.376332622601282</v>
      </c>
      <c r="AD71" s="444"/>
      <c r="AE71" s="703">
        <f t="shared" si="5"/>
        <v>0.51937780121276034</v>
      </c>
      <c r="AF71" s="729">
        <f t="shared" si="6"/>
        <v>0</v>
      </c>
      <c r="AG71" s="444"/>
      <c r="AH71" s="703">
        <f t="shared" si="7"/>
        <v>14.677036646453994</v>
      </c>
      <c r="AI71" s="729">
        <f t="shared" si="8"/>
        <v>19.376332622601282</v>
      </c>
      <c r="AJ71" s="440"/>
    </row>
    <row r="72" spans="2:36" x14ac:dyDescent="0.25">
      <c r="B72" s="13"/>
      <c r="C72" s="13"/>
      <c r="D72" s="13"/>
      <c r="E72" s="13"/>
      <c r="F72" s="13"/>
      <c r="G72" s="13" t="s">
        <v>428</v>
      </c>
      <c r="H72" s="13"/>
      <c r="I72" s="13" t="s">
        <v>428</v>
      </c>
      <c r="J72" s="13" t="s">
        <v>428</v>
      </c>
      <c r="K72" s="13"/>
      <c r="L72" s="13" t="s">
        <v>428</v>
      </c>
      <c r="M72" s="13" t="s">
        <v>428</v>
      </c>
      <c r="N72" s="13"/>
      <c r="O72" s="13" t="s">
        <v>428</v>
      </c>
      <c r="P72" s="13" t="s">
        <v>428</v>
      </c>
      <c r="Q72" s="13"/>
      <c r="R72" s="13" t="s">
        <v>428</v>
      </c>
      <c r="S72" s="13" t="s">
        <v>428</v>
      </c>
      <c r="T72" s="13"/>
      <c r="U72" s="13" t="s">
        <v>428</v>
      </c>
      <c r="V72" s="13" t="s">
        <v>428</v>
      </c>
      <c r="W72" s="13"/>
      <c r="X72" s="13"/>
      <c r="Y72" s="13"/>
      <c r="Z72" s="13"/>
      <c r="AA72" s="13"/>
      <c r="AB72" s="451"/>
      <c r="AC72" s="451"/>
      <c r="AD72" s="451"/>
      <c r="AE72" s="451"/>
      <c r="AF72" s="451"/>
      <c r="AG72" s="451"/>
      <c r="AH72" s="451"/>
      <c r="AI72" s="451"/>
      <c r="AJ72" s="440"/>
    </row>
    <row r="73" spans="2:36" x14ac:dyDescent="0.25">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row>
    <row r="74" spans="2:36" x14ac:dyDescent="0.25">
      <c r="B74" s="39" t="s">
        <v>90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row>
    <row r="75" spans="2:36" x14ac:dyDescent="0.25">
      <c r="B75" s="39" t="s">
        <v>91</v>
      </c>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row>
    <row r="76" spans="2:36" x14ac:dyDescent="0.25">
      <c r="B76" s="43" t="s">
        <v>92</v>
      </c>
      <c r="C76" s="13"/>
      <c r="D76" s="13"/>
      <c r="E76" s="13"/>
      <c r="F76" s="13"/>
      <c r="G76" s="13"/>
      <c r="H76" s="13"/>
      <c r="I76" s="13"/>
      <c r="J76" s="13"/>
      <c r="K76" s="13"/>
      <c r="L76" s="13"/>
      <c r="M76" s="13"/>
      <c r="N76" s="13"/>
      <c r="O76" s="13"/>
      <c r="P76" s="13"/>
      <c r="Q76" s="13"/>
      <c r="R76" s="13"/>
      <c r="S76" s="13"/>
      <c r="T76" s="13"/>
      <c r="U76" s="13"/>
      <c r="V76" s="13"/>
    </row>
    <row r="77" spans="2:36" x14ac:dyDescent="0.25">
      <c r="B77" s="39" t="s">
        <v>102</v>
      </c>
      <c r="C77" s="13"/>
      <c r="D77" s="13"/>
      <c r="E77" s="13"/>
      <c r="F77" s="13"/>
      <c r="G77" s="13"/>
      <c r="H77" s="13"/>
      <c r="I77" s="13"/>
      <c r="J77" s="13"/>
      <c r="K77" s="13"/>
      <c r="L77" s="13"/>
      <c r="M77" s="13"/>
      <c r="N77" s="13"/>
      <c r="O77" s="13"/>
      <c r="P77" s="13"/>
      <c r="Q77" s="13"/>
      <c r="R77" s="13"/>
      <c r="S77" s="13"/>
      <c r="T77" s="13"/>
      <c r="U77" s="13"/>
      <c r="V77" s="13"/>
    </row>
    <row r="78" spans="2:36" x14ac:dyDescent="0.25">
      <c r="B78" s="39" t="s">
        <v>103</v>
      </c>
      <c r="C78" s="13"/>
      <c r="D78" s="13"/>
      <c r="E78" s="13"/>
      <c r="F78" s="13"/>
      <c r="G78" s="13"/>
      <c r="H78" s="13"/>
      <c r="I78" s="13"/>
      <c r="J78" s="13"/>
      <c r="K78" s="13"/>
      <c r="L78" s="13"/>
      <c r="M78" s="13"/>
      <c r="N78" s="13"/>
      <c r="O78" s="13"/>
      <c r="P78" s="13"/>
      <c r="Q78" s="13"/>
      <c r="R78" s="13"/>
      <c r="S78" s="13"/>
      <c r="T78" s="13"/>
      <c r="U78" s="13"/>
      <c r="V78" s="13"/>
    </row>
    <row r="79" spans="2:36" x14ac:dyDescent="0.25">
      <c r="C79" s="13" t="s">
        <v>428</v>
      </c>
      <c r="D79" s="13" t="s">
        <v>428</v>
      </c>
      <c r="E79" s="13"/>
      <c r="F79" s="13" t="s">
        <v>428</v>
      </c>
      <c r="G79" s="13" t="s">
        <v>428</v>
      </c>
      <c r="H79" s="13"/>
      <c r="I79" s="13" t="s">
        <v>428</v>
      </c>
      <c r="J79" s="13" t="s">
        <v>428</v>
      </c>
      <c r="K79" s="13"/>
      <c r="L79" s="13" t="s">
        <v>428</v>
      </c>
      <c r="M79" s="13" t="s">
        <v>428</v>
      </c>
      <c r="N79" s="13"/>
      <c r="O79" s="13" t="s">
        <v>428</v>
      </c>
      <c r="P79" s="13" t="s">
        <v>428</v>
      </c>
      <c r="Q79" s="13"/>
      <c r="R79" s="13" t="s">
        <v>428</v>
      </c>
      <c r="S79" s="13" t="s">
        <v>428</v>
      </c>
      <c r="T79" s="13"/>
      <c r="U79" s="13" t="s">
        <v>428</v>
      </c>
      <c r="V79" s="13" t="s">
        <v>428</v>
      </c>
    </row>
    <row r="80" spans="2:36" x14ac:dyDescent="0.25">
      <c r="B80" s="39" t="s">
        <v>747</v>
      </c>
      <c r="C80" s="13"/>
      <c r="D80" s="13"/>
      <c r="E80" s="13"/>
      <c r="F80" s="13"/>
      <c r="G80" s="13"/>
      <c r="H80" s="13"/>
      <c r="I80" s="13"/>
      <c r="J80" s="13"/>
      <c r="K80" s="13"/>
      <c r="L80" s="13"/>
      <c r="M80" s="13"/>
      <c r="N80" s="13"/>
      <c r="O80" s="13"/>
      <c r="P80" s="13"/>
      <c r="Q80" s="13"/>
      <c r="R80" s="13"/>
      <c r="S80" s="13"/>
      <c r="T80" s="13"/>
      <c r="U80" s="13"/>
      <c r="V80" s="13"/>
    </row>
    <row r="81" spans="2:22" x14ac:dyDescent="0.25">
      <c r="B81" s="39" t="s">
        <v>748</v>
      </c>
      <c r="C81" s="13"/>
      <c r="D81" s="13"/>
      <c r="E81" s="13"/>
      <c r="F81" s="13"/>
      <c r="G81" s="13"/>
      <c r="H81" s="13"/>
      <c r="I81" s="13"/>
      <c r="J81" s="13"/>
      <c r="K81" s="13"/>
      <c r="L81" s="13"/>
      <c r="M81" s="13"/>
      <c r="N81" s="13"/>
      <c r="O81" s="13"/>
      <c r="P81" s="13"/>
      <c r="Q81" s="13"/>
      <c r="R81" s="13"/>
      <c r="S81" s="13"/>
      <c r="T81" s="13"/>
      <c r="U81" s="13"/>
      <c r="V81" s="13"/>
    </row>
    <row r="82" spans="2:22" x14ac:dyDescent="0.25">
      <c r="B82" s="39" t="s">
        <v>749</v>
      </c>
      <c r="C82" s="13"/>
      <c r="D82" s="13"/>
      <c r="E82" s="13"/>
      <c r="F82" s="13"/>
      <c r="G82" s="13"/>
      <c r="H82" s="13"/>
      <c r="I82" s="13"/>
      <c r="J82" s="13"/>
      <c r="K82" s="13"/>
      <c r="L82" s="13"/>
      <c r="M82" s="13"/>
      <c r="N82" s="13"/>
      <c r="O82" s="13"/>
      <c r="P82" s="13"/>
      <c r="Q82" s="13"/>
      <c r="R82" s="13"/>
      <c r="S82" s="13"/>
      <c r="T82" s="13"/>
      <c r="U82" s="13"/>
      <c r="V82" s="13"/>
    </row>
    <row r="83" spans="2:22" x14ac:dyDescent="0.25">
      <c r="B83" s="39" t="s">
        <v>750</v>
      </c>
      <c r="C83" s="13"/>
      <c r="D83" s="13"/>
      <c r="E83" s="13"/>
      <c r="F83" s="13"/>
      <c r="G83" s="13"/>
      <c r="H83" s="13"/>
      <c r="I83" s="13"/>
      <c r="J83" s="13"/>
      <c r="K83" s="13"/>
      <c r="L83" s="13"/>
      <c r="M83" s="13"/>
      <c r="N83" s="13"/>
      <c r="O83" s="13"/>
      <c r="P83" s="13"/>
      <c r="Q83" s="13"/>
      <c r="R83" s="13"/>
      <c r="S83" s="13"/>
      <c r="T83" s="13"/>
      <c r="U83" s="13"/>
      <c r="V83" s="13"/>
    </row>
    <row r="84" spans="2:22" x14ac:dyDescent="0.25">
      <c r="B84" s="39" t="s">
        <v>745</v>
      </c>
      <c r="C84" s="13"/>
      <c r="D84" s="13"/>
      <c r="E84" s="13"/>
      <c r="F84" s="13"/>
      <c r="G84" s="13"/>
      <c r="H84" s="13"/>
      <c r="I84" s="13"/>
      <c r="J84" s="13"/>
      <c r="K84" s="13"/>
      <c r="L84" s="13"/>
      <c r="M84" s="13"/>
      <c r="N84" s="13"/>
      <c r="O84" s="13"/>
      <c r="P84" s="13"/>
      <c r="Q84" s="13"/>
      <c r="R84" s="13"/>
      <c r="S84" s="13"/>
      <c r="T84" s="13"/>
      <c r="U84" s="13"/>
      <c r="V84" s="13"/>
    </row>
    <row r="85" spans="2:22" x14ac:dyDescent="0.25">
      <c r="B85" s="39" t="s">
        <v>744</v>
      </c>
      <c r="C85" s="13"/>
      <c r="D85" s="13"/>
      <c r="E85" s="13"/>
      <c r="F85" s="13"/>
      <c r="G85" s="13"/>
      <c r="H85" s="13"/>
      <c r="I85" s="13"/>
      <c r="J85" s="13"/>
      <c r="K85" s="13"/>
      <c r="L85" s="13"/>
      <c r="M85" s="13"/>
      <c r="N85" s="13"/>
      <c r="O85" s="13"/>
      <c r="P85" s="13"/>
      <c r="Q85" s="13"/>
      <c r="R85" s="13"/>
      <c r="S85" s="13"/>
      <c r="T85" s="13"/>
      <c r="U85" s="13"/>
      <c r="V85" s="13"/>
    </row>
    <row r="86" spans="2:22" x14ac:dyDescent="0.25">
      <c r="B86" s="39" t="s">
        <v>752</v>
      </c>
      <c r="C86" s="13"/>
      <c r="D86" s="13"/>
      <c r="E86" s="13"/>
      <c r="F86" s="13"/>
      <c r="G86" s="13"/>
      <c r="H86" s="13"/>
      <c r="I86" s="13"/>
      <c r="J86" s="13"/>
      <c r="K86" s="13"/>
      <c r="L86" s="13"/>
      <c r="M86" s="13"/>
      <c r="N86" s="13"/>
      <c r="O86" s="13"/>
      <c r="P86" s="13"/>
      <c r="Q86" s="13"/>
      <c r="R86" s="13"/>
      <c r="S86" s="13"/>
      <c r="T86" s="13"/>
      <c r="U86" s="13"/>
      <c r="V86" s="13"/>
    </row>
    <row r="87" spans="2:22" x14ac:dyDescent="0.25">
      <c r="B87" s="1" t="s">
        <v>753</v>
      </c>
    </row>
    <row r="88" spans="2:22" x14ac:dyDescent="0.25">
      <c r="B88" s="39" t="s">
        <v>733</v>
      </c>
    </row>
    <row r="89" spans="2:22" x14ac:dyDescent="0.25">
      <c r="B89" s="39" t="s">
        <v>435</v>
      </c>
    </row>
    <row r="90" spans="2:22" x14ac:dyDescent="0.25">
      <c r="B90" s="39" t="s">
        <v>763</v>
      </c>
    </row>
    <row r="91" spans="2:22" x14ac:dyDescent="0.25">
      <c r="B91" s="39" t="s">
        <v>756</v>
      </c>
    </row>
    <row r="92" spans="2:22" x14ac:dyDescent="0.25">
      <c r="B92" s="39" t="s">
        <v>757</v>
      </c>
    </row>
  </sheetData>
  <mergeCells count="23">
    <mergeCell ref="AC6:AC8"/>
    <mergeCell ref="AE6:AE8"/>
    <mergeCell ref="AF6:AF8"/>
    <mergeCell ref="AH6:AH8"/>
    <mergeCell ref="AI6:AI8"/>
    <mergeCell ref="AB6:AB8"/>
    <mergeCell ref="J6:J8"/>
    <mergeCell ref="L6:L8"/>
    <mergeCell ref="M6:M8"/>
    <mergeCell ref="O6:O8"/>
    <mergeCell ref="P6:P8"/>
    <mergeCell ref="R6:R8"/>
    <mergeCell ref="S6:S8"/>
    <mergeCell ref="U6:U8"/>
    <mergeCell ref="V6:V8"/>
    <mergeCell ref="X6:X8"/>
    <mergeCell ref="Y6:Y8"/>
    <mergeCell ref="I6:I8"/>
    <mergeCell ref="B6:B8"/>
    <mergeCell ref="C6:C8"/>
    <mergeCell ref="D6:D8"/>
    <mergeCell ref="F6:F8"/>
    <mergeCell ref="G6:G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AI45"/>
  <sheetViews>
    <sheetView showGridLines="0" zoomScale="85" zoomScaleNormal="85" workbookViewId="0">
      <selection activeCell="U34" sqref="U34"/>
    </sheetView>
  </sheetViews>
  <sheetFormatPr defaultColWidth="11.42578125" defaultRowHeight="15" x14ac:dyDescent="0.25"/>
  <cols>
    <col min="1" max="1" width="2.85546875" style="1" customWidth="1"/>
    <col min="2" max="2" width="32.5703125" style="1" customWidth="1"/>
    <col min="3" max="3" width="5.28515625" style="1" bestFit="1" customWidth="1"/>
    <col min="4" max="7" width="15.7109375" style="1" customWidth="1"/>
    <col min="8" max="8" width="2.85546875" style="1" customWidth="1"/>
    <col min="9" max="12" width="15.7109375" style="1" customWidth="1"/>
    <col min="13" max="13" width="2.85546875" style="3" customWidth="1"/>
    <col min="14" max="14" width="2.85546875" style="1" customWidth="1"/>
    <col min="15" max="15" width="18.85546875" style="1" bestFit="1" customWidth="1"/>
    <col min="16" max="16" width="2.85546875" style="1" customWidth="1"/>
    <col min="17" max="18" width="15.7109375" style="1" customWidth="1"/>
    <col min="19" max="20" width="2.85546875" style="1" customWidth="1"/>
    <col min="21" max="21" width="32.85546875" style="1" customWidth="1"/>
    <col min="22" max="25" width="15.7109375" style="1" customWidth="1"/>
    <col min="26" max="26" width="2.85546875" style="1" customWidth="1"/>
    <col min="27" max="30" width="15.7109375" style="1" customWidth="1"/>
    <col min="31" max="32" width="2.85546875" style="1" customWidth="1"/>
    <col min="33" max="33" width="10.85546875" style="1" customWidth="1"/>
    <col min="34" max="34" width="2.85546875" style="1" customWidth="1"/>
    <col min="35" max="256" width="11.42578125" style="1"/>
    <col min="257" max="257" width="2.85546875" style="1" customWidth="1"/>
    <col min="258" max="258" width="45.85546875" style="1" customWidth="1"/>
    <col min="259" max="259" width="5.28515625" style="1" bestFit="1" customWidth="1"/>
    <col min="260" max="263" width="15.7109375" style="1" customWidth="1"/>
    <col min="264" max="264" width="2.85546875" style="1" customWidth="1"/>
    <col min="265" max="268" width="15.7109375" style="1" customWidth="1"/>
    <col min="269" max="270" width="2.85546875" style="1" customWidth="1"/>
    <col min="271" max="271" width="10.85546875" style="1" customWidth="1"/>
    <col min="272" max="272" width="2.85546875" style="1" customWidth="1"/>
    <col min="273" max="274" width="15.7109375" style="1" customWidth="1"/>
    <col min="275" max="276" width="2.85546875" style="1" customWidth="1"/>
    <col min="277" max="277" width="45.85546875" style="1" customWidth="1"/>
    <col min="278" max="281" width="15.7109375" style="1" customWidth="1"/>
    <col min="282" max="282" width="2.85546875" style="1" customWidth="1"/>
    <col min="283" max="286" width="15.7109375" style="1" customWidth="1"/>
    <col min="287" max="288" width="2.85546875" style="1" customWidth="1"/>
    <col min="289" max="289" width="10.85546875" style="1" customWidth="1"/>
    <col min="290" max="290" width="2.85546875" style="1" customWidth="1"/>
    <col min="291" max="512" width="11.42578125" style="1"/>
    <col min="513" max="513" width="2.85546875" style="1" customWidth="1"/>
    <col min="514" max="514" width="45.85546875" style="1" customWidth="1"/>
    <col min="515" max="515" width="5.28515625" style="1" bestFit="1" customWidth="1"/>
    <col min="516" max="519" width="15.7109375" style="1" customWidth="1"/>
    <col min="520" max="520" width="2.85546875" style="1" customWidth="1"/>
    <col min="521" max="524" width="15.7109375" style="1" customWidth="1"/>
    <col min="525" max="526" width="2.85546875" style="1" customWidth="1"/>
    <col min="527" max="527" width="10.85546875" style="1" customWidth="1"/>
    <col min="528" max="528" width="2.85546875" style="1" customWidth="1"/>
    <col min="529" max="530" width="15.7109375" style="1" customWidth="1"/>
    <col min="531" max="532" width="2.85546875" style="1" customWidth="1"/>
    <col min="533" max="533" width="45.85546875" style="1" customWidth="1"/>
    <col min="534" max="537" width="15.7109375" style="1" customWidth="1"/>
    <col min="538" max="538" width="2.85546875" style="1" customWidth="1"/>
    <col min="539" max="542" width="15.7109375" style="1" customWidth="1"/>
    <col min="543" max="544" width="2.85546875" style="1" customWidth="1"/>
    <col min="545" max="545" width="10.85546875" style="1" customWidth="1"/>
    <col min="546" max="546" width="2.85546875" style="1" customWidth="1"/>
    <col min="547" max="768" width="11.42578125" style="1"/>
    <col min="769" max="769" width="2.85546875" style="1" customWidth="1"/>
    <col min="770" max="770" width="45.85546875" style="1" customWidth="1"/>
    <col min="771" max="771" width="5.28515625" style="1" bestFit="1" customWidth="1"/>
    <col min="772" max="775" width="15.7109375" style="1" customWidth="1"/>
    <col min="776" max="776" width="2.85546875" style="1" customWidth="1"/>
    <col min="777" max="780" width="15.7109375" style="1" customWidth="1"/>
    <col min="781" max="782" width="2.85546875" style="1" customWidth="1"/>
    <col min="783" max="783" width="10.85546875" style="1" customWidth="1"/>
    <col min="784" max="784" width="2.85546875" style="1" customWidth="1"/>
    <col min="785" max="786" width="15.7109375" style="1" customWidth="1"/>
    <col min="787" max="788" width="2.85546875" style="1" customWidth="1"/>
    <col min="789" max="789" width="45.85546875" style="1" customWidth="1"/>
    <col min="790" max="793" width="15.7109375" style="1" customWidth="1"/>
    <col min="794" max="794" width="2.85546875" style="1" customWidth="1"/>
    <col min="795" max="798" width="15.7109375" style="1" customWidth="1"/>
    <col min="799" max="800" width="2.85546875" style="1" customWidth="1"/>
    <col min="801" max="801" width="10.85546875" style="1" customWidth="1"/>
    <col min="802" max="802" width="2.85546875" style="1" customWidth="1"/>
    <col min="803" max="1024" width="11.42578125" style="1"/>
    <col min="1025" max="1025" width="2.85546875" style="1" customWidth="1"/>
    <col min="1026" max="1026" width="45.85546875" style="1" customWidth="1"/>
    <col min="1027" max="1027" width="5.28515625" style="1" bestFit="1" customWidth="1"/>
    <col min="1028" max="1031" width="15.7109375" style="1" customWidth="1"/>
    <col min="1032" max="1032" width="2.85546875" style="1" customWidth="1"/>
    <col min="1033" max="1036" width="15.7109375" style="1" customWidth="1"/>
    <col min="1037" max="1038" width="2.85546875" style="1" customWidth="1"/>
    <col min="1039" max="1039" width="10.85546875" style="1" customWidth="1"/>
    <col min="1040" max="1040" width="2.85546875" style="1" customWidth="1"/>
    <col min="1041" max="1042" width="15.7109375" style="1" customWidth="1"/>
    <col min="1043" max="1044" width="2.85546875" style="1" customWidth="1"/>
    <col min="1045" max="1045" width="45.85546875" style="1" customWidth="1"/>
    <col min="1046" max="1049" width="15.7109375" style="1" customWidth="1"/>
    <col min="1050" max="1050" width="2.85546875" style="1" customWidth="1"/>
    <col min="1051" max="1054" width="15.7109375" style="1" customWidth="1"/>
    <col min="1055" max="1056" width="2.85546875" style="1" customWidth="1"/>
    <col min="1057" max="1057" width="10.85546875" style="1" customWidth="1"/>
    <col min="1058" max="1058" width="2.85546875" style="1" customWidth="1"/>
    <col min="1059" max="1280" width="11.42578125" style="1"/>
    <col min="1281" max="1281" width="2.85546875" style="1" customWidth="1"/>
    <col min="1282" max="1282" width="45.85546875" style="1" customWidth="1"/>
    <col min="1283" max="1283" width="5.28515625" style="1" bestFit="1" customWidth="1"/>
    <col min="1284" max="1287" width="15.7109375" style="1" customWidth="1"/>
    <col min="1288" max="1288" width="2.85546875" style="1" customWidth="1"/>
    <col min="1289" max="1292" width="15.7109375" style="1" customWidth="1"/>
    <col min="1293" max="1294" width="2.85546875" style="1" customWidth="1"/>
    <col min="1295" max="1295" width="10.85546875" style="1" customWidth="1"/>
    <col min="1296" max="1296" width="2.85546875" style="1" customWidth="1"/>
    <col min="1297" max="1298" width="15.7109375" style="1" customWidth="1"/>
    <col min="1299" max="1300" width="2.85546875" style="1" customWidth="1"/>
    <col min="1301" max="1301" width="45.85546875" style="1" customWidth="1"/>
    <col min="1302" max="1305" width="15.7109375" style="1" customWidth="1"/>
    <col min="1306" max="1306" width="2.85546875" style="1" customWidth="1"/>
    <col min="1307" max="1310" width="15.7109375" style="1" customWidth="1"/>
    <col min="1311" max="1312" width="2.85546875" style="1" customWidth="1"/>
    <col min="1313" max="1313" width="10.85546875" style="1" customWidth="1"/>
    <col min="1314" max="1314" width="2.85546875" style="1" customWidth="1"/>
    <col min="1315" max="1536" width="11.42578125" style="1"/>
    <col min="1537" max="1537" width="2.85546875" style="1" customWidth="1"/>
    <col min="1538" max="1538" width="45.85546875" style="1" customWidth="1"/>
    <col min="1539" max="1539" width="5.28515625" style="1" bestFit="1" customWidth="1"/>
    <col min="1540" max="1543" width="15.7109375" style="1" customWidth="1"/>
    <col min="1544" max="1544" width="2.85546875" style="1" customWidth="1"/>
    <col min="1545" max="1548" width="15.7109375" style="1" customWidth="1"/>
    <col min="1549" max="1550" width="2.85546875" style="1" customWidth="1"/>
    <col min="1551" max="1551" width="10.85546875" style="1" customWidth="1"/>
    <col min="1552" max="1552" width="2.85546875" style="1" customWidth="1"/>
    <col min="1553" max="1554" width="15.7109375" style="1" customWidth="1"/>
    <col min="1555" max="1556" width="2.85546875" style="1" customWidth="1"/>
    <col min="1557" max="1557" width="45.85546875" style="1" customWidth="1"/>
    <col min="1558" max="1561" width="15.7109375" style="1" customWidth="1"/>
    <col min="1562" max="1562" width="2.85546875" style="1" customWidth="1"/>
    <col min="1563" max="1566" width="15.7109375" style="1" customWidth="1"/>
    <col min="1567" max="1568" width="2.85546875" style="1" customWidth="1"/>
    <col min="1569" max="1569" width="10.85546875" style="1" customWidth="1"/>
    <col min="1570" max="1570" width="2.85546875" style="1" customWidth="1"/>
    <col min="1571" max="1792" width="11.42578125" style="1"/>
    <col min="1793" max="1793" width="2.85546875" style="1" customWidth="1"/>
    <col min="1794" max="1794" width="45.85546875" style="1" customWidth="1"/>
    <col min="1795" max="1795" width="5.28515625" style="1" bestFit="1" customWidth="1"/>
    <col min="1796" max="1799" width="15.7109375" style="1" customWidth="1"/>
    <col min="1800" max="1800" width="2.85546875" style="1" customWidth="1"/>
    <col min="1801" max="1804" width="15.7109375" style="1" customWidth="1"/>
    <col min="1805" max="1806" width="2.85546875" style="1" customWidth="1"/>
    <col min="1807" max="1807" width="10.85546875" style="1" customWidth="1"/>
    <col min="1808" max="1808" width="2.85546875" style="1" customWidth="1"/>
    <col min="1809" max="1810" width="15.7109375" style="1" customWidth="1"/>
    <col min="1811" max="1812" width="2.85546875" style="1" customWidth="1"/>
    <col min="1813" max="1813" width="45.85546875" style="1" customWidth="1"/>
    <col min="1814" max="1817" width="15.7109375" style="1" customWidth="1"/>
    <col min="1818" max="1818" width="2.85546875" style="1" customWidth="1"/>
    <col min="1819" max="1822" width="15.7109375" style="1" customWidth="1"/>
    <col min="1823" max="1824" width="2.85546875" style="1" customWidth="1"/>
    <col min="1825" max="1825" width="10.85546875" style="1" customWidth="1"/>
    <col min="1826" max="1826" width="2.85546875" style="1" customWidth="1"/>
    <col min="1827" max="2048" width="11.42578125" style="1"/>
    <col min="2049" max="2049" width="2.85546875" style="1" customWidth="1"/>
    <col min="2050" max="2050" width="45.85546875" style="1" customWidth="1"/>
    <col min="2051" max="2051" width="5.28515625" style="1" bestFit="1" customWidth="1"/>
    <col min="2052" max="2055" width="15.7109375" style="1" customWidth="1"/>
    <col min="2056" max="2056" width="2.85546875" style="1" customWidth="1"/>
    <col min="2057" max="2060" width="15.7109375" style="1" customWidth="1"/>
    <col min="2061" max="2062" width="2.85546875" style="1" customWidth="1"/>
    <col min="2063" max="2063" width="10.85546875" style="1" customWidth="1"/>
    <col min="2064" max="2064" width="2.85546875" style="1" customWidth="1"/>
    <col min="2065" max="2066" width="15.7109375" style="1" customWidth="1"/>
    <col min="2067" max="2068" width="2.85546875" style="1" customWidth="1"/>
    <col min="2069" max="2069" width="45.85546875" style="1" customWidth="1"/>
    <col min="2070" max="2073" width="15.7109375" style="1" customWidth="1"/>
    <col min="2074" max="2074" width="2.85546875" style="1" customWidth="1"/>
    <col min="2075" max="2078" width="15.7109375" style="1" customWidth="1"/>
    <col min="2079" max="2080" width="2.85546875" style="1" customWidth="1"/>
    <col min="2081" max="2081" width="10.85546875" style="1" customWidth="1"/>
    <col min="2082" max="2082" width="2.85546875" style="1" customWidth="1"/>
    <col min="2083" max="2304" width="11.42578125" style="1"/>
    <col min="2305" max="2305" width="2.85546875" style="1" customWidth="1"/>
    <col min="2306" max="2306" width="45.85546875" style="1" customWidth="1"/>
    <col min="2307" max="2307" width="5.28515625" style="1" bestFit="1" customWidth="1"/>
    <col min="2308" max="2311" width="15.7109375" style="1" customWidth="1"/>
    <col min="2312" max="2312" width="2.85546875" style="1" customWidth="1"/>
    <col min="2313" max="2316" width="15.7109375" style="1" customWidth="1"/>
    <col min="2317" max="2318" width="2.85546875" style="1" customWidth="1"/>
    <col min="2319" max="2319" width="10.85546875" style="1" customWidth="1"/>
    <col min="2320" max="2320" width="2.85546875" style="1" customWidth="1"/>
    <col min="2321" max="2322" width="15.7109375" style="1" customWidth="1"/>
    <col min="2323" max="2324" width="2.85546875" style="1" customWidth="1"/>
    <col min="2325" max="2325" width="45.85546875" style="1" customWidth="1"/>
    <col min="2326" max="2329" width="15.7109375" style="1" customWidth="1"/>
    <col min="2330" max="2330" width="2.85546875" style="1" customWidth="1"/>
    <col min="2331" max="2334" width="15.7109375" style="1" customWidth="1"/>
    <col min="2335" max="2336" width="2.85546875" style="1" customWidth="1"/>
    <col min="2337" max="2337" width="10.85546875" style="1" customWidth="1"/>
    <col min="2338" max="2338" width="2.85546875" style="1" customWidth="1"/>
    <col min="2339" max="2560" width="11.42578125" style="1"/>
    <col min="2561" max="2561" width="2.85546875" style="1" customWidth="1"/>
    <col min="2562" max="2562" width="45.85546875" style="1" customWidth="1"/>
    <col min="2563" max="2563" width="5.28515625" style="1" bestFit="1" customWidth="1"/>
    <col min="2564" max="2567" width="15.7109375" style="1" customWidth="1"/>
    <col min="2568" max="2568" width="2.85546875" style="1" customWidth="1"/>
    <col min="2569" max="2572" width="15.7109375" style="1" customWidth="1"/>
    <col min="2573" max="2574" width="2.85546875" style="1" customWidth="1"/>
    <col min="2575" max="2575" width="10.85546875" style="1" customWidth="1"/>
    <col min="2576" max="2576" width="2.85546875" style="1" customWidth="1"/>
    <col min="2577" max="2578" width="15.7109375" style="1" customWidth="1"/>
    <col min="2579" max="2580" width="2.85546875" style="1" customWidth="1"/>
    <col min="2581" max="2581" width="45.85546875" style="1" customWidth="1"/>
    <col min="2582" max="2585" width="15.7109375" style="1" customWidth="1"/>
    <col min="2586" max="2586" width="2.85546875" style="1" customWidth="1"/>
    <col min="2587" max="2590" width="15.7109375" style="1" customWidth="1"/>
    <col min="2591" max="2592" width="2.85546875" style="1" customWidth="1"/>
    <col min="2593" max="2593" width="10.85546875" style="1" customWidth="1"/>
    <col min="2594" max="2594" width="2.85546875" style="1" customWidth="1"/>
    <col min="2595" max="2816" width="11.42578125" style="1"/>
    <col min="2817" max="2817" width="2.85546875" style="1" customWidth="1"/>
    <col min="2818" max="2818" width="45.85546875" style="1" customWidth="1"/>
    <col min="2819" max="2819" width="5.28515625" style="1" bestFit="1" customWidth="1"/>
    <col min="2820" max="2823" width="15.7109375" style="1" customWidth="1"/>
    <col min="2824" max="2824" width="2.85546875" style="1" customWidth="1"/>
    <col min="2825" max="2828" width="15.7109375" style="1" customWidth="1"/>
    <col min="2829" max="2830" width="2.85546875" style="1" customWidth="1"/>
    <col min="2831" max="2831" width="10.85546875" style="1" customWidth="1"/>
    <col min="2832" max="2832" width="2.85546875" style="1" customWidth="1"/>
    <col min="2833" max="2834" width="15.7109375" style="1" customWidth="1"/>
    <col min="2835" max="2836" width="2.85546875" style="1" customWidth="1"/>
    <col min="2837" max="2837" width="45.85546875" style="1" customWidth="1"/>
    <col min="2838" max="2841" width="15.7109375" style="1" customWidth="1"/>
    <col min="2842" max="2842" width="2.85546875" style="1" customWidth="1"/>
    <col min="2843" max="2846" width="15.7109375" style="1" customWidth="1"/>
    <col min="2847" max="2848" width="2.85546875" style="1" customWidth="1"/>
    <col min="2849" max="2849" width="10.85546875" style="1" customWidth="1"/>
    <col min="2850" max="2850" width="2.85546875" style="1" customWidth="1"/>
    <col min="2851" max="3072" width="11.42578125" style="1"/>
    <col min="3073" max="3073" width="2.85546875" style="1" customWidth="1"/>
    <col min="3074" max="3074" width="45.85546875" style="1" customWidth="1"/>
    <col min="3075" max="3075" width="5.28515625" style="1" bestFit="1" customWidth="1"/>
    <col min="3076" max="3079" width="15.7109375" style="1" customWidth="1"/>
    <col min="3080" max="3080" width="2.85546875" style="1" customWidth="1"/>
    <col min="3081" max="3084" width="15.7109375" style="1" customWidth="1"/>
    <col min="3085" max="3086" width="2.85546875" style="1" customWidth="1"/>
    <col min="3087" max="3087" width="10.85546875" style="1" customWidth="1"/>
    <col min="3088" max="3088" width="2.85546875" style="1" customWidth="1"/>
    <col min="3089" max="3090" width="15.7109375" style="1" customWidth="1"/>
    <col min="3091" max="3092" width="2.85546875" style="1" customWidth="1"/>
    <col min="3093" max="3093" width="45.85546875" style="1" customWidth="1"/>
    <col min="3094" max="3097" width="15.7109375" style="1" customWidth="1"/>
    <col min="3098" max="3098" width="2.85546875" style="1" customWidth="1"/>
    <col min="3099" max="3102" width="15.7109375" style="1" customWidth="1"/>
    <col min="3103" max="3104" width="2.85546875" style="1" customWidth="1"/>
    <col min="3105" max="3105" width="10.85546875" style="1" customWidth="1"/>
    <col min="3106" max="3106" width="2.85546875" style="1" customWidth="1"/>
    <col min="3107" max="3328" width="11.42578125" style="1"/>
    <col min="3329" max="3329" width="2.85546875" style="1" customWidth="1"/>
    <col min="3330" max="3330" width="45.85546875" style="1" customWidth="1"/>
    <col min="3331" max="3331" width="5.28515625" style="1" bestFit="1" customWidth="1"/>
    <col min="3332" max="3335" width="15.7109375" style="1" customWidth="1"/>
    <col min="3336" max="3336" width="2.85546875" style="1" customWidth="1"/>
    <col min="3337" max="3340" width="15.7109375" style="1" customWidth="1"/>
    <col min="3341" max="3342" width="2.85546875" style="1" customWidth="1"/>
    <col min="3343" max="3343" width="10.85546875" style="1" customWidth="1"/>
    <col min="3344" max="3344" width="2.85546875" style="1" customWidth="1"/>
    <col min="3345" max="3346" width="15.7109375" style="1" customWidth="1"/>
    <col min="3347" max="3348" width="2.85546875" style="1" customWidth="1"/>
    <col min="3349" max="3349" width="45.85546875" style="1" customWidth="1"/>
    <col min="3350" max="3353" width="15.7109375" style="1" customWidth="1"/>
    <col min="3354" max="3354" width="2.85546875" style="1" customWidth="1"/>
    <col min="3355" max="3358" width="15.7109375" style="1" customWidth="1"/>
    <col min="3359" max="3360" width="2.85546875" style="1" customWidth="1"/>
    <col min="3361" max="3361" width="10.85546875" style="1" customWidth="1"/>
    <col min="3362" max="3362" width="2.85546875" style="1" customWidth="1"/>
    <col min="3363" max="3584" width="11.42578125" style="1"/>
    <col min="3585" max="3585" width="2.85546875" style="1" customWidth="1"/>
    <col min="3586" max="3586" width="45.85546875" style="1" customWidth="1"/>
    <col min="3587" max="3587" width="5.28515625" style="1" bestFit="1" customWidth="1"/>
    <col min="3588" max="3591" width="15.7109375" style="1" customWidth="1"/>
    <col min="3592" max="3592" width="2.85546875" style="1" customWidth="1"/>
    <col min="3593" max="3596" width="15.7109375" style="1" customWidth="1"/>
    <col min="3597" max="3598" width="2.85546875" style="1" customWidth="1"/>
    <col min="3599" max="3599" width="10.85546875" style="1" customWidth="1"/>
    <col min="3600" max="3600" width="2.85546875" style="1" customWidth="1"/>
    <col min="3601" max="3602" width="15.7109375" style="1" customWidth="1"/>
    <col min="3603" max="3604" width="2.85546875" style="1" customWidth="1"/>
    <col min="3605" max="3605" width="45.85546875" style="1" customWidth="1"/>
    <col min="3606" max="3609" width="15.7109375" style="1" customWidth="1"/>
    <col min="3610" max="3610" width="2.85546875" style="1" customWidth="1"/>
    <col min="3611" max="3614" width="15.7109375" style="1" customWidth="1"/>
    <col min="3615" max="3616" width="2.85546875" style="1" customWidth="1"/>
    <col min="3617" max="3617" width="10.85546875" style="1" customWidth="1"/>
    <col min="3618" max="3618" width="2.85546875" style="1" customWidth="1"/>
    <col min="3619" max="3840" width="11.42578125" style="1"/>
    <col min="3841" max="3841" width="2.85546875" style="1" customWidth="1"/>
    <col min="3842" max="3842" width="45.85546875" style="1" customWidth="1"/>
    <col min="3843" max="3843" width="5.28515625" style="1" bestFit="1" customWidth="1"/>
    <col min="3844" max="3847" width="15.7109375" style="1" customWidth="1"/>
    <col min="3848" max="3848" width="2.85546875" style="1" customWidth="1"/>
    <col min="3849" max="3852" width="15.7109375" style="1" customWidth="1"/>
    <col min="3853" max="3854" width="2.85546875" style="1" customWidth="1"/>
    <col min="3855" max="3855" width="10.85546875" style="1" customWidth="1"/>
    <col min="3856" max="3856" width="2.85546875" style="1" customWidth="1"/>
    <col min="3857" max="3858" width="15.7109375" style="1" customWidth="1"/>
    <col min="3859" max="3860" width="2.85546875" style="1" customWidth="1"/>
    <col min="3861" max="3861" width="45.85546875" style="1" customWidth="1"/>
    <col min="3862" max="3865" width="15.7109375" style="1" customWidth="1"/>
    <col min="3866" max="3866" width="2.85546875" style="1" customWidth="1"/>
    <col min="3867" max="3870" width="15.7109375" style="1" customWidth="1"/>
    <col min="3871" max="3872" width="2.85546875" style="1" customWidth="1"/>
    <col min="3873" max="3873" width="10.85546875" style="1" customWidth="1"/>
    <col min="3874" max="3874" width="2.85546875" style="1" customWidth="1"/>
    <col min="3875" max="4096" width="11.42578125" style="1"/>
    <col min="4097" max="4097" width="2.85546875" style="1" customWidth="1"/>
    <col min="4098" max="4098" width="45.85546875" style="1" customWidth="1"/>
    <col min="4099" max="4099" width="5.28515625" style="1" bestFit="1" customWidth="1"/>
    <col min="4100" max="4103" width="15.7109375" style="1" customWidth="1"/>
    <col min="4104" max="4104" width="2.85546875" style="1" customWidth="1"/>
    <col min="4105" max="4108" width="15.7109375" style="1" customWidth="1"/>
    <col min="4109" max="4110" width="2.85546875" style="1" customWidth="1"/>
    <col min="4111" max="4111" width="10.85546875" style="1" customWidth="1"/>
    <col min="4112" max="4112" width="2.85546875" style="1" customWidth="1"/>
    <col min="4113" max="4114" width="15.7109375" style="1" customWidth="1"/>
    <col min="4115" max="4116" width="2.85546875" style="1" customWidth="1"/>
    <col min="4117" max="4117" width="45.85546875" style="1" customWidth="1"/>
    <col min="4118" max="4121" width="15.7109375" style="1" customWidth="1"/>
    <col min="4122" max="4122" width="2.85546875" style="1" customWidth="1"/>
    <col min="4123" max="4126" width="15.7109375" style="1" customWidth="1"/>
    <col min="4127" max="4128" width="2.85546875" style="1" customWidth="1"/>
    <col min="4129" max="4129" width="10.85546875" style="1" customWidth="1"/>
    <col min="4130" max="4130" width="2.85546875" style="1" customWidth="1"/>
    <col min="4131" max="4352" width="11.42578125" style="1"/>
    <col min="4353" max="4353" width="2.85546875" style="1" customWidth="1"/>
    <col min="4354" max="4354" width="45.85546875" style="1" customWidth="1"/>
    <col min="4355" max="4355" width="5.28515625" style="1" bestFit="1" customWidth="1"/>
    <col min="4356" max="4359" width="15.7109375" style="1" customWidth="1"/>
    <col min="4360" max="4360" width="2.85546875" style="1" customWidth="1"/>
    <col min="4361" max="4364" width="15.7109375" style="1" customWidth="1"/>
    <col min="4365" max="4366" width="2.85546875" style="1" customWidth="1"/>
    <col min="4367" max="4367" width="10.85546875" style="1" customWidth="1"/>
    <col min="4368" max="4368" width="2.85546875" style="1" customWidth="1"/>
    <col min="4369" max="4370" width="15.7109375" style="1" customWidth="1"/>
    <col min="4371" max="4372" width="2.85546875" style="1" customWidth="1"/>
    <col min="4373" max="4373" width="45.85546875" style="1" customWidth="1"/>
    <col min="4374" max="4377" width="15.7109375" style="1" customWidth="1"/>
    <col min="4378" max="4378" width="2.85546875" style="1" customWidth="1"/>
    <col min="4379" max="4382" width="15.7109375" style="1" customWidth="1"/>
    <col min="4383" max="4384" width="2.85546875" style="1" customWidth="1"/>
    <col min="4385" max="4385" width="10.85546875" style="1" customWidth="1"/>
    <col min="4386" max="4386" width="2.85546875" style="1" customWidth="1"/>
    <col min="4387" max="4608" width="11.42578125" style="1"/>
    <col min="4609" max="4609" width="2.85546875" style="1" customWidth="1"/>
    <col min="4610" max="4610" width="45.85546875" style="1" customWidth="1"/>
    <col min="4611" max="4611" width="5.28515625" style="1" bestFit="1" customWidth="1"/>
    <col min="4612" max="4615" width="15.7109375" style="1" customWidth="1"/>
    <col min="4616" max="4616" width="2.85546875" style="1" customWidth="1"/>
    <col min="4617" max="4620" width="15.7109375" style="1" customWidth="1"/>
    <col min="4621" max="4622" width="2.85546875" style="1" customWidth="1"/>
    <col min="4623" max="4623" width="10.85546875" style="1" customWidth="1"/>
    <col min="4624" max="4624" width="2.85546875" style="1" customWidth="1"/>
    <col min="4625" max="4626" width="15.7109375" style="1" customWidth="1"/>
    <col min="4627" max="4628" width="2.85546875" style="1" customWidth="1"/>
    <col min="4629" max="4629" width="45.85546875" style="1" customWidth="1"/>
    <col min="4630" max="4633" width="15.7109375" style="1" customWidth="1"/>
    <col min="4634" max="4634" width="2.85546875" style="1" customWidth="1"/>
    <col min="4635" max="4638" width="15.7109375" style="1" customWidth="1"/>
    <col min="4639" max="4640" width="2.85546875" style="1" customWidth="1"/>
    <col min="4641" max="4641" width="10.85546875" style="1" customWidth="1"/>
    <col min="4642" max="4642" width="2.85546875" style="1" customWidth="1"/>
    <col min="4643" max="4864" width="11.42578125" style="1"/>
    <col min="4865" max="4865" width="2.85546875" style="1" customWidth="1"/>
    <col min="4866" max="4866" width="45.85546875" style="1" customWidth="1"/>
    <col min="4867" max="4867" width="5.28515625" style="1" bestFit="1" customWidth="1"/>
    <col min="4868" max="4871" width="15.7109375" style="1" customWidth="1"/>
    <col min="4872" max="4872" width="2.85546875" style="1" customWidth="1"/>
    <col min="4873" max="4876" width="15.7109375" style="1" customWidth="1"/>
    <col min="4877" max="4878" width="2.85546875" style="1" customWidth="1"/>
    <col min="4879" max="4879" width="10.85546875" style="1" customWidth="1"/>
    <col min="4880" max="4880" width="2.85546875" style="1" customWidth="1"/>
    <col min="4881" max="4882" width="15.7109375" style="1" customWidth="1"/>
    <col min="4883" max="4884" width="2.85546875" style="1" customWidth="1"/>
    <col min="4885" max="4885" width="45.85546875" style="1" customWidth="1"/>
    <col min="4886" max="4889" width="15.7109375" style="1" customWidth="1"/>
    <col min="4890" max="4890" width="2.85546875" style="1" customWidth="1"/>
    <col min="4891" max="4894" width="15.7109375" style="1" customWidth="1"/>
    <col min="4895" max="4896" width="2.85546875" style="1" customWidth="1"/>
    <col min="4897" max="4897" width="10.85546875" style="1" customWidth="1"/>
    <col min="4898" max="4898" width="2.85546875" style="1" customWidth="1"/>
    <col min="4899" max="5120" width="11.42578125" style="1"/>
    <col min="5121" max="5121" width="2.85546875" style="1" customWidth="1"/>
    <col min="5122" max="5122" width="45.85546875" style="1" customWidth="1"/>
    <col min="5123" max="5123" width="5.28515625" style="1" bestFit="1" customWidth="1"/>
    <col min="5124" max="5127" width="15.7109375" style="1" customWidth="1"/>
    <col min="5128" max="5128" width="2.85546875" style="1" customWidth="1"/>
    <col min="5129" max="5132" width="15.7109375" style="1" customWidth="1"/>
    <col min="5133" max="5134" width="2.85546875" style="1" customWidth="1"/>
    <col min="5135" max="5135" width="10.85546875" style="1" customWidth="1"/>
    <col min="5136" max="5136" width="2.85546875" style="1" customWidth="1"/>
    <col min="5137" max="5138" width="15.7109375" style="1" customWidth="1"/>
    <col min="5139" max="5140" width="2.85546875" style="1" customWidth="1"/>
    <col min="5141" max="5141" width="45.85546875" style="1" customWidth="1"/>
    <col min="5142" max="5145" width="15.7109375" style="1" customWidth="1"/>
    <col min="5146" max="5146" width="2.85546875" style="1" customWidth="1"/>
    <col min="5147" max="5150" width="15.7109375" style="1" customWidth="1"/>
    <col min="5151" max="5152" width="2.85546875" style="1" customWidth="1"/>
    <col min="5153" max="5153" width="10.85546875" style="1" customWidth="1"/>
    <col min="5154" max="5154" width="2.85546875" style="1" customWidth="1"/>
    <col min="5155" max="5376" width="11.42578125" style="1"/>
    <col min="5377" max="5377" width="2.85546875" style="1" customWidth="1"/>
    <col min="5378" max="5378" width="45.85546875" style="1" customWidth="1"/>
    <col min="5379" max="5379" width="5.28515625" style="1" bestFit="1" customWidth="1"/>
    <col min="5380" max="5383" width="15.7109375" style="1" customWidth="1"/>
    <col min="5384" max="5384" width="2.85546875" style="1" customWidth="1"/>
    <col min="5385" max="5388" width="15.7109375" style="1" customWidth="1"/>
    <col min="5389" max="5390" width="2.85546875" style="1" customWidth="1"/>
    <col min="5391" max="5391" width="10.85546875" style="1" customWidth="1"/>
    <col min="5392" max="5392" width="2.85546875" style="1" customWidth="1"/>
    <col min="5393" max="5394" width="15.7109375" style="1" customWidth="1"/>
    <col min="5395" max="5396" width="2.85546875" style="1" customWidth="1"/>
    <col min="5397" max="5397" width="45.85546875" style="1" customWidth="1"/>
    <col min="5398" max="5401" width="15.7109375" style="1" customWidth="1"/>
    <col min="5402" max="5402" width="2.85546875" style="1" customWidth="1"/>
    <col min="5403" max="5406" width="15.7109375" style="1" customWidth="1"/>
    <col min="5407" max="5408" width="2.85546875" style="1" customWidth="1"/>
    <col min="5409" max="5409" width="10.85546875" style="1" customWidth="1"/>
    <col min="5410" max="5410" width="2.85546875" style="1" customWidth="1"/>
    <col min="5411" max="5632" width="11.42578125" style="1"/>
    <col min="5633" max="5633" width="2.85546875" style="1" customWidth="1"/>
    <col min="5634" max="5634" width="45.85546875" style="1" customWidth="1"/>
    <col min="5635" max="5635" width="5.28515625" style="1" bestFit="1" customWidth="1"/>
    <col min="5636" max="5639" width="15.7109375" style="1" customWidth="1"/>
    <col min="5640" max="5640" width="2.85546875" style="1" customWidth="1"/>
    <col min="5641" max="5644" width="15.7109375" style="1" customWidth="1"/>
    <col min="5645" max="5646" width="2.85546875" style="1" customWidth="1"/>
    <col min="5647" max="5647" width="10.85546875" style="1" customWidth="1"/>
    <col min="5648" max="5648" width="2.85546875" style="1" customWidth="1"/>
    <col min="5649" max="5650" width="15.7109375" style="1" customWidth="1"/>
    <col min="5651" max="5652" width="2.85546875" style="1" customWidth="1"/>
    <col min="5653" max="5653" width="45.85546875" style="1" customWidth="1"/>
    <col min="5654" max="5657" width="15.7109375" style="1" customWidth="1"/>
    <col min="5658" max="5658" width="2.85546875" style="1" customWidth="1"/>
    <col min="5659" max="5662" width="15.7109375" style="1" customWidth="1"/>
    <col min="5663" max="5664" width="2.85546875" style="1" customWidth="1"/>
    <col min="5665" max="5665" width="10.85546875" style="1" customWidth="1"/>
    <col min="5666" max="5666" width="2.85546875" style="1" customWidth="1"/>
    <col min="5667" max="5888" width="11.42578125" style="1"/>
    <col min="5889" max="5889" width="2.85546875" style="1" customWidth="1"/>
    <col min="5890" max="5890" width="45.85546875" style="1" customWidth="1"/>
    <col min="5891" max="5891" width="5.28515625" style="1" bestFit="1" customWidth="1"/>
    <col min="5892" max="5895" width="15.7109375" style="1" customWidth="1"/>
    <col min="5896" max="5896" width="2.85546875" style="1" customWidth="1"/>
    <col min="5897" max="5900" width="15.7109375" style="1" customWidth="1"/>
    <col min="5901" max="5902" width="2.85546875" style="1" customWidth="1"/>
    <col min="5903" max="5903" width="10.85546875" style="1" customWidth="1"/>
    <col min="5904" max="5904" width="2.85546875" style="1" customWidth="1"/>
    <col min="5905" max="5906" width="15.7109375" style="1" customWidth="1"/>
    <col min="5907" max="5908" width="2.85546875" style="1" customWidth="1"/>
    <col min="5909" max="5909" width="45.85546875" style="1" customWidth="1"/>
    <col min="5910" max="5913" width="15.7109375" style="1" customWidth="1"/>
    <col min="5914" max="5914" width="2.85546875" style="1" customWidth="1"/>
    <col min="5915" max="5918" width="15.7109375" style="1" customWidth="1"/>
    <col min="5919" max="5920" width="2.85546875" style="1" customWidth="1"/>
    <col min="5921" max="5921" width="10.85546875" style="1" customWidth="1"/>
    <col min="5922" max="5922" width="2.85546875" style="1" customWidth="1"/>
    <col min="5923" max="6144" width="11.42578125" style="1"/>
    <col min="6145" max="6145" width="2.85546875" style="1" customWidth="1"/>
    <col min="6146" max="6146" width="45.85546875" style="1" customWidth="1"/>
    <col min="6147" max="6147" width="5.28515625" style="1" bestFit="1" customWidth="1"/>
    <col min="6148" max="6151" width="15.7109375" style="1" customWidth="1"/>
    <col min="6152" max="6152" width="2.85546875" style="1" customWidth="1"/>
    <col min="6153" max="6156" width="15.7109375" style="1" customWidth="1"/>
    <col min="6157" max="6158" width="2.85546875" style="1" customWidth="1"/>
    <col min="6159" max="6159" width="10.85546875" style="1" customWidth="1"/>
    <col min="6160" max="6160" width="2.85546875" style="1" customWidth="1"/>
    <col min="6161" max="6162" width="15.7109375" style="1" customWidth="1"/>
    <col min="6163" max="6164" width="2.85546875" style="1" customWidth="1"/>
    <col min="6165" max="6165" width="45.85546875" style="1" customWidth="1"/>
    <col min="6166" max="6169" width="15.7109375" style="1" customWidth="1"/>
    <col min="6170" max="6170" width="2.85546875" style="1" customWidth="1"/>
    <col min="6171" max="6174" width="15.7109375" style="1" customWidth="1"/>
    <col min="6175" max="6176" width="2.85546875" style="1" customWidth="1"/>
    <col min="6177" max="6177" width="10.85546875" style="1" customWidth="1"/>
    <col min="6178" max="6178" width="2.85546875" style="1" customWidth="1"/>
    <col min="6179" max="6400" width="11.42578125" style="1"/>
    <col min="6401" max="6401" width="2.85546875" style="1" customWidth="1"/>
    <col min="6402" max="6402" width="45.85546875" style="1" customWidth="1"/>
    <col min="6403" max="6403" width="5.28515625" style="1" bestFit="1" customWidth="1"/>
    <col min="6404" max="6407" width="15.7109375" style="1" customWidth="1"/>
    <col min="6408" max="6408" width="2.85546875" style="1" customWidth="1"/>
    <col min="6409" max="6412" width="15.7109375" style="1" customWidth="1"/>
    <col min="6413" max="6414" width="2.85546875" style="1" customWidth="1"/>
    <col min="6415" max="6415" width="10.85546875" style="1" customWidth="1"/>
    <col min="6416" max="6416" width="2.85546875" style="1" customWidth="1"/>
    <col min="6417" max="6418" width="15.7109375" style="1" customWidth="1"/>
    <col min="6419" max="6420" width="2.85546875" style="1" customWidth="1"/>
    <col min="6421" max="6421" width="45.85546875" style="1" customWidth="1"/>
    <col min="6422" max="6425" width="15.7109375" style="1" customWidth="1"/>
    <col min="6426" max="6426" width="2.85546875" style="1" customWidth="1"/>
    <col min="6427" max="6430" width="15.7109375" style="1" customWidth="1"/>
    <col min="6431" max="6432" width="2.85546875" style="1" customWidth="1"/>
    <col min="6433" max="6433" width="10.85546875" style="1" customWidth="1"/>
    <col min="6434" max="6434" width="2.85546875" style="1" customWidth="1"/>
    <col min="6435" max="6656" width="11.42578125" style="1"/>
    <col min="6657" max="6657" width="2.85546875" style="1" customWidth="1"/>
    <col min="6658" max="6658" width="45.85546875" style="1" customWidth="1"/>
    <col min="6659" max="6659" width="5.28515625" style="1" bestFit="1" customWidth="1"/>
    <col min="6660" max="6663" width="15.7109375" style="1" customWidth="1"/>
    <col min="6664" max="6664" width="2.85546875" style="1" customWidth="1"/>
    <col min="6665" max="6668" width="15.7109375" style="1" customWidth="1"/>
    <col min="6669" max="6670" width="2.85546875" style="1" customWidth="1"/>
    <col min="6671" max="6671" width="10.85546875" style="1" customWidth="1"/>
    <col min="6672" max="6672" width="2.85546875" style="1" customWidth="1"/>
    <col min="6673" max="6674" width="15.7109375" style="1" customWidth="1"/>
    <col min="6675" max="6676" width="2.85546875" style="1" customWidth="1"/>
    <col min="6677" max="6677" width="45.85546875" style="1" customWidth="1"/>
    <col min="6678" max="6681" width="15.7109375" style="1" customWidth="1"/>
    <col min="6682" max="6682" width="2.85546875" style="1" customWidth="1"/>
    <col min="6683" max="6686" width="15.7109375" style="1" customWidth="1"/>
    <col min="6687" max="6688" width="2.85546875" style="1" customWidth="1"/>
    <col min="6689" max="6689" width="10.85546875" style="1" customWidth="1"/>
    <col min="6690" max="6690" width="2.85546875" style="1" customWidth="1"/>
    <col min="6691" max="6912" width="11.42578125" style="1"/>
    <col min="6913" max="6913" width="2.85546875" style="1" customWidth="1"/>
    <col min="6914" max="6914" width="45.85546875" style="1" customWidth="1"/>
    <col min="6915" max="6915" width="5.28515625" style="1" bestFit="1" customWidth="1"/>
    <col min="6916" max="6919" width="15.7109375" style="1" customWidth="1"/>
    <col min="6920" max="6920" width="2.85546875" style="1" customWidth="1"/>
    <col min="6921" max="6924" width="15.7109375" style="1" customWidth="1"/>
    <col min="6925" max="6926" width="2.85546875" style="1" customWidth="1"/>
    <col min="6927" max="6927" width="10.85546875" style="1" customWidth="1"/>
    <col min="6928" max="6928" width="2.85546875" style="1" customWidth="1"/>
    <col min="6929" max="6930" width="15.7109375" style="1" customWidth="1"/>
    <col min="6931" max="6932" width="2.85546875" style="1" customWidth="1"/>
    <col min="6933" max="6933" width="45.85546875" style="1" customWidth="1"/>
    <col min="6934" max="6937" width="15.7109375" style="1" customWidth="1"/>
    <col min="6938" max="6938" width="2.85546875" style="1" customWidth="1"/>
    <col min="6939" max="6942" width="15.7109375" style="1" customWidth="1"/>
    <col min="6943" max="6944" width="2.85546875" style="1" customWidth="1"/>
    <col min="6945" max="6945" width="10.85546875" style="1" customWidth="1"/>
    <col min="6946" max="6946" width="2.85546875" style="1" customWidth="1"/>
    <col min="6947" max="7168" width="11.42578125" style="1"/>
    <col min="7169" max="7169" width="2.85546875" style="1" customWidth="1"/>
    <col min="7170" max="7170" width="45.85546875" style="1" customWidth="1"/>
    <col min="7171" max="7171" width="5.28515625" style="1" bestFit="1" customWidth="1"/>
    <col min="7172" max="7175" width="15.7109375" style="1" customWidth="1"/>
    <col min="7176" max="7176" width="2.85546875" style="1" customWidth="1"/>
    <col min="7177" max="7180" width="15.7109375" style="1" customWidth="1"/>
    <col min="7181" max="7182" width="2.85546875" style="1" customWidth="1"/>
    <col min="7183" max="7183" width="10.85546875" style="1" customWidth="1"/>
    <col min="7184" max="7184" width="2.85546875" style="1" customWidth="1"/>
    <col min="7185" max="7186" width="15.7109375" style="1" customWidth="1"/>
    <col min="7187" max="7188" width="2.85546875" style="1" customWidth="1"/>
    <col min="7189" max="7189" width="45.85546875" style="1" customWidth="1"/>
    <col min="7190" max="7193" width="15.7109375" style="1" customWidth="1"/>
    <col min="7194" max="7194" width="2.85546875" style="1" customWidth="1"/>
    <col min="7195" max="7198" width="15.7109375" style="1" customWidth="1"/>
    <col min="7199" max="7200" width="2.85546875" style="1" customWidth="1"/>
    <col min="7201" max="7201" width="10.85546875" style="1" customWidth="1"/>
    <col min="7202" max="7202" width="2.85546875" style="1" customWidth="1"/>
    <col min="7203" max="7424" width="11.42578125" style="1"/>
    <col min="7425" max="7425" width="2.85546875" style="1" customWidth="1"/>
    <col min="7426" max="7426" width="45.85546875" style="1" customWidth="1"/>
    <col min="7427" max="7427" width="5.28515625" style="1" bestFit="1" customWidth="1"/>
    <col min="7428" max="7431" width="15.7109375" style="1" customWidth="1"/>
    <col min="7432" max="7432" width="2.85546875" style="1" customWidth="1"/>
    <col min="7433" max="7436" width="15.7109375" style="1" customWidth="1"/>
    <col min="7437" max="7438" width="2.85546875" style="1" customWidth="1"/>
    <col min="7439" max="7439" width="10.85546875" style="1" customWidth="1"/>
    <col min="7440" max="7440" width="2.85546875" style="1" customWidth="1"/>
    <col min="7441" max="7442" width="15.7109375" style="1" customWidth="1"/>
    <col min="7443" max="7444" width="2.85546875" style="1" customWidth="1"/>
    <col min="7445" max="7445" width="45.85546875" style="1" customWidth="1"/>
    <col min="7446" max="7449" width="15.7109375" style="1" customWidth="1"/>
    <col min="7450" max="7450" width="2.85546875" style="1" customWidth="1"/>
    <col min="7451" max="7454" width="15.7109375" style="1" customWidth="1"/>
    <col min="7455" max="7456" width="2.85546875" style="1" customWidth="1"/>
    <col min="7457" max="7457" width="10.85546875" style="1" customWidth="1"/>
    <col min="7458" max="7458" width="2.85546875" style="1" customWidth="1"/>
    <col min="7459" max="7680" width="11.42578125" style="1"/>
    <col min="7681" max="7681" width="2.85546875" style="1" customWidth="1"/>
    <col min="7682" max="7682" width="45.85546875" style="1" customWidth="1"/>
    <col min="7683" max="7683" width="5.28515625" style="1" bestFit="1" customWidth="1"/>
    <col min="7684" max="7687" width="15.7109375" style="1" customWidth="1"/>
    <col min="7688" max="7688" width="2.85546875" style="1" customWidth="1"/>
    <col min="7689" max="7692" width="15.7109375" style="1" customWidth="1"/>
    <col min="7693" max="7694" width="2.85546875" style="1" customWidth="1"/>
    <col min="7695" max="7695" width="10.85546875" style="1" customWidth="1"/>
    <col min="7696" max="7696" width="2.85546875" style="1" customWidth="1"/>
    <col min="7697" max="7698" width="15.7109375" style="1" customWidth="1"/>
    <col min="7699" max="7700" width="2.85546875" style="1" customWidth="1"/>
    <col min="7701" max="7701" width="45.85546875" style="1" customWidth="1"/>
    <col min="7702" max="7705" width="15.7109375" style="1" customWidth="1"/>
    <col min="7706" max="7706" width="2.85546875" style="1" customWidth="1"/>
    <col min="7707" max="7710" width="15.7109375" style="1" customWidth="1"/>
    <col min="7711" max="7712" width="2.85546875" style="1" customWidth="1"/>
    <col min="7713" max="7713" width="10.85546875" style="1" customWidth="1"/>
    <col min="7714" max="7714" width="2.85546875" style="1" customWidth="1"/>
    <col min="7715" max="7936" width="11.42578125" style="1"/>
    <col min="7937" max="7937" width="2.85546875" style="1" customWidth="1"/>
    <col min="7938" max="7938" width="45.85546875" style="1" customWidth="1"/>
    <col min="7939" max="7939" width="5.28515625" style="1" bestFit="1" customWidth="1"/>
    <col min="7940" max="7943" width="15.7109375" style="1" customWidth="1"/>
    <col min="7944" max="7944" width="2.85546875" style="1" customWidth="1"/>
    <col min="7945" max="7948" width="15.7109375" style="1" customWidth="1"/>
    <col min="7949" max="7950" width="2.85546875" style="1" customWidth="1"/>
    <col min="7951" max="7951" width="10.85546875" style="1" customWidth="1"/>
    <col min="7952" max="7952" width="2.85546875" style="1" customWidth="1"/>
    <col min="7953" max="7954" width="15.7109375" style="1" customWidth="1"/>
    <col min="7955" max="7956" width="2.85546875" style="1" customWidth="1"/>
    <col min="7957" max="7957" width="45.85546875" style="1" customWidth="1"/>
    <col min="7958" max="7961" width="15.7109375" style="1" customWidth="1"/>
    <col min="7962" max="7962" width="2.85546875" style="1" customWidth="1"/>
    <col min="7963" max="7966" width="15.7109375" style="1" customWidth="1"/>
    <col min="7967" max="7968" width="2.85546875" style="1" customWidth="1"/>
    <col min="7969" max="7969" width="10.85546875" style="1" customWidth="1"/>
    <col min="7970" max="7970" width="2.85546875" style="1" customWidth="1"/>
    <col min="7971" max="8192" width="11.42578125" style="1"/>
    <col min="8193" max="8193" width="2.85546875" style="1" customWidth="1"/>
    <col min="8194" max="8194" width="45.85546875" style="1" customWidth="1"/>
    <col min="8195" max="8195" width="5.28515625" style="1" bestFit="1" customWidth="1"/>
    <col min="8196" max="8199" width="15.7109375" style="1" customWidth="1"/>
    <col min="8200" max="8200" width="2.85546875" style="1" customWidth="1"/>
    <col min="8201" max="8204" width="15.7109375" style="1" customWidth="1"/>
    <col min="8205" max="8206" width="2.85546875" style="1" customWidth="1"/>
    <col min="8207" max="8207" width="10.85546875" style="1" customWidth="1"/>
    <col min="8208" max="8208" width="2.85546875" style="1" customWidth="1"/>
    <col min="8209" max="8210" width="15.7109375" style="1" customWidth="1"/>
    <col min="8211" max="8212" width="2.85546875" style="1" customWidth="1"/>
    <col min="8213" max="8213" width="45.85546875" style="1" customWidth="1"/>
    <col min="8214" max="8217" width="15.7109375" style="1" customWidth="1"/>
    <col min="8218" max="8218" width="2.85546875" style="1" customWidth="1"/>
    <col min="8219" max="8222" width="15.7109375" style="1" customWidth="1"/>
    <col min="8223" max="8224" width="2.85546875" style="1" customWidth="1"/>
    <col min="8225" max="8225" width="10.85546875" style="1" customWidth="1"/>
    <col min="8226" max="8226" width="2.85546875" style="1" customWidth="1"/>
    <col min="8227" max="8448" width="11.42578125" style="1"/>
    <col min="8449" max="8449" width="2.85546875" style="1" customWidth="1"/>
    <col min="8450" max="8450" width="45.85546875" style="1" customWidth="1"/>
    <col min="8451" max="8451" width="5.28515625" style="1" bestFit="1" customWidth="1"/>
    <col min="8452" max="8455" width="15.7109375" style="1" customWidth="1"/>
    <col min="8456" max="8456" width="2.85546875" style="1" customWidth="1"/>
    <col min="8457" max="8460" width="15.7109375" style="1" customWidth="1"/>
    <col min="8461" max="8462" width="2.85546875" style="1" customWidth="1"/>
    <col min="8463" max="8463" width="10.85546875" style="1" customWidth="1"/>
    <col min="8464" max="8464" width="2.85546875" style="1" customWidth="1"/>
    <col min="8465" max="8466" width="15.7109375" style="1" customWidth="1"/>
    <col min="8467" max="8468" width="2.85546875" style="1" customWidth="1"/>
    <col min="8469" max="8469" width="45.85546875" style="1" customWidth="1"/>
    <col min="8470" max="8473" width="15.7109375" style="1" customWidth="1"/>
    <col min="8474" max="8474" width="2.85546875" style="1" customWidth="1"/>
    <col min="8475" max="8478" width="15.7109375" style="1" customWidth="1"/>
    <col min="8479" max="8480" width="2.85546875" style="1" customWidth="1"/>
    <col min="8481" max="8481" width="10.85546875" style="1" customWidth="1"/>
    <col min="8482" max="8482" width="2.85546875" style="1" customWidth="1"/>
    <col min="8483" max="8704" width="11.42578125" style="1"/>
    <col min="8705" max="8705" width="2.85546875" style="1" customWidth="1"/>
    <col min="8706" max="8706" width="45.85546875" style="1" customWidth="1"/>
    <col min="8707" max="8707" width="5.28515625" style="1" bestFit="1" customWidth="1"/>
    <col min="8708" max="8711" width="15.7109375" style="1" customWidth="1"/>
    <col min="8712" max="8712" width="2.85546875" style="1" customWidth="1"/>
    <col min="8713" max="8716" width="15.7109375" style="1" customWidth="1"/>
    <col min="8717" max="8718" width="2.85546875" style="1" customWidth="1"/>
    <col min="8719" max="8719" width="10.85546875" style="1" customWidth="1"/>
    <col min="8720" max="8720" width="2.85546875" style="1" customWidth="1"/>
    <col min="8721" max="8722" width="15.7109375" style="1" customWidth="1"/>
    <col min="8723" max="8724" width="2.85546875" style="1" customWidth="1"/>
    <col min="8725" max="8725" width="45.85546875" style="1" customWidth="1"/>
    <col min="8726" max="8729" width="15.7109375" style="1" customWidth="1"/>
    <col min="8730" max="8730" width="2.85546875" style="1" customWidth="1"/>
    <col min="8731" max="8734" width="15.7109375" style="1" customWidth="1"/>
    <col min="8735" max="8736" width="2.85546875" style="1" customWidth="1"/>
    <col min="8737" max="8737" width="10.85546875" style="1" customWidth="1"/>
    <col min="8738" max="8738" width="2.85546875" style="1" customWidth="1"/>
    <col min="8739" max="8960" width="11.42578125" style="1"/>
    <col min="8961" max="8961" width="2.85546875" style="1" customWidth="1"/>
    <col min="8962" max="8962" width="45.85546875" style="1" customWidth="1"/>
    <col min="8963" max="8963" width="5.28515625" style="1" bestFit="1" customWidth="1"/>
    <col min="8964" max="8967" width="15.7109375" style="1" customWidth="1"/>
    <col min="8968" max="8968" width="2.85546875" style="1" customWidth="1"/>
    <col min="8969" max="8972" width="15.7109375" style="1" customWidth="1"/>
    <col min="8973" max="8974" width="2.85546875" style="1" customWidth="1"/>
    <col min="8975" max="8975" width="10.85546875" style="1" customWidth="1"/>
    <col min="8976" max="8976" width="2.85546875" style="1" customWidth="1"/>
    <col min="8977" max="8978" width="15.7109375" style="1" customWidth="1"/>
    <col min="8979" max="8980" width="2.85546875" style="1" customWidth="1"/>
    <col min="8981" max="8981" width="45.85546875" style="1" customWidth="1"/>
    <col min="8982" max="8985" width="15.7109375" style="1" customWidth="1"/>
    <col min="8986" max="8986" width="2.85546875" style="1" customWidth="1"/>
    <col min="8987" max="8990" width="15.7109375" style="1" customWidth="1"/>
    <col min="8991" max="8992" width="2.85546875" style="1" customWidth="1"/>
    <col min="8993" max="8993" width="10.85546875" style="1" customWidth="1"/>
    <col min="8994" max="8994" width="2.85546875" style="1" customWidth="1"/>
    <col min="8995" max="9216" width="11.42578125" style="1"/>
    <col min="9217" max="9217" width="2.85546875" style="1" customWidth="1"/>
    <col min="9218" max="9218" width="45.85546875" style="1" customWidth="1"/>
    <col min="9219" max="9219" width="5.28515625" style="1" bestFit="1" customWidth="1"/>
    <col min="9220" max="9223" width="15.7109375" style="1" customWidth="1"/>
    <col min="9224" max="9224" width="2.85546875" style="1" customWidth="1"/>
    <col min="9225" max="9228" width="15.7109375" style="1" customWidth="1"/>
    <col min="9229" max="9230" width="2.85546875" style="1" customWidth="1"/>
    <col min="9231" max="9231" width="10.85546875" style="1" customWidth="1"/>
    <col min="9232" max="9232" width="2.85546875" style="1" customWidth="1"/>
    <col min="9233" max="9234" width="15.7109375" style="1" customWidth="1"/>
    <col min="9235" max="9236" width="2.85546875" style="1" customWidth="1"/>
    <col min="9237" max="9237" width="45.85546875" style="1" customWidth="1"/>
    <col min="9238" max="9241" width="15.7109375" style="1" customWidth="1"/>
    <col min="9242" max="9242" width="2.85546875" style="1" customWidth="1"/>
    <col min="9243" max="9246" width="15.7109375" style="1" customWidth="1"/>
    <col min="9247" max="9248" width="2.85546875" style="1" customWidth="1"/>
    <col min="9249" max="9249" width="10.85546875" style="1" customWidth="1"/>
    <col min="9250" max="9250" width="2.85546875" style="1" customWidth="1"/>
    <col min="9251" max="9472" width="11.42578125" style="1"/>
    <col min="9473" max="9473" width="2.85546875" style="1" customWidth="1"/>
    <col min="9474" max="9474" width="45.85546875" style="1" customWidth="1"/>
    <col min="9475" max="9475" width="5.28515625" style="1" bestFit="1" customWidth="1"/>
    <col min="9476" max="9479" width="15.7109375" style="1" customWidth="1"/>
    <col min="9480" max="9480" width="2.85546875" style="1" customWidth="1"/>
    <col min="9481" max="9484" width="15.7109375" style="1" customWidth="1"/>
    <col min="9485" max="9486" width="2.85546875" style="1" customWidth="1"/>
    <col min="9487" max="9487" width="10.85546875" style="1" customWidth="1"/>
    <col min="9488" max="9488" width="2.85546875" style="1" customWidth="1"/>
    <col min="9489" max="9490" width="15.7109375" style="1" customWidth="1"/>
    <col min="9491" max="9492" width="2.85546875" style="1" customWidth="1"/>
    <col min="9493" max="9493" width="45.85546875" style="1" customWidth="1"/>
    <col min="9494" max="9497" width="15.7109375" style="1" customWidth="1"/>
    <col min="9498" max="9498" width="2.85546875" style="1" customWidth="1"/>
    <col min="9499" max="9502" width="15.7109375" style="1" customWidth="1"/>
    <col min="9503" max="9504" width="2.85546875" style="1" customWidth="1"/>
    <col min="9505" max="9505" width="10.85546875" style="1" customWidth="1"/>
    <col min="9506" max="9506" width="2.85546875" style="1" customWidth="1"/>
    <col min="9507" max="9728" width="11.42578125" style="1"/>
    <col min="9729" max="9729" width="2.85546875" style="1" customWidth="1"/>
    <col min="9730" max="9730" width="45.85546875" style="1" customWidth="1"/>
    <col min="9731" max="9731" width="5.28515625" style="1" bestFit="1" customWidth="1"/>
    <col min="9732" max="9735" width="15.7109375" style="1" customWidth="1"/>
    <col min="9736" max="9736" width="2.85546875" style="1" customWidth="1"/>
    <col min="9737" max="9740" width="15.7109375" style="1" customWidth="1"/>
    <col min="9741" max="9742" width="2.85546875" style="1" customWidth="1"/>
    <col min="9743" max="9743" width="10.85546875" style="1" customWidth="1"/>
    <col min="9744" max="9744" width="2.85546875" style="1" customWidth="1"/>
    <col min="9745" max="9746" width="15.7109375" style="1" customWidth="1"/>
    <col min="9747" max="9748" width="2.85546875" style="1" customWidth="1"/>
    <col min="9749" max="9749" width="45.85546875" style="1" customWidth="1"/>
    <col min="9750" max="9753" width="15.7109375" style="1" customWidth="1"/>
    <col min="9754" max="9754" width="2.85546875" style="1" customWidth="1"/>
    <col min="9755" max="9758" width="15.7109375" style="1" customWidth="1"/>
    <col min="9759" max="9760" width="2.85546875" style="1" customWidth="1"/>
    <col min="9761" max="9761" width="10.85546875" style="1" customWidth="1"/>
    <col min="9762" max="9762" width="2.85546875" style="1" customWidth="1"/>
    <col min="9763" max="9984" width="11.42578125" style="1"/>
    <col min="9985" max="9985" width="2.85546875" style="1" customWidth="1"/>
    <col min="9986" max="9986" width="45.85546875" style="1" customWidth="1"/>
    <col min="9987" max="9987" width="5.28515625" style="1" bestFit="1" customWidth="1"/>
    <col min="9988" max="9991" width="15.7109375" style="1" customWidth="1"/>
    <col min="9992" max="9992" width="2.85546875" style="1" customWidth="1"/>
    <col min="9993" max="9996" width="15.7109375" style="1" customWidth="1"/>
    <col min="9997" max="9998" width="2.85546875" style="1" customWidth="1"/>
    <col min="9999" max="9999" width="10.85546875" style="1" customWidth="1"/>
    <col min="10000" max="10000" width="2.85546875" style="1" customWidth="1"/>
    <col min="10001" max="10002" width="15.7109375" style="1" customWidth="1"/>
    <col min="10003" max="10004" width="2.85546875" style="1" customWidth="1"/>
    <col min="10005" max="10005" width="45.85546875" style="1" customWidth="1"/>
    <col min="10006" max="10009" width="15.7109375" style="1" customWidth="1"/>
    <col min="10010" max="10010" width="2.85546875" style="1" customWidth="1"/>
    <col min="10011" max="10014" width="15.7109375" style="1" customWidth="1"/>
    <col min="10015" max="10016" width="2.85546875" style="1" customWidth="1"/>
    <col min="10017" max="10017" width="10.85546875" style="1" customWidth="1"/>
    <col min="10018" max="10018" width="2.85546875" style="1" customWidth="1"/>
    <col min="10019" max="10240" width="11.42578125" style="1"/>
    <col min="10241" max="10241" width="2.85546875" style="1" customWidth="1"/>
    <col min="10242" max="10242" width="45.85546875" style="1" customWidth="1"/>
    <col min="10243" max="10243" width="5.28515625" style="1" bestFit="1" customWidth="1"/>
    <col min="10244" max="10247" width="15.7109375" style="1" customWidth="1"/>
    <col min="10248" max="10248" width="2.85546875" style="1" customWidth="1"/>
    <col min="10249" max="10252" width="15.7109375" style="1" customWidth="1"/>
    <col min="10253" max="10254" width="2.85546875" style="1" customWidth="1"/>
    <col min="10255" max="10255" width="10.85546875" style="1" customWidth="1"/>
    <col min="10256" max="10256" width="2.85546875" style="1" customWidth="1"/>
    <col min="10257" max="10258" width="15.7109375" style="1" customWidth="1"/>
    <col min="10259" max="10260" width="2.85546875" style="1" customWidth="1"/>
    <col min="10261" max="10261" width="45.85546875" style="1" customWidth="1"/>
    <col min="10262" max="10265" width="15.7109375" style="1" customWidth="1"/>
    <col min="10266" max="10266" width="2.85546875" style="1" customWidth="1"/>
    <col min="10267" max="10270" width="15.7109375" style="1" customWidth="1"/>
    <col min="10271" max="10272" width="2.85546875" style="1" customWidth="1"/>
    <col min="10273" max="10273" width="10.85546875" style="1" customWidth="1"/>
    <col min="10274" max="10274" width="2.85546875" style="1" customWidth="1"/>
    <col min="10275" max="10496" width="11.42578125" style="1"/>
    <col min="10497" max="10497" width="2.85546875" style="1" customWidth="1"/>
    <col min="10498" max="10498" width="45.85546875" style="1" customWidth="1"/>
    <col min="10499" max="10499" width="5.28515625" style="1" bestFit="1" customWidth="1"/>
    <col min="10500" max="10503" width="15.7109375" style="1" customWidth="1"/>
    <col min="10504" max="10504" width="2.85546875" style="1" customWidth="1"/>
    <col min="10505" max="10508" width="15.7109375" style="1" customWidth="1"/>
    <col min="10509" max="10510" width="2.85546875" style="1" customWidth="1"/>
    <col min="10511" max="10511" width="10.85546875" style="1" customWidth="1"/>
    <col min="10512" max="10512" width="2.85546875" style="1" customWidth="1"/>
    <col min="10513" max="10514" width="15.7109375" style="1" customWidth="1"/>
    <col min="10515" max="10516" width="2.85546875" style="1" customWidth="1"/>
    <col min="10517" max="10517" width="45.85546875" style="1" customWidth="1"/>
    <col min="10518" max="10521" width="15.7109375" style="1" customWidth="1"/>
    <col min="10522" max="10522" width="2.85546875" style="1" customWidth="1"/>
    <col min="10523" max="10526" width="15.7109375" style="1" customWidth="1"/>
    <col min="10527" max="10528" width="2.85546875" style="1" customWidth="1"/>
    <col min="10529" max="10529" width="10.85546875" style="1" customWidth="1"/>
    <col min="10530" max="10530" width="2.85546875" style="1" customWidth="1"/>
    <col min="10531" max="10752" width="11.42578125" style="1"/>
    <col min="10753" max="10753" width="2.85546875" style="1" customWidth="1"/>
    <col min="10754" max="10754" width="45.85546875" style="1" customWidth="1"/>
    <col min="10755" max="10755" width="5.28515625" style="1" bestFit="1" customWidth="1"/>
    <col min="10756" max="10759" width="15.7109375" style="1" customWidth="1"/>
    <col min="10760" max="10760" width="2.85546875" style="1" customWidth="1"/>
    <col min="10761" max="10764" width="15.7109375" style="1" customWidth="1"/>
    <col min="10765" max="10766" width="2.85546875" style="1" customWidth="1"/>
    <col min="10767" max="10767" width="10.85546875" style="1" customWidth="1"/>
    <col min="10768" max="10768" width="2.85546875" style="1" customWidth="1"/>
    <col min="10769" max="10770" width="15.7109375" style="1" customWidth="1"/>
    <col min="10771" max="10772" width="2.85546875" style="1" customWidth="1"/>
    <col min="10773" max="10773" width="45.85546875" style="1" customWidth="1"/>
    <col min="10774" max="10777" width="15.7109375" style="1" customWidth="1"/>
    <col min="10778" max="10778" width="2.85546875" style="1" customWidth="1"/>
    <col min="10779" max="10782" width="15.7109375" style="1" customWidth="1"/>
    <col min="10783" max="10784" width="2.85546875" style="1" customWidth="1"/>
    <col min="10785" max="10785" width="10.85546875" style="1" customWidth="1"/>
    <col min="10786" max="10786" width="2.85546875" style="1" customWidth="1"/>
    <col min="10787" max="11008" width="11.42578125" style="1"/>
    <col min="11009" max="11009" width="2.85546875" style="1" customWidth="1"/>
    <col min="11010" max="11010" width="45.85546875" style="1" customWidth="1"/>
    <col min="11011" max="11011" width="5.28515625" style="1" bestFit="1" customWidth="1"/>
    <col min="11012" max="11015" width="15.7109375" style="1" customWidth="1"/>
    <col min="11016" max="11016" width="2.85546875" style="1" customWidth="1"/>
    <col min="11017" max="11020" width="15.7109375" style="1" customWidth="1"/>
    <col min="11021" max="11022" width="2.85546875" style="1" customWidth="1"/>
    <col min="11023" max="11023" width="10.85546875" style="1" customWidth="1"/>
    <col min="11024" max="11024" width="2.85546875" style="1" customWidth="1"/>
    <col min="11025" max="11026" width="15.7109375" style="1" customWidth="1"/>
    <col min="11027" max="11028" width="2.85546875" style="1" customWidth="1"/>
    <col min="11029" max="11029" width="45.85546875" style="1" customWidth="1"/>
    <col min="11030" max="11033" width="15.7109375" style="1" customWidth="1"/>
    <col min="11034" max="11034" width="2.85546875" style="1" customWidth="1"/>
    <col min="11035" max="11038" width="15.7109375" style="1" customWidth="1"/>
    <col min="11039" max="11040" width="2.85546875" style="1" customWidth="1"/>
    <col min="11041" max="11041" width="10.85546875" style="1" customWidth="1"/>
    <col min="11042" max="11042" width="2.85546875" style="1" customWidth="1"/>
    <col min="11043" max="11264" width="11.42578125" style="1"/>
    <col min="11265" max="11265" width="2.85546875" style="1" customWidth="1"/>
    <col min="11266" max="11266" width="45.85546875" style="1" customWidth="1"/>
    <col min="11267" max="11267" width="5.28515625" style="1" bestFit="1" customWidth="1"/>
    <col min="11268" max="11271" width="15.7109375" style="1" customWidth="1"/>
    <col min="11272" max="11272" width="2.85546875" style="1" customWidth="1"/>
    <col min="11273" max="11276" width="15.7109375" style="1" customWidth="1"/>
    <col min="11277" max="11278" width="2.85546875" style="1" customWidth="1"/>
    <col min="11279" max="11279" width="10.85546875" style="1" customWidth="1"/>
    <col min="11280" max="11280" width="2.85546875" style="1" customWidth="1"/>
    <col min="11281" max="11282" width="15.7109375" style="1" customWidth="1"/>
    <col min="11283" max="11284" width="2.85546875" style="1" customWidth="1"/>
    <col min="11285" max="11285" width="45.85546875" style="1" customWidth="1"/>
    <col min="11286" max="11289" width="15.7109375" style="1" customWidth="1"/>
    <col min="11290" max="11290" width="2.85546875" style="1" customWidth="1"/>
    <col min="11291" max="11294" width="15.7109375" style="1" customWidth="1"/>
    <col min="11295" max="11296" width="2.85546875" style="1" customWidth="1"/>
    <col min="11297" max="11297" width="10.85546875" style="1" customWidth="1"/>
    <col min="11298" max="11298" width="2.85546875" style="1" customWidth="1"/>
    <col min="11299" max="11520" width="11.42578125" style="1"/>
    <col min="11521" max="11521" width="2.85546875" style="1" customWidth="1"/>
    <col min="11522" max="11522" width="45.85546875" style="1" customWidth="1"/>
    <col min="11523" max="11523" width="5.28515625" style="1" bestFit="1" customWidth="1"/>
    <col min="11524" max="11527" width="15.7109375" style="1" customWidth="1"/>
    <col min="11528" max="11528" width="2.85546875" style="1" customWidth="1"/>
    <col min="11529" max="11532" width="15.7109375" style="1" customWidth="1"/>
    <col min="11533" max="11534" width="2.85546875" style="1" customWidth="1"/>
    <col min="11535" max="11535" width="10.85546875" style="1" customWidth="1"/>
    <col min="11536" max="11536" width="2.85546875" style="1" customWidth="1"/>
    <col min="11537" max="11538" width="15.7109375" style="1" customWidth="1"/>
    <col min="11539" max="11540" width="2.85546875" style="1" customWidth="1"/>
    <col min="11541" max="11541" width="45.85546875" style="1" customWidth="1"/>
    <col min="11542" max="11545" width="15.7109375" style="1" customWidth="1"/>
    <col min="11546" max="11546" width="2.85546875" style="1" customWidth="1"/>
    <col min="11547" max="11550" width="15.7109375" style="1" customWidth="1"/>
    <col min="11551" max="11552" width="2.85546875" style="1" customWidth="1"/>
    <col min="11553" max="11553" width="10.85546875" style="1" customWidth="1"/>
    <col min="11554" max="11554" width="2.85546875" style="1" customWidth="1"/>
    <col min="11555" max="11776" width="11.42578125" style="1"/>
    <col min="11777" max="11777" width="2.85546875" style="1" customWidth="1"/>
    <col min="11778" max="11778" width="45.85546875" style="1" customWidth="1"/>
    <col min="11779" max="11779" width="5.28515625" style="1" bestFit="1" customWidth="1"/>
    <col min="11780" max="11783" width="15.7109375" style="1" customWidth="1"/>
    <col min="11784" max="11784" width="2.85546875" style="1" customWidth="1"/>
    <col min="11785" max="11788" width="15.7109375" style="1" customWidth="1"/>
    <col min="11789" max="11790" width="2.85546875" style="1" customWidth="1"/>
    <col min="11791" max="11791" width="10.85546875" style="1" customWidth="1"/>
    <col min="11792" max="11792" width="2.85546875" style="1" customWidth="1"/>
    <col min="11793" max="11794" width="15.7109375" style="1" customWidth="1"/>
    <col min="11795" max="11796" width="2.85546875" style="1" customWidth="1"/>
    <col min="11797" max="11797" width="45.85546875" style="1" customWidth="1"/>
    <col min="11798" max="11801" width="15.7109375" style="1" customWidth="1"/>
    <col min="11802" max="11802" width="2.85546875" style="1" customWidth="1"/>
    <col min="11803" max="11806" width="15.7109375" style="1" customWidth="1"/>
    <col min="11807" max="11808" width="2.85546875" style="1" customWidth="1"/>
    <col min="11809" max="11809" width="10.85546875" style="1" customWidth="1"/>
    <col min="11810" max="11810" width="2.85546875" style="1" customWidth="1"/>
    <col min="11811" max="12032" width="11.42578125" style="1"/>
    <col min="12033" max="12033" width="2.85546875" style="1" customWidth="1"/>
    <col min="12034" max="12034" width="45.85546875" style="1" customWidth="1"/>
    <col min="12035" max="12035" width="5.28515625" style="1" bestFit="1" customWidth="1"/>
    <col min="12036" max="12039" width="15.7109375" style="1" customWidth="1"/>
    <col min="12040" max="12040" width="2.85546875" style="1" customWidth="1"/>
    <col min="12041" max="12044" width="15.7109375" style="1" customWidth="1"/>
    <col min="12045" max="12046" width="2.85546875" style="1" customWidth="1"/>
    <col min="12047" max="12047" width="10.85546875" style="1" customWidth="1"/>
    <col min="12048" max="12048" width="2.85546875" style="1" customWidth="1"/>
    <col min="12049" max="12050" width="15.7109375" style="1" customWidth="1"/>
    <col min="12051" max="12052" width="2.85546875" style="1" customWidth="1"/>
    <col min="12053" max="12053" width="45.85546875" style="1" customWidth="1"/>
    <col min="12054" max="12057" width="15.7109375" style="1" customWidth="1"/>
    <col min="12058" max="12058" width="2.85546875" style="1" customWidth="1"/>
    <col min="12059" max="12062" width="15.7109375" style="1" customWidth="1"/>
    <col min="12063" max="12064" width="2.85546875" style="1" customWidth="1"/>
    <col min="12065" max="12065" width="10.85546875" style="1" customWidth="1"/>
    <col min="12066" max="12066" width="2.85546875" style="1" customWidth="1"/>
    <col min="12067" max="12288" width="11.42578125" style="1"/>
    <col min="12289" max="12289" width="2.85546875" style="1" customWidth="1"/>
    <col min="12290" max="12290" width="45.85546875" style="1" customWidth="1"/>
    <col min="12291" max="12291" width="5.28515625" style="1" bestFit="1" customWidth="1"/>
    <col min="12292" max="12295" width="15.7109375" style="1" customWidth="1"/>
    <col min="12296" max="12296" width="2.85546875" style="1" customWidth="1"/>
    <col min="12297" max="12300" width="15.7109375" style="1" customWidth="1"/>
    <col min="12301" max="12302" width="2.85546875" style="1" customWidth="1"/>
    <col min="12303" max="12303" width="10.85546875" style="1" customWidth="1"/>
    <col min="12304" max="12304" width="2.85546875" style="1" customWidth="1"/>
    <col min="12305" max="12306" width="15.7109375" style="1" customWidth="1"/>
    <col min="12307" max="12308" width="2.85546875" style="1" customWidth="1"/>
    <col min="12309" max="12309" width="45.85546875" style="1" customWidth="1"/>
    <col min="12310" max="12313" width="15.7109375" style="1" customWidth="1"/>
    <col min="12314" max="12314" width="2.85546875" style="1" customWidth="1"/>
    <col min="12315" max="12318" width="15.7109375" style="1" customWidth="1"/>
    <col min="12319" max="12320" width="2.85546875" style="1" customWidth="1"/>
    <col min="12321" max="12321" width="10.85546875" style="1" customWidth="1"/>
    <col min="12322" max="12322" width="2.85546875" style="1" customWidth="1"/>
    <col min="12323" max="12544" width="11.42578125" style="1"/>
    <col min="12545" max="12545" width="2.85546875" style="1" customWidth="1"/>
    <col min="12546" max="12546" width="45.85546875" style="1" customWidth="1"/>
    <col min="12547" max="12547" width="5.28515625" style="1" bestFit="1" customWidth="1"/>
    <col min="12548" max="12551" width="15.7109375" style="1" customWidth="1"/>
    <col min="12552" max="12552" width="2.85546875" style="1" customWidth="1"/>
    <col min="12553" max="12556" width="15.7109375" style="1" customWidth="1"/>
    <col min="12557" max="12558" width="2.85546875" style="1" customWidth="1"/>
    <col min="12559" max="12559" width="10.85546875" style="1" customWidth="1"/>
    <col min="12560" max="12560" width="2.85546875" style="1" customWidth="1"/>
    <col min="12561" max="12562" width="15.7109375" style="1" customWidth="1"/>
    <col min="12563" max="12564" width="2.85546875" style="1" customWidth="1"/>
    <col min="12565" max="12565" width="45.85546875" style="1" customWidth="1"/>
    <col min="12566" max="12569" width="15.7109375" style="1" customWidth="1"/>
    <col min="12570" max="12570" width="2.85546875" style="1" customWidth="1"/>
    <col min="12571" max="12574" width="15.7109375" style="1" customWidth="1"/>
    <col min="12575" max="12576" width="2.85546875" style="1" customWidth="1"/>
    <col min="12577" max="12577" width="10.85546875" style="1" customWidth="1"/>
    <col min="12578" max="12578" width="2.85546875" style="1" customWidth="1"/>
    <col min="12579" max="12800" width="11.42578125" style="1"/>
    <col min="12801" max="12801" width="2.85546875" style="1" customWidth="1"/>
    <col min="12802" max="12802" width="45.85546875" style="1" customWidth="1"/>
    <col min="12803" max="12803" width="5.28515625" style="1" bestFit="1" customWidth="1"/>
    <col min="12804" max="12807" width="15.7109375" style="1" customWidth="1"/>
    <col min="12808" max="12808" width="2.85546875" style="1" customWidth="1"/>
    <col min="12809" max="12812" width="15.7109375" style="1" customWidth="1"/>
    <col min="12813" max="12814" width="2.85546875" style="1" customWidth="1"/>
    <col min="12815" max="12815" width="10.85546875" style="1" customWidth="1"/>
    <col min="12816" max="12816" width="2.85546875" style="1" customWidth="1"/>
    <col min="12817" max="12818" width="15.7109375" style="1" customWidth="1"/>
    <col min="12819" max="12820" width="2.85546875" style="1" customWidth="1"/>
    <col min="12821" max="12821" width="45.85546875" style="1" customWidth="1"/>
    <col min="12822" max="12825" width="15.7109375" style="1" customWidth="1"/>
    <col min="12826" max="12826" width="2.85546875" style="1" customWidth="1"/>
    <col min="12827" max="12830" width="15.7109375" style="1" customWidth="1"/>
    <col min="12831" max="12832" width="2.85546875" style="1" customWidth="1"/>
    <col min="12833" max="12833" width="10.85546875" style="1" customWidth="1"/>
    <col min="12834" max="12834" width="2.85546875" style="1" customWidth="1"/>
    <col min="12835" max="13056" width="11.42578125" style="1"/>
    <col min="13057" max="13057" width="2.85546875" style="1" customWidth="1"/>
    <col min="13058" max="13058" width="45.85546875" style="1" customWidth="1"/>
    <col min="13059" max="13059" width="5.28515625" style="1" bestFit="1" customWidth="1"/>
    <col min="13060" max="13063" width="15.7109375" style="1" customWidth="1"/>
    <col min="13064" max="13064" width="2.85546875" style="1" customWidth="1"/>
    <col min="13065" max="13068" width="15.7109375" style="1" customWidth="1"/>
    <col min="13069" max="13070" width="2.85546875" style="1" customWidth="1"/>
    <col min="13071" max="13071" width="10.85546875" style="1" customWidth="1"/>
    <col min="13072" max="13072" width="2.85546875" style="1" customWidth="1"/>
    <col min="13073" max="13074" width="15.7109375" style="1" customWidth="1"/>
    <col min="13075" max="13076" width="2.85546875" style="1" customWidth="1"/>
    <col min="13077" max="13077" width="45.85546875" style="1" customWidth="1"/>
    <col min="13078" max="13081" width="15.7109375" style="1" customWidth="1"/>
    <col min="13082" max="13082" width="2.85546875" style="1" customWidth="1"/>
    <col min="13083" max="13086" width="15.7109375" style="1" customWidth="1"/>
    <col min="13087" max="13088" width="2.85546875" style="1" customWidth="1"/>
    <col min="13089" max="13089" width="10.85546875" style="1" customWidth="1"/>
    <col min="13090" max="13090" width="2.85546875" style="1" customWidth="1"/>
    <col min="13091" max="13312" width="11.42578125" style="1"/>
    <col min="13313" max="13313" width="2.85546875" style="1" customWidth="1"/>
    <col min="13314" max="13314" width="45.85546875" style="1" customWidth="1"/>
    <col min="13315" max="13315" width="5.28515625" style="1" bestFit="1" customWidth="1"/>
    <col min="13316" max="13319" width="15.7109375" style="1" customWidth="1"/>
    <col min="13320" max="13320" width="2.85546875" style="1" customWidth="1"/>
    <col min="13321" max="13324" width="15.7109375" style="1" customWidth="1"/>
    <col min="13325" max="13326" width="2.85546875" style="1" customWidth="1"/>
    <col min="13327" max="13327" width="10.85546875" style="1" customWidth="1"/>
    <col min="13328" max="13328" width="2.85546875" style="1" customWidth="1"/>
    <col min="13329" max="13330" width="15.7109375" style="1" customWidth="1"/>
    <col min="13331" max="13332" width="2.85546875" style="1" customWidth="1"/>
    <col min="13333" max="13333" width="45.85546875" style="1" customWidth="1"/>
    <col min="13334" max="13337" width="15.7109375" style="1" customWidth="1"/>
    <col min="13338" max="13338" width="2.85546875" style="1" customWidth="1"/>
    <col min="13339" max="13342" width="15.7109375" style="1" customWidth="1"/>
    <col min="13343" max="13344" width="2.85546875" style="1" customWidth="1"/>
    <col min="13345" max="13345" width="10.85546875" style="1" customWidth="1"/>
    <col min="13346" max="13346" width="2.85546875" style="1" customWidth="1"/>
    <col min="13347" max="13568" width="11.42578125" style="1"/>
    <col min="13569" max="13569" width="2.85546875" style="1" customWidth="1"/>
    <col min="13570" max="13570" width="45.85546875" style="1" customWidth="1"/>
    <col min="13571" max="13571" width="5.28515625" style="1" bestFit="1" customWidth="1"/>
    <col min="13572" max="13575" width="15.7109375" style="1" customWidth="1"/>
    <col min="13576" max="13576" width="2.85546875" style="1" customWidth="1"/>
    <col min="13577" max="13580" width="15.7109375" style="1" customWidth="1"/>
    <col min="13581" max="13582" width="2.85546875" style="1" customWidth="1"/>
    <col min="13583" max="13583" width="10.85546875" style="1" customWidth="1"/>
    <col min="13584" max="13584" width="2.85546875" style="1" customWidth="1"/>
    <col min="13585" max="13586" width="15.7109375" style="1" customWidth="1"/>
    <col min="13587" max="13588" width="2.85546875" style="1" customWidth="1"/>
    <col min="13589" max="13589" width="45.85546875" style="1" customWidth="1"/>
    <col min="13590" max="13593" width="15.7109375" style="1" customWidth="1"/>
    <col min="13594" max="13594" width="2.85546875" style="1" customWidth="1"/>
    <col min="13595" max="13598" width="15.7109375" style="1" customWidth="1"/>
    <col min="13599" max="13600" width="2.85546875" style="1" customWidth="1"/>
    <col min="13601" max="13601" width="10.85546875" style="1" customWidth="1"/>
    <col min="13602" max="13602" width="2.85546875" style="1" customWidth="1"/>
    <col min="13603" max="13824" width="11.42578125" style="1"/>
    <col min="13825" max="13825" width="2.85546875" style="1" customWidth="1"/>
    <col min="13826" max="13826" width="45.85546875" style="1" customWidth="1"/>
    <col min="13827" max="13827" width="5.28515625" style="1" bestFit="1" customWidth="1"/>
    <col min="13828" max="13831" width="15.7109375" style="1" customWidth="1"/>
    <col min="13832" max="13832" width="2.85546875" style="1" customWidth="1"/>
    <col min="13833" max="13836" width="15.7109375" style="1" customWidth="1"/>
    <col min="13837" max="13838" width="2.85546875" style="1" customWidth="1"/>
    <col min="13839" max="13839" width="10.85546875" style="1" customWidth="1"/>
    <col min="13840" max="13840" width="2.85546875" style="1" customWidth="1"/>
    <col min="13841" max="13842" width="15.7109375" style="1" customWidth="1"/>
    <col min="13843" max="13844" width="2.85546875" style="1" customWidth="1"/>
    <col min="13845" max="13845" width="45.85546875" style="1" customWidth="1"/>
    <col min="13846" max="13849" width="15.7109375" style="1" customWidth="1"/>
    <col min="13850" max="13850" width="2.85546875" style="1" customWidth="1"/>
    <col min="13851" max="13854" width="15.7109375" style="1" customWidth="1"/>
    <col min="13855" max="13856" width="2.85546875" style="1" customWidth="1"/>
    <col min="13857" max="13857" width="10.85546875" style="1" customWidth="1"/>
    <col min="13858" max="13858" width="2.85546875" style="1" customWidth="1"/>
    <col min="13859" max="14080" width="11.42578125" style="1"/>
    <col min="14081" max="14081" width="2.85546875" style="1" customWidth="1"/>
    <col min="14082" max="14082" width="45.85546875" style="1" customWidth="1"/>
    <col min="14083" max="14083" width="5.28515625" style="1" bestFit="1" customWidth="1"/>
    <col min="14084" max="14087" width="15.7109375" style="1" customWidth="1"/>
    <col min="14088" max="14088" width="2.85546875" style="1" customWidth="1"/>
    <col min="14089" max="14092" width="15.7109375" style="1" customWidth="1"/>
    <col min="14093" max="14094" width="2.85546875" style="1" customWidth="1"/>
    <col min="14095" max="14095" width="10.85546875" style="1" customWidth="1"/>
    <col min="14096" max="14096" width="2.85546875" style="1" customWidth="1"/>
    <col min="14097" max="14098" width="15.7109375" style="1" customWidth="1"/>
    <col min="14099" max="14100" width="2.85546875" style="1" customWidth="1"/>
    <col min="14101" max="14101" width="45.85546875" style="1" customWidth="1"/>
    <col min="14102" max="14105" width="15.7109375" style="1" customWidth="1"/>
    <col min="14106" max="14106" width="2.85546875" style="1" customWidth="1"/>
    <col min="14107" max="14110" width="15.7109375" style="1" customWidth="1"/>
    <col min="14111" max="14112" width="2.85546875" style="1" customWidth="1"/>
    <col min="14113" max="14113" width="10.85546875" style="1" customWidth="1"/>
    <col min="14114" max="14114" width="2.85546875" style="1" customWidth="1"/>
    <col min="14115" max="14336" width="11.42578125" style="1"/>
    <col min="14337" max="14337" width="2.85546875" style="1" customWidth="1"/>
    <col min="14338" max="14338" width="45.85546875" style="1" customWidth="1"/>
    <col min="14339" max="14339" width="5.28515625" style="1" bestFit="1" customWidth="1"/>
    <col min="14340" max="14343" width="15.7109375" style="1" customWidth="1"/>
    <col min="14344" max="14344" width="2.85546875" style="1" customWidth="1"/>
    <col min="14345" max="14348" width="15.7109375" style="1" customWidth="1"/>
    <col min="14349" max="14350" width="2.85546875" style="1" customWidth="1"/>
    <col min="14351" max="14351" width="10.85546875" style="1" customWidth="1"/>
    <col min="14352" max="14352" width="2.85546875" style="1" customWidth="1"/>
    <col min="14353" max="14354" width="15.7109375" style="1" customWidth="1"/>
    <col min="14355" max="14356" width="2.85546875" style="1" customWidth="1"/>
    <col min="14357" max="14357" width="45.85546875" style="1" customWidth="1"/>
    <col min="14358" max="14361" width="15.7109375" style="1" customWidth="1"/>
    <col min="14362" max="14362" width="2.85546875" style="1" customWidth="1"/>
    <col min="14363" max="14366" width="15.7109375" style="1" customWidth="1"/>
    <col min="14367" max="14368" width="2.85546875" style="1" customWidth="1"/>
    <col min="14369" max="14369" width="10.85546875" style="1" customWidth="1"/>
    <col min="14370" max="14370" width="2.85546875" style="1" customWidth="1"/>
    <col min="14371" max="14592" width="11.42578125" style="1"/>
    <col min="14593" max="14593" width="2.85546875" style="1" customWidth="1"/>
    <col min="14594" max="14594" width="45.85546875" style="1" customWidth="1"/>
    <col min="14595" max="14595" width="5.28515625" style="1" bestFit="1" customWidth="1"/>
    <col min="14596" max="14599" width="15.7109375" style="1" customWidth="1"/>
    <col min="14600" max="14600" width="2.85546875" style="1" customWidth="1"/>
    <col min="14601" max="14604" width="15.7109375" style="1" customWidth="1"/>
    <col min="14605" max="14606" width="2.85546875" style="1" customWidth="1"/>
    <col min="14607" max="14607" width="10.85546875" style="1" customWidth="1"/>
    <col min="14608" max="14608" width="2.85546875" style="1" customWidth="1"/>
    <col min="14609" max="14610" width="15.7109375" style="1" customWidth="1"/>
    <col min="14611" max="14612" width="2.85546875" style="1" customWidth="1"/>
    <col min="14613" max="14613" width="45.85546875" style="1" customWidth="1"/>
    <col min="14614" max="14617" width="15.7109375" style="1" customWidth="1"/>
    <col min="14618" max="14618" width="2.85546875" style="1" customWidth="1"/>
    <col min="14619" max="14622" width="15.7109375" style="1" customWidth="1"/>
    <col min="14623" max="14624" width="2.85546875" style="1" customWidth="1"/>
    <col min="14625" max="14625" width="10.85546875" style="1" customWidth="1"/>
    <col min="14626" max="14626" width="2.85546875" style="1" customWidth="1"/>
    <col min="14627" max="14848" width="11.42578125" style="1"/>
    <col min="14849" max="14849" width="2.85546875" style="1" customWidth="1"/>
    <col min="14850" max="14850" width="45.85546875" style="1" customWidth="1"/>
    <col min="14851" max="14851" width="5.28515625" style="1" bestFit="1" customWidth="1"/>
    <col min="14852" max="14855" width="15.7109375" style="1" customWidth="1"/>
    <col min="14856" max="14856" width="2.85546875" style="1" customWidth="1"/>
    <col min="14857" max="14860" width="15.7109375" style="1" customWidth="1"/>
    <col min="14861" max="14862" width="2.85546875" style="1" customWidth="1"/>
    <col min="14863" max="14863" width="10.85546875" style="1" customWidth="1"/>
    <col min="14864" max="14864" width="2.85546875" style="1" customWidth="1"/>
    <col min="14865" max="14866" width="15.7109375" style="1" customWidth="1"/>
    <col min="14867" max="14868" width="2.85546875" style="1" customWidth="1"/>
    <col min="14869" max="14869" width="45.85546875" style="1" customWidth="1"/>
    <col min="14870" max="14873" width="15.7109375" style="1" customWidth="1"/>
    <col min="14874" max="14874" width="2.85546875" style="1" customWidth="1"/>
    <col min="14875" max="14878" width="15.7109375" style="1" customWidth="1"/>
    <col min="14879" max="14880" width="2.85546875" style="1" customWidth="1"/>
    <col min="14881" max="14881" width="10.85546875" style="1" customWidth="1"/>
    <col min="14882" max="14882" width="2.85546875" style="1" customWidth="1"/>
    <col min="14883" max="15104" width="11.42578125" style="1"/>
    <col min="15105" max="15105" width="2.85546875" style="1" customWidth="1"/>
    <col min="15106" max="15106" width="45.85546875" style="1" customWidth="1"/>
    <col min="15107" max="15107" width="5.28515625" style="1" bestFit="1" customWidth="1"/>
    <col min="15108" max="15111" width="15.7109375" style="1" customWidth="1"/>
    <col min="15112" max="15112" width="2.85546875" style="1" customWidth="1"/>
    <col min="15113" max="15116" width="15.7109375" style="1" customWidth="1"/>
    <col min="15117" max="15118" width="2.85546875" style="1" customWidth="1"/>
    <col min="15119" max="15119" width="10.85546875" style="1" customWidth="1"/>
    <col min="15120" max="15120" width="2.85546875" style="1" customWidth="1"/>
    <col min="15121" max="15122" width="15.7109375" style="1" customWidth="1"/>
    <col min="15123" max="15124" width="2.85546875" style="1" customWidth="1"/>
    <col min="15125" max="15125" width="45.85546875" style="1" customWidth="1"/>
    <col min="15126" max="15129" width="15.7109375" style="1" customWidth="1"/>
    <col min="15130" max="15130" width="2.85546875" style="1" customWidth="1"/>
    <col min="15131" max="15134" width="15.7109375" style="1" customWidth="1"/>
    <col min="15135" max="15136" width="2.85546875" style="1" customWidth="1"/>
    <col min="15137" max="15137" width="10.85546875" style="1" customWidth="1"/>
    <col min="15138" max="15138" width="2.85546875" style="1" customWidth="1"/>
    <col min="15139" max="15360" width="11.42578125" style="1"/>
    <col min="15361" max="15361" width="2.85546875" style="1" customWidth="1"/>
    <col min="15362" max="15362" width="45.85546875" style="1" customWidth="1"/>
    <col min="15363" max="15363" width="5.28515625" style="1" bestFit="1" customWidth="1"/>
    <col min="15364" max="15367" width="15.7109375" style="1" customWidth="1"/>
    <col min="15368" max="15368" width="2.85546875" style="1" customWidth="1"/>
    <col min="15369" max="15372" width="15.7109375" style="1" customWidth="1"/>
    <col min="15373" max="15374" width="2.85546875" style="1" customWidth="1"/>
    <col min="15375" max="15375" width="10.85546875" style="1" customWidth="1"/>
    <col min="15376" max="15376" width="2.85546875" style="1" customWidth="1"/>
    <col min="15377" max="15378" width="15.7109375" style="1" customWidth="1"/>
    <col min="15379" max="15380" width="2.85546875" style="1" customWidth="1"/>
    <col min="15381" max="15381" width="45.85546875" style="1" customWidth="1"/>
    <col min="15382" max="15385" width="15.7109375" style="1" customWidth="1"/>
    <col min="15386" max="15386" width="2.85546875" style="1" customWidth="1"/>
    <col min="15387" max="15390" width="15.7109375" style="1" customWidth="1"/>
    <col min="15391" max="15392" width="2.85546875" style="1" customWidth="1"/>
    <col min="15393" max="15393" width="10.85546875" style="1" customWidth="1"/>
    <col min="15394" max="15394" width="2.85546875" style="1" customWidth="1"/>
    <col min="15395" max="15616" width="11.42578125" style="1"/>
    <col min="15617" max="15617" width="2.85546875" style="1" customWidth="1"/>
    <col min="15618" max="15618" width="45.85546875" style="1" customWidth="1"/>
    <col min="15619" max="15619" width="5.28515625" style="1" bestFit="1" customWidth="1"/>
    <col min="15620" max="15623" width="15.7109375" style="1" customWidth="1"/>
    <col min="15624" max="15624" width="2.85546875" style="1" customWidth="1"/>
    <col min="15625" max="15628" width="15.7109375" style="1" customWidth="1"/>
    <col min="15629" max="15630" width="2.85546875" style="1" customWidth="1"/>
    <col min="15631" max="15631" width="10.85546875" style="1" customWidth="1"/>
    <col min="15632" max="15632" width="2.85546875" style="1" customWidth="1"/>
    <col min="15633" max="15634" width="15.7109375" style="1" customWidth="1"/>
    <col min="15635" max="15636" width="2.85546875" style="1" customWidth="1"/>
    <col min="15637" max="15637" width="45.85546875" style="1" customWidth="1"/>
    <col min="15638" max="15641" width="15.7109375" style="1" customWidth="1"/>
    <col min="15642" max="15642" width="2.85546875" style="1" customWidth="1"/>
    <col min="15643" max="15646" width="15.7109375" style="1" customWidth="1"/>
    <col min="15647" max="15648" width="2.85546875" style="1" customWidth="1"/>
    <col min="15649" max="15649" width="10.85546875" style="1" customWidth="1"/>
    <col min="15650" max="15650" width="2.85546875" style="1" customWidth="1"/>
    <col min="15651" max="15872" width="11.42578125" style="1"/>
    <col min="15873" max="15873" width="2.85546875" style="1" customWidth="1"/>
    <col min="15874" max="15874" width="45.85546875" style="1" customWidth="1"/>
    <col min="15875" max="15875" width="5.28515625" style="1" bestFit="1" customWidth="1"/>
    <col min="15876" max="15879" width="15.7109375" style="1" customWidth="1"/>
    <col min="15880" max="15880" width="2.85546875" style="1" customWidth="1"/>
    <col min="15881" max="15884" width="15.7109375" style="1" customWidth="1"/>
    <col min="15885" max="15886" width="2.85546875" style="1" customWidth="1"/>
    <col min="15887" max="15887" width="10.85546875" style="1" customWidth="1"/>
    <col min="15888" max="15888" width="2.85546875" style="1" customWidth="1"/>
    <col min="15889" max="15890" width="15.7109375" style="1" customWidth="1"/>
    <col min="15891" max="15892" width="2.85546875" style="1" customWidth="1"/>
    <col min="15893" max="15893" width="45.85546875" style="1" customWidth="1"/>
    <col min="15894" max="15897" width="15.7109375" style="1" customWidth="1"/>
    <col min="15898" max="15898" width="2.85546875" style="1" customWidth="1"/>
    <col min="15899" max="15902" width="15.7109375" style="1" customWidth="1"/>
    <col min="15903" max="15904" width="2.85546875" style="1" customWidth="1"/>
    <col min="15905" max="15905" width="10.85546875" style="1" customWidth="1"/>
    <col min="15906" max="15906" width="2.85546875" style="1" customWidth="1"/>
    <col min="15907" max="16128" width="11.42578125" style="1"/>
    <col min="16129" max="16129" width="2.85546875" style="1" customWidth="1"/>
    <col min="16130" max="16130" width="45.85546875" style="1" customWidth="1"/>
    <col min="16131" max="16131" width="5.28515625" style="1" bestFit="1" customWidth="1"/>
    <col min="16132" max="16135" width="15.7109375" style="1" customWidth="1"/>
    <col min="16136" max="16136" width="2.85546875" style="1" customWidth="1"/>
    <col min="16137" max="16140" width="15.7109375" style="1" customWidth="1"/>
    <col min="16141" max="16142" width="2.85546875" style="1" customWidth="1"/>
    <col min="16143" max="16143" width="10.85546875" style="1" customWidth="1"/>
    <col min="16144" max="16144" width="2.85546875" style="1" customWidth="1"/>
    <col min="16145" max="16146" width="15.7109375" style="1" customWidth="1"/>
    <col min="16147" max="16148" width="2.85546875" style="1" customWidth="1"/>
    <col min="16149" max="16149" width="45.85546875" style="1" customWidth="1"/>
    <col min="16150" max="16153" width="15.7109375" style="1" customWidth="1"/>
    <col min="16154" max="16154" width="2.85546875" style="1" customWidth="1"/>
    <col min="16155" max="16158" width="15.7109375" style="1" customWidth="1"/>
    <col min="16159" max="16160" width="2.85546875" style="1" customWidth="1"/>
    <col min="16161" max="16161" width="10.85546875" style="1" customWidth="1"/>
    <col min="16162" max="16162" width="2.85546875" style="1" customWidth="1"/>
    <col min="16163" max="16384" width="11.42578125" style="1"/>
  </cols>
  <sheetData>
    <row r="2" spans="1:35" x14ac:dyDescent="0.25">
      <c r="B2" s="27" t="s">
        <v>775</v>
      </c>
      <c r="U2" s="27"/>
    </row>
    <row r="3" spans="1:35" x14ac:dyDescent="0.25">
      <c r="B3" s="27" t="s">
        <v>204</v>
      </c>
      <c r="U3" s="27" t="s">
        <v>204</v>
      </c>
    </row>
    <row r="4" spans="1:35" x14ac:dyDescent="0.25">
      <c r="B4" s="55" t="s">
        <v>2</v>
      </c>
      <c r="U4" s="55" t="s">
        <v>3</v>
      </c>
    </row>
    <row r="5" spans="1:35" s="514" customFormat="1" x14ac:dyDescent="0.25">
      <c r="A5" s="1464"/>
      <c r="B5" s="1501" t="s">
        <v>4</v>
      </c>
      <c r="C5" s="1501" t="s">
        <v>5</v>
      </c>
      <c r="D5" s="1501">
        <v>2019</v>
      </c>
      <c r="E5" s="1501"/>
      <c r="F5" s="1501"/>
      <c r="G5" s="1501"/>
      <c r="H5" s="1464"/>
      <c r="I5" s="1501">
        <v>2018</v>
      </c>
      <c r="J5" s="1501"/>
      <c r="K5" s="1501"/>
      <c r="L5" s="1501"/>
      <c r="M5" s="1464"/>
      <c r="N5" s="1464"/>
      <c r="O5" s="1500" t="s">
        <v>517</v>
      </c>
      <c r="P5" s="1464"/>
      <c r="Q5" s="1500" t="s">
        <v>658</v>
      </c>
      <c r="R5" s="1500" t="s">
        <v>453</v>
      </c>
      <c r="S5" s="1464"/>
      <c r="T5" s="1464"/>
      <c r="U5" s="1501" t="s">
        <v>4</v>
      </c>
      <c r="V5" s="1501">
        <v>2019</v>
      </c>
      <c r="W5" s="1501"/>
      <c r="X5" s="1501"/>
      <c r="Y5" s="1501"/>
      <c r="Z5" s="1464"/>
      <c r="AA5" s="1501">
        <v>2018</v>
      </c>
      <c r="AB5" s="1501"/>
      <c r="AC5" s="1501"/>
      <c r="AD5" s="1501"/>
      <c r="AE5" s="1464"/>
      <c r="AF5" s="1464"/>
      <c r="AG5" s="1500" t="s">
        <v>517</v>
      </c>
      <c r="AH5" s="1464"/>
    </row>
    <row r="6" spans="1:35" s="514" customFormat="1" x14ac:dyDescent="0.25">
      <c r="A6" s="1464"/>
      <c r="B6" s="1501"/>
      <c r="C6" s="1501"/>
      <c r="D6" s="1501" t="s">
        <v>148</v>
      </c>
      <c r="E6" s="1441" t="s">
        <v>205</v>
      </c>
      <c r="F6" s="1441" t="s">
        <v>205</v>
      </c>
      <c r="G6" s="1441" t="s">
        <v>150</v>
      </c>
      <c r="H6" s="1464"/>
      <c r="I6" s="1501" t="s">
        <v>148</v>
      </c>
      <c r="J6" s="1441" t="s">
        <v>205</v>
      </c>
      <c r="K6" s="1441" t="s">
        <v>205</v>
      </c>
      <c r="L6" s="1441" t="s">
        <v>150</v>
      </c>
      <c r="M6" s="1464"/>
      <c r="N6" s="1464"/>
      <c r="O6" s="1500"/>
      <c r="P6" s="1464"/>
      <c r="Q6" s="1500"/>
      <c r="R6" s="1500"/>
      <c r="S6" s="1464"/>
      <c r="T6" s="1464"/>
      <c r="U6" s="1501"/>
      <c r="V6" s="1501" t="s">
        <v>148</v>
      </c>
      <c r="W6" s="1441" t="s">
        <v>205</v>
      </c>
      <c r="X6" s="1441" t="s">
        <v>205</v>
      </c>
      <c r="Y6" s="1441" t="s">
        <v>150</v>
      </c>
      <c r="Z6" s="1464"/>
      <c r="AA6" s="1501" t="s">
        <v>148</v>
      </c>
      <c r="AB6" s="1441" t="s">
        <v>205</v>
      </c>
      <c r="AC6" s="1441" t="s">
        <v>205</v>
      </c>
      <c r="AD6" s="1441" t="s">
        <v>150</v>
      </c>
      <c r="AE6" s="1464"/>
      <c r="AF6" s="1464"/>
      <c r="AG6" s="1500"/>
      <c r="AH6" s="1464"/>
    </row>
    <row r="7" spans="1:35" s="514" customFormat="1" x14ac:dyDescent="0.25">
      <c r="A7" s="1464"/>
      <c r="B7" s="1501"/>
      <c r="C7" s="1501"/>
      <c r="D7" s="1501"/>
      <c r="E7" s="1441" t="s">
        <v>206</v>
      </c>
      <c r="F7" s="1441" t="s">
        <v>207</v>
      </c>
      <c r="G7" s="1441" t="s">
        <v>208</v>
      </c>
      <c r="H7" s="1464"/>
      <c r="I7" s="1501"/>
      <c r="J7" s="1441" t="s">
        <v>206</v>
      </c>
      <c r="K7" s="1441" t="s">
        <v>207</v>
      </c>
      <c r="L7" s="1441" t="s">
        <v>208</v>
      </c>
      <c r="M7" s="1464"/>
      <c r="N7" s="1464"/>
      <c r="O7" s="1500"/>
      <c r="P7" s="1464"/>
      <c r="Q7" s="1500"/>
      <c r="R7" s="1500"/>
      <c r="S7" s="1464"/>
      <c r="T7" s="1464"/>
      <c r="U7" s="1501"/>
      <c r="V7" s="1501"/>
      <c r="W7" s="1441" t="s">
        <v>206</v>
      </c>
      <c r="X7" s="1441" t="s">
        <v>207</v>
      </c>
      <c r="Y7" s="1441" t="s">
        <v>208</v>
      </c>
      <c r="Z7" s="1464"/>
      <c r="AA7" s="1501"/>
      <c r="AB7" s="1441" t="s">
        <v>206</v>
      </c>
      <c r="AC7" s="1441" t="s">
        <v>207</v>
      </c>
      <c r="AD7" s="1441" t="s">
        <v>208</v>
      </c>
      <c r="AE7" s="1464"/>
      <c r="AF7" s="1464"/>
      <c r="AG7" s="1500"/>
      <c r="AH7" s="1464"/>
    </row>
    <row r="8" spans="1:35" x14ac:dyDescent="0.25">
      <c r="A8" s="7"/>
      <c r="B8" s="7"/>
      <c r="C8" s="7"/>
      <c r="D8" s="7"/>
      <c r="E8" s="7"/>
      <c r="F8" s="7"/>
      <c r="G8" s="7"/>
      <c r="H8" s="7"/>
      <c r="I8" s="7"/>
      <c r="J8" s="7"/>
      <c r="K8" s="7"/>
      <c r="L8" s="7"/>
      <c r="M8" s="7"/>
      <c r="N8" s="7"/>
      <c r="O8" s="10"/>
      <c r="P8" s="7"/>
      <c r="Q8" s="10"/>
      <c r="R8" s="7"/>
      <c r="S8" s="7"/>
      <c r="T8" s="7"/>
      <c r="U8" s="7"/>
      <c r="V8" s="7"/>
      <c r="W8" s="7"/>
      <c r="X8" s="7"/>
      <c r="Y8" s="7"/>
      <c r="Z8" s="7"/>
      <c r="AA8" s="7"/>
      <c r="AB8" s="7"/>
      <c r="AC8" s="7"/>
      <c r="AD8" s="7"/>
      <c r="AE8" s="7"/>
      <c r="AF8" s="7"/>
      <c r="AG8" s="10"/>
      <c r="AH8" s="7"/>
    </row>
    <row r="9" spans="1:35" x14ac:dyDescent="0.25">
      <c r="B9" s="305" t="s">
        <v>6</v>
      </c>
      <c r="I9" s="27"/>
      <c r="O9" s="13"/>
      <c r="Q9" s="13"/>
      <c r="U9" s="305" t="s">
        <v>6</v>
      </c>
      <c r="AG9" s="13"/>
    </row>
    <row r="10" spans="1:35" x14ac:dyDescent="0.25">
      <c r="B10" s="608" t="s">
        <v>15</v>
      </c>
      <c r="C10" s="683" t="s">
        <v>16</v>
      </c>
      <c r="D10" s="670">
        <f>SUM(E10:G10)</f>
        <v>147733.26999999999</v>
      </c>
      <c r="E10" s="671">
        <v>26744.27</v>
      </c>
      <c r="F10" s="671">
        <v>120989</v>
      </c>
      <c r="G10" s="672">
        <v>0</v>
      </c>
      <c r="H10" s="440"/>
      <c r="I10" s="670">
        <f>SUM(J10:L10)</f>
        <v>127214.7</v>
      </c>
      <c r="J10" s="671">
        <v>25767.66</v>
      </c>
      <c r="K10" s="671">
        <v>101447.03999999999</v>
      </c>
      <c r="L10" s="672">
        <v>0</v>
      </c>
      <c r="M10" s="1"/>
      <c r="O10" s="362">
        <f>IF(I10=0,"NA",(D10-I10)/I10)</f>
        <v>0.16129087283152019</v>
      </c>
      <c r="Q10" s="365">
        <f>VLOOKUP(B10,'FX rates'!$B$9:$K$124,4,FALSE)</f>
        <v>3.3130000000000002</v>
      </c>
      <c r="R10" s="334">
        <f>VLOOKUP(B10,'FX rates'!$B$9:$K$124,5,FALSE)</f>
        <v>3.3639999999999999</v>
      </c>
      <c r="U10" s="608" t="s">
        <v>15</v>
      </c>
      <c r="V10" s="670">
        <f>IF(D10="NA","NA",D10/$Q10)</f>
        <v>44591.992152127976</v>
      </c>
      <c r="W10" s="671">
        <f t="shared" ref="W10:Y10" si="0">IF(E10="NA","NA",E10/$Q10)</f>
        <v>8072.5233926954415</v>
      </c>
      <c r="X10" s="671">
        <f t="shared" si="0"/>
        <v>36519.468759432537</v>
      </c>
      <c r="Y10" s="672">
        <f t="shared" si="0"/>
        <v>0</v>
      </c>
      <c r="Z10" s="440"/>
      <c r="AA10" s="670">
        <f>IF(I10="NA","NA",I10/$R10)</f>
        <v>37816.49821640904</v>
      </c>
      <c r="AB10" s="671">
        <f t="shared" ref="AB10:AD10" si="1">IF(J10="NA","NA",J10/$R10)</f>
        <v>7659.8275862068967</v>
      </c>
      <c r="AC10" s="671">
        <f t="shared" si="1"/>
        <v>30156.670630202141</v>
      </c>
      <c r="AD10" s="672">
        <f t="shared" si="1"/>
        <v>0</v>
      </c>
      <c r="AE10" s="440"/>
      <c r="AF10" s="440"/>
      <c r="AG10" s="362">
        <f>IF(AA10=0,"NA",(V10-AA10)/AA10)</f>
        <v>0.17916767165868802</v>
      </c>
    </row>
    <row r="11" spans="1:35" x14ac:dyDescent="0.25">
      <c r="A11" s="27"/>
      <c r="B11" s="612" t="s">
        <v>105</v>
      </c>
      <c r="C11" s="685" t="s">
        <v>19</v>
      </c>
      <c r="D11" s="679">
        <f>SUM(E11:G11)</f>
        <v>19353</v>
      </c>
      <c r="E11" s="680">
        <v>12879</v>
      </c>
      <c r="F11" s="680">
        <v>6374</v>
      </c>
      <c r="G11" s="681">
        <v>100</v>
      </c>
      <c r="H11" s="440"/>
      <c r="I11" s="679">
        <f t="shared" ref="I11:I36" si="2">SUM(J11:L11)</f>
        <v>14991</v>
      </c>
      <c r="J11" s="680">
        <v>10450</v>
      </c>
      <c r="K11" s="680">
        <v>4441</v>
      </c>
      <c r="L11" s="681">
        <v>100</v>
      </c>
      <c r="M11" s="1"/>
      <c r="N11" s="16"/>
      <c r="O11" s="364">
        <f>IF(I11=0,"NA",(D11-I11)/I11)</f>
        <v>0.29097458475085053</v>
      </c>
      <c r="Q11" s="368">
        <f>VLOOKUP(B11,'FX rates'!$B$9:$K$124,4,FALSE)</f>
        <v>1</v>
      </c>
      <c r="R11" s="335">
        <f>VLOOKUP(B11,'FX rates'!$B$9:$K$124,5,FALSE)</f>
        <v>1</v>
      </c>
      <c r="S11" s="27"/>
      <c r="T11" s="27"/>
      <c r="U11" s="612" t="s">
        <v>105</v>
      </c>
      <c r="V11" s="679">
        <f t="shared" ref="V11:V36" si="3">IF(D11="NA","NA",D11/Q11)</f>
        <v>19353</v>
      </c>
      <c r="W11" s="680">
        <f t="shared" ref="W11:W36" si="4">IF(E11="NA","NA",E11/$Q11)</f>
        <v>12879</v>
      </c>
      <c r="X11" s="680">
        <f t="shared" ref="X11:X36" si="5">IF(F11="NA","NA",F11/$Q11)</f>
        <v>6374</v>
      </c>
      <c r="Y11" s="681">
        <f t="shared" ref="Y11:Y36" si="6">IF(G11="NA","NA",G11/$Q11)</f>
        <v>100</v>
      </c>
      <c r="Z11" s="440"/>
      <c r="AA11" s="679">
        <f t="shared" ref="AA11:AA36" si="7">IF(I11="NA","NA",I11/$R11)</f>
        <v>14991</v>
      </c>
      <c r="AB11" s="680">
        <f t="shared" ref="AB11:AB36" si="8">IF(J11="NA","NA",J11/$R11)</f>
        <v>10450</v>
      </c>
      <c r="AC11" s="680">
        <f t="shared" ref="AC11:AC36" si="9">IF(K11="NA","NA",K11/$R11)</f>
        <v>4441</v>
      </c>
      <c r="AD11" s="681">
        <f t="shared" ref="AD11:AD36" si="10">IF(L11="NA","NA",L11/$R11)</f>
        <v>100</v>
      </c>
      <c r="AE11" s="440"/>
      <c r="AF11" s="440"/>
      <c r="AG11" s="364">
        <f t="shared" ref="AG11:AG36" si="11">IF(AA11=0,"NA",(V11-AA11)/AA11)</f>
        <v>0.29097458475085053</v>
      </c>
      <c r="AH11" s="27"/>
    </row>
    <row r="12" spans="1:35" x14ac:dyDescent="0.25">
      <c r="B12" s="21"/>
      <c r="C12" s="66"/>
      <c r="D12" s="240"/>
      <c r="E12" s="240"/>
      <c r="F12" s="240"/>
      <c r="G12" s="240"/>
      <c r="I12" s="240"/>
      <c r="J12" s="240"/>
      <c r="K12" s="240"/>
      <c r="L12" s="240"/>
      <c r="M12" s="1"/>
      <c r="O12" s="4"/>
      <c r="P12" s="4"/>
      <c r="Q12" s="4"/>
      <c r="R12" s="4"/>
      <c r="U12" s="21"/>
      <c r="V12" s="240"/>
      <c r="W12" s="240"/>
      <c r="X12" s="240"/>
      <c r="Y12" s="240"/>
      <c r="Z12" s="112"/>
      <c r="AA12" s="240"/>
      <c r="AB12" s="240"/>
      <c r="AC12" s="240"/>
      <c r="AD12" s="240"/>
      <c r="AG12" s="4"/>
      <c r="AH12" s="418"/>
      <c r="AI12" s="418"/>
    </row>
    <row r="13" spans="1:35" x14ac:dyDescent="0.25">
      <c r="A13" s="6"/>
      <c r="B13" s="29"/>
      <c r="C13" s="66"/>
      <c r="D13" s="240"/>
      <c r="E13" s="240"/>
      <c r="F13" s="240"/>
      <c r="G13" s="240"/>
      <c r="H13" s="6"/>
      <c r="I13" s="240"/>
      <c r="J13" s="240"/>
      <c r="K13" s="240"/>
      <c r="L13" s="240"/>
      <c r="M13" s="1"/>
      <c r="N13" s="6"/>
      <c r="O13" s="4"/>
      <c r="P13" s="4"/>
      <c r="Q13" s="4"/>
      <c r="R13" s="4"/>
      <c r="S13" s="6"/>
      <c r="T13" s="6"/>
      <c r="U13" s="29"/>
      <c r="V13" s="240"/>
      <c r="W13" s="240"/>
      <c r="X13" s="240"/>
      <c r="Y13" s="240"/>
      <c r="Z13" s="112"/>
      <c r="AA13" s="240"/>
      <c r="AB13" s="240"/>
      <c r="AC13" s="240"/>
      <c r="AD13" s="240"/>
      <c r="AG13" s="4"/>
      <c r="AH13" s="418"/>
      <c r="AI13" s="418"/>
    </row>
    <row r="14" spans="1:35" x14ac:dyDescent="0.25">
      <c r="A14" s="6"/>
      <c r="B14" s="305" t="s">
        <v>23</v>
      </c>
      <c r="C14" s="3"/>
      <c r="D14" s="22"/>
      <c r="E14" s="15"/>
      <c r="F14" s="15"/>
      <c r="G14" s="15"/>
      <c r="H14" s="6"/>
      <c r="I14" s="22"/>
      <c r="J14" s="15"/>
      <c r="K14" s="15"/>
      <c r="L14" s="15"/>
      <c r="M14" s="1"/>
      <c r="N14" s="6"/>
      <c r="O14" s="347"/>
      <c r="P14" s="347"/>
      <c r="Q14" s="347"/>
      <c r="R14" s="347"/>
      <c r="S14" s="6"/>
      <c r="T14" s="6"/>
      <c r="U14" s="305" t="s">
        <v>23</v>
      </c>
      <c r="V14" s="22"/>
      <c r="W14" s="15"/>
      <c r="X14" s="15"/>
      <c r="Y14" s="15"/>
      <c r="Z14" s="240"/>
      <c r="AA14" s="22"/>
      <c r="AB14" s="15"/>
      <c r="AC14" s="15"/>
      <c r="AD14" s="15"/>
      <c r="AG14" s="347"/>
      <c r="AH14" s="240"/>
      <c r="AI14" s="418"/>
    </row>
    <row r="15" spans="1:35" x14ac:dyDescent="0.25">
      <c r="A15" s="6"/>
      <c r="B15" s="624" t="s">
        <v>32</v>
      </c>
      <c r="C15" s="822" t="s">
        <v>33</v>
      </c>
      <c r="D15" s="823">
        <f>SUM(E15:G15)</f>
        <v>5204984.0199999996</v>
      </c>
      <c r="E15" s="671">
        <v>1765902.61</v>
      </c>
      <c r="F15" s="671">
        <v>3259889.4</v>
      </c>
      <c r="G15" s="672">
        <v>179192.01</v>
      </c>
      <c r="H15" s="444"/>
      <c r="I15" s="823">
        <f t="shared" si="2"/>
        <v>4588705.5599999996</v>
      </c>
      <c r="J15" s="671">
        <v>1332897.22</v>
      </c>
      <c r="K15" s="671">
        <v>3105408.83</v>
      </c>
      <c r="L15" s="672">
        <v>150399.51</v>
      </c>
      <c r="M15" s="1"/>
      <c r="N15" s="16"/>
      <c r="O15" s="362">
        <f>IF(I15=0,"NA",(D15-I15)/I15)</f>
        <v>0.13430333499105573</v>
      </c>
      <c r="P15" s="27"/>
      <c r="Q15" s="280">
        <f>VLOOKUP(B15,'FX rates'!$B$9:$K$124,4,FALSE)</f>
        <v>7.79</v>
      </c>
      <c r="R15" s="269">
        <f>VLOOKUP(B15,'FX rates'!$B$9:$K$124,5,FALSE)</f>
        <v>7.8310000000000004</v>
      </c>
      <c r="S15" s="27"/>
      <c r="T15" s="27"/>
      <c r="U15" s="624" t="s">
        <v>32</v>
      </c>
      <c r="V15" s="823">
        <f t="shared" si="3"/>
        <v>668162.26187419763</v>
      </c>
      <c r="W15" s="671">
        <f t="shared" si="4"/>
        <v>226688.39666238768</v>
      </c>
      <c r="X15" s="671">
        <f t="shared" si="5"/>
        <v>418471.03979460848</v>
      </c>
      <c r="Y15" s="672">
        <f t="shared" si="6"/>
        <v>23002.82541720154</v>
      </c>
      <c r="Z15" s="444"/>
      <c r="AA15" s="823">
        <f t="shared" si="7"/>
        <v>585966.74243391643</v>
      </c>
      <c r="AB15" s="671">
        <f t="shared" si="8"/>
        <v>170207.79210828757</v>
      </c>
      <c r="AC15" s="671">
        <f t="shared" si="9"/>
        <v>396553.29204443877</v>
      </c>
      <c r="AD15" s="672">
        <f t="shared" si="10"/>
        <v>19205.658281190143</v>
      </c>
      <c r="AE15" s="827"/>
      <c r="AF15" s="444"/>
      <c r="AG15" s="362">
        <f t="shared" si="11"/>
        <v>0.14027335254364026</v>
      </c>
      <c r="AH15" s="27"/>
      <c r="AI15" s="418"/>
    </row>
    <row r="16" spans="1:35" x14ac:dyDescent="0.25">
      <c r="A16" s="27"/>
      <c r="B16" s="560" t="s">
        <v>36</v>
      </c>
      <c r="C16" s="1031" t="s">
        <v>37</v>
      </c>
      <c r="D16" s="675">
        <f t="shared" ref="D16:D18" si="12">SUM(E16:G16)</f>
        <v>913847178</v>
      </c>
      <c r="E16" s="676">
        <v>219865</v>
      </c>
      <c r="F16" s="676">
        <v>913627313</v>
      </c>
      <c r="G16" s="677" t="s">
        <v>101</v>
      </c>
      <c r="H16" s="440"/>
      <c r="I16" s="675">
        <f t="shared" si="2"/>
        <v>897376180</v>
      </c>
      <c r="J16" s="676">
        <v>265878</v>
      </c>
      <c r="K16" s="676">
        <v>897110302</v>
      </c>
      <c r="L16" s="677" t="s">
        <v>101</v>
      </c>
      <c r="M16" s="1"/>
      <c r="N16" s="15"/>
      <c r="O16" s="363">
        <f>IF(I16=0,"NA",(D16-I16)/I16)</f>
        <v>1.8354619129738878E-2</v>
      </c>
      <c r="Q16" s="366">
        <f>VLOOKUP(B16,'FX rates'!$B$9:$K$124,4,FALSE)</f>
        <v>108.625</v>
      </c>
      <c r="R16" s="367">
        <f>VLOOKUP(B16,'FX rates'!$B$9:$K$124,5,FALSE)</f>
        <v>110.004</v>
      </c>
      <c r="S16" s="27"/>
      <c r="T16" s="27"/>
      <c r="U16" s="560" t="s">
        <v>36</v>
      </c>
      <c r="V16" s="675">
        <f t="shared" si="3"/>
        <v>8412862.3981588036</v>
      </c>
      <c r="W16" s="676">
        <f t="shared" si="4"/>
        <v>2024.0736478711162</v>
      </c>
      <c r="X16" s="676">
        <f t="shared" si="5"/>
        <v>8410838.324510932</v>
      </c>
      <c r="Y16" s="677" t="str">
        <f t="shared" si="6"/>
        <v>NA</v>
      </c>
      <c r="Z16" s="440"/>
      <c r="AA16" s="675">
        <f t="shared" si="7"/>
        <v>8157668.6302316273</v>
      </c>
      <c r="AB16" s="676">
        <f t="shared" si="8"/>
        <v>2416.9848369150213</v>
      </c>
      <c r="AC16" s="676">
        <f t="shared" si="9"/>
        <v>8155251.6453947127</v>
      </c>
      <c r="AD16" s="677" t="str">
        <f t="shared" si="10"/>
        <v>NA</v>
      </c>
      <c r="AE16" s="440"/>
      <c r="AF16" s="440"/>
      <c r="AG16" s="363">
        <f t="shared" si="11"/>
        <v>3.1282683753719766E-2</v>
      </c>
      <c r="AH16" s="27"/>
    </row>
    <row r="17" spans="1:35" x14ac:dyDescent="0.25">
      <c r="B17" s="560" t="s">
        <v>38</v>
      </c>
      <c r="C17" s="1031" t="s">
        <v>39</v>
      </c>
      <c r="D17" s="675">
        <f t="shared" si="12"/>
        <v>1840161175</v>
      </c>
      <c r="E17" s="676">
        <v>486131250</v>
      </c>
      <c r="F17" s="676">
        <v>1353799925</v>
      </c>
      <c r="G17" s="677">
        <v>230000</v>
      </c>
      <c r="H17" s="440"/>
      <c r="I17" s="675">
        <f t="shared" si="2"/>
        <v>1721773784</v>
      </c>
      <c r="J17" s="676">
        <v>416620754</v>
      </c>
      <c r="K17" s="676">
        <v>1304983030</v>
      </c>
      <c r="L17" s="677">
        <v>170000</v>
      </c>
      <c r="M17" s="1"/>
      <c r="N17" s="15"/>
      <c r="O17" s="363">
        <f t="shared" ref="O17:O19" si="13">IF(I17=0,"NA",(D17-I17)/I17)</f>
        <v>6.8758969441946149E-2</v>
      </c>
      <c r="Q17" s="366">
        <f>VLOOKUP(B17,'FX rates'!$B$9:$K$124,4,FALSE)</f>
        <v>1155.07</v>
      </c>
      <c r="R17" s="367">
        <f>VLOOKUP(B17,'FX rates'!$B$9:$K$124,5,FALSE)</f>
        <v>1112.97</v>
      </c>
      <c r="U17" s="560" t="s">
        <v>38</v>
      </c>
      <c r="V17" s="675">
        <f t="shared" si="3"/>
        <v>1593116.5860077746</v>
      </c>
      <c r="W17" s="676">
        <f t="shared" si="4"/>
        <v>420867.35003073409</v>
      </c>
      <c r="X17" s="676">
        <f t="shared" si="5"/>
        <v>1172050.1138459141</v>
      </c>
      <c r="Y17" s="677">
        <f t="shared" si="6"/>
        <v>199.1221311262521</v>
      </c>
      <c r="Z17" s="440"/>
      <c r="AA17" s="675">
        <f t="shared" si="7"/>
        <v>1547008.2607797156</v>
      </c>
      <c r="AB17" s="676">
        <f t="shared" si="8"/>
        <v>374332.42046056944</v>
      </c>
      <c r="AC17" s="676">
        <f t="shared" si="9"/>
        <v>1172523.0958606252</v>
      </c>
      <c r="AD17" s="677">
        <f t="shared" si="10"/>
        <v>152.74445852089454</v>
      </c>
      <c r="AE17" s="440"/>
      <c r="AF17" s="440"/>
      <c r="AG17" s="363">
        <f t="shared" si="11"/>
        <v>2.9804834529338371E-2</v>
      </c>
    </row>
    <row r="18" spans="1:35" x14ac:dyDescent="0.25">
      <c r="B18" s="818" t="s">
        <v>40</v>
      </c>
      <c r="C18" s="1031" t="s">
        <v>41</v>
      </c>
      <c r="D18" s="819">
        <f t="shared" si="12"/>
        <v>55543.21</v>
      </c>
      <c r="E18" s="820">
        <v>21369.21</v>
      </c>
      <c r="F18" s="820">
        <v>34174</v>
      </c>
      <c r="G18" s="821">
        <v>0</v>
      </c>
      <c r="H18" s="440"/>
      <c r="I18" s="819">
        <f t="shared" si="2"/>
        <v>62279.618004000004</v>
      </c>
      <c r="J18" s="820">
        <v>19736.618004</v>
      </c>
      <c r="K18" s="820">
        <v>42143</v>
      </c>
      <c r="L18" s="821">
        <v>400</v>
      </c>
      <c r="M18" s="1"/>
      <c r="N18" s="15"/>
      <c r="O18" s="363">
        <f t="shared" si="13"/>
        <v>-0.10816392617513082</v>
      </c>
      <c r="Q18" s="366">
        <f>VLOOKUP(B18,'FX rates'!$B$9:$K$124,4,FALSE)</f>
        <v>1.484</v>
      </c>
      <c r="R18" s="367">
        <f>VLOOKUP(B18,'FX rates'!$B$9:$K$124,5,FALSE)</f>
        <v>1.49</v>
      </c>
      <c r="U18" s="818" t="s">
        <v>40</v>
      </c>
      <c r="V18" s="819">
        <f t="shared" si="3"/>
        <v>37428.039083557953</v>
      </c>
      <c r="W18" s="820">
        <f t="shared" si="4"/>
        <v>14399.737196765498</v>
      </c>
      <c r="X18" s="820">
        <f t="shared" si="5"/>
        <v>23028.301886792455</v>
      </c>
      <c r="Y18" s="821">
        <f t="shared" si="6"/>
        <v>0</v>
      </c>
      <c r="Z18" s="440"/>
      <c r="AA18" s="819">
        <f t="shared" si="7"/>
        <v>41798.401344966449</v>
      </c>
      <c r="AB18" s="820">
        <f t="shared" si="8"/>
        <v>13246.052351677852</v>
      </c>
      <c r="AC18" s="820">
        <f t="shared" si="9"/>
        <v>28283.892617449663</v>
      </c>
      <c r="AD18" s="821">
        <f t="shared" si="10"/>
        <v>268.45637583892619</v>
      </c>
      <c r="AE18" s="440"/>
      <c r="AF18" s="440"/>
      <c r="AG18" s="363">
        <f t="shared" si="11"/>
        <v>-0.10455811994672841</v>
      </c>
    </row>
    <row r="19" spans="1:35" x14ac:dyDescent="0.25">
      <c r="B19" s="612" t="s">
        <v>45</v>
      </c>
      <c r="C19" s="1032" t="s">
        <v>44</v>
      </c>
      <c r="D19" s="679">
        <v>1632133.2</v>
      </c>
      <c r="E19" s="680" t="s">
        <v>101</v>
      </c>
      <c r="F19" s="680" t="s">
        <v>101</v>
      </c>
      <c r="G19" s="681" t="s">
        <v>101</v>
      </c>
      <c r="H19" s="440"/>
      <c r="I19" s="679">
        <f t="shared" si="2"/>
        <v>1591122</v>
      </c>
      <c r="J19" s="680">
        <v>1553419</v>
      </c>
      <c r="K19" s="680">
        <v>37703</v>
      </c>
      <c r="L19" s="681" t="s">
        <v>101</v>
      </c>
      <c r="M19" s="1"/>
      <c r="N19" s="15"/>
      <c r="O19" s="364">
        <f t="shared" si="13"/>
        <v>2.5775019137438834E-2</v>
      </c>
      <c r="Q19" s="368">
        <f>VLOOKUP(B19,'FX rates'!$B$9:$K$124,4,FALSE)</f>
        <v>6.9630000000000001</v>
      </c>
      <c r="R19" s="335">
        <f>VLOOKUP(B19,'FX rates'!$B$9:$K$124,5,FALSE)</f>
        <v>6.8760000000000003</v>
      </c>
      <c r="U19" s="612" t="s">
        <v>45</v>
      </c>
      <c r="V19" s="679">
        <f t="shared" si="3"/>
        <v>234400.86169754414</v>
      </c>
      <c r="W19" s="680" t="str">
        <f t="shared" si="4"/>
        <v>NA</v>
      </c>
      <c r="X19" s="680" t="str">
        <f t="shared" si="5"/>
        <v>NA</v>
      </c>
      <c r="Y19" s="681" t="str">
        <f t="shared" si="6"/>
        <v>NA</v>
      </c>
      <c r="Z19" s="440"/>
      <c r="AA19" s="679">
        <f t="shared" si="7"/>
        <v>231402.26876090749</v>
      </c>
      <c r="AB19" s="680">
        <f t="shared" si="8"/>
        <v>225918.99360093076</v>
      </c>
      <c r="AC19" s="680">
        <f t="shared" si="9"/>
        <v>5483.2751599767307</v>
      </c>
      <c r="AD19" s="681" t="str">
        <f t="shared" si="10"/>
        <v>NA</v>
      </c>
      <c r="AE19" s="440"/>
      <c r="AF19" s="440"/>
      <c r="AG19" s="364">
        <f t="shared" si="11"/>
        <v>1.2958355822063668E-2</v>
      </c>
    </row>
    <row r="20" spans="1:35" x14ac:dyDescent="0.25">
      <c r="B20" s="37"/>
      <c r="C20" s="66"/>
      <c r="D20" s="241"/>
      <c r="E20" s="241"/>
      <c r="F20" s="241"/>
      <c r="G20" s="241"/>
      <c r="I20" s="241"/>
      <c r="J20" s="241"/>
      <c r="K20" s="241"/>
      <c r="L20" s="241"/>
      <c r="M20" s="1"/>
      <c r="O20" s="347"/>
      <c r="P20" s="347"/>
      <c r="Q20" s="347"/>
      <c r="R20" s="347"/>
      <c r="U20" s="37"/>
      <c r="V20" s="241"/>
      <c r="W20" s="241"/>
      <c r="X20" s="241"/>
      <c r="Y20" s="241"/>
      <c r="Z20" s="240"/>
      <c r="AA20" s="241"/>
      <c r="AB20" s="241"/>
      <c r="AC20" s="241"/>
      <c r="AD20" s="241"/>
      <c r="AG20" s="347"/>
      <c r="AH20" s="240"/>
    </row>
    <row r="21" spans="1:35" x14ac:dyDescent="0.25">
      <c r="A21" s="6"/>
      <c r="B21" s="21"/>
      <c r="C21" s="66"/>
      <c r="D21" s="240"/>
      <c r="E21" s="240"/>
      <c r="F21" s="240"/>
      <c r="G21" s="240"/>
      <c r="I21" s="240"/>
      <c r="J21" s="240"/>
      <c r="K21" s="240"/>
      <c r="L21" s="240"/>
      <c r="M21" s="1"/>
      <c r="N21" s="6"/>
      <c r="O21" s="347"/>
      <c r="P21" s="347"/>
      <c r="Q21" s="347"/>
      <c r="R21" s="347"/>
      <c r="S21" s="6"/>
      <c r="T21" s="6"/>
      <c r="U21" s="21"/>
      <c r="V21" s="240"/>
      <c r="W21" s="240"/>
      <c r="X21" s="240"/>
      <c r="Y21" s="240"/>
      <c r="Z21" s="240"/>
      <c r="AA21" s="240"/>
      <c r="AB21" s="240"/>
      <c r="AC21" s="240"/>
      <c r="AD21" s="240"/>
      <c r="AG21" s="347"/>
      <c r="AH21" s="240"/>
    </row>
    <row r="22" spans="1:35" ht="15.75" customHeight="1" x14ac:dyDescent="0.25">
      <c r="A22" s="6"/>
      <c r="B22" s="305" t="s">
        <v>52</v>
      </c>
      <c r="C22" s="3"/>
      <c r="D22" s="22"/>
      <c r="E22" s="15"/>
      <c r="F22" s="15"/>
      <c r="G22" s="15"/>
      <c r="H22" s="6"/>
      <c r="I22" s="22"/>
      <c r="J22" s="15"/>
      <c r="K22" s="15"/>
      <c r="L22" s="15"/>
      <c r="M22" s="1"/>
      <c r="N22" s="6"/>
      <c r="O22" s="347"/>
      <c r="P22" s="347"/>
      <c r="Q22" s="347"/>
      <c r="R22" s="347"/>
      <c r="S22" s="6"/>
      <c r="T22" s="6"/>
      <c r="U22" s="305" t="s">
        <v>52</v>
      </c>
      <c r="V22" s="22"/>
      <c r="W22" s="15"/>
      <c r="X22" s="15"/>
      <c r="Y22" s="15"/>
      <c r="Z22" s="240"/>
      <c r="AA22" s="22"/>
      <c r="AB22" s="15"/>
      <c r="AC22" s="15"/>
      <c r="AD22" s="15"/>
      <c r="AG22" s="347"/>
      <c r="AH22" s="240"/>
      <c r="AI22" s="418"/>
    </row>
    <row r="23" spans="1:35" x14ac:dyDescent="0.25">
      <c r="B23" s="624" t="s">
        <v>55</v>
      </c>
      <c r="C23" s="822" t="s">
        <v>56</v>
      </c>
      <c r="D23" s="823">
        <f>SUM(E23:G23)</f>
        <v>14540.08</v>
      </c>
      <c r="E23" s="671">
        <v>46.11</v>
      </c>
      <c r="F23" s="671">
        <v>14493.97</v>
      </c>
      <c r="G23" s="672">
        <v>0</v>
      </c>
      <c r="H23" s="444"/>
      <c r="I23" s="823">
        <f t="shared" si="2"/>
        <v>13074.199999999999</v>
      </c>
      <c r="J23" s="671">
        <v>32.729999999999997</v>
      </c>
      <c r="K23" s="671">
        <v>13041.47</v>
      </c>
      <c r="L23" s="672">
        <v>0</v>
      </c>
      <c r="M23" s="1"/>
      <c r="N23" s="16"/>
      <c r="O23" s="362">
        <f>IF(I23=0,"NA",(D23-I23)/I23)</f>
        <v>0.11212005323461482</v>
      </c>
      <c r="P23" s="27"/>
      <c r="Q23" s="280">
        <f>VLOOKUP(B23,'FX rates'!$B$9:$K$124,4,FALSE)</f>
        <v>0.70899999999999996</v>
      </c>
      <c r="R23" s="269">
        <f>VLOOKUP(B23,'FX rates'!$B$9:$K$124,5,FALSE)</f>
        <v>0.70899999999999996</v>
      </c>
      <c r="S23" s="27"/>
      <c r="T23" s="27"/>
      <c r="U23" s="624" t="s">
        <v>55</v>
      </c>
      <c r="V23" s="823">
        <f t="shared" si="3"/>
        <v>20507.870239774333</v>
      </c>
      <c r="W23" s="671">
        <f t="shared" si="4"/>
        <v>65.035260930888583</v>
      </c>
      <c r="X23" s="671">
        <f t="shared" si="5"/>
        <v>20442.834978843443</v>
      </c>
      <c r="Y23" s="672">
        <f t="shared" si="6"/>
        <v>0</v>
      </c>
      <c r="Z23" s="444"/>
      <c r="AA23" s="823">
        <f t="shared" si="7"/>
        <v>18440.338504936532</v>
      </c>
      <c r="AB23" s="671">
        <f t="shared" si="8"/>
        <v>46.163610719322989</v>
      </c>
      <c r="AC23" s="671">
        <f t="shared" si="9"/>
        <v>18394.174894217209</v>
      </c>
      <c r="AD23" s="672">
        <f t="shared" si="10"/>
        <v>0</v>
      </c>
      <c r="AE23" s="827"/>
      <c r="AF23" s="444"/>
      <c r="AG23" s="362">
        <f t="shared" si="11"/>
        <v>0.11212005323461481</v>
      </c>
      <c r="AH23" s="27"/>
      <c r="AI23" s="418"/>
    </row>
    <row r="24" spans="1:35" x14ac:dyDescent="0.25">
      <c r="B24" s="560" t="s">
        <v>60</v>
      </c>
      <c r="C24" s="1031" t="s">
        <v>61</v>
      </c>
      <c r="D24" s="675">
        <f t="shared" ref="D24:D36" si="14">SUM(E24:G24)</f>
        <v>1238523.51</v>
      </c>
      <c r="E24" s="676">
        <v>86102.06</v>
      </c>
      <c r="F24" s="676">
        <v>1152421.45</v>
      </c>
      <c r="G24" s="677">
        <v>0</v>
      </c>
      <c r="H24" s="440"/>
      <c r="I24" s="675">
        <f t="shared" si="2"/>
        <v>1037414.71</v>
      </c>
      <c r="J24" s="676">
        <v>72671.820000000007</v>
      </c>
      <c r="K24" s="676">
        <v>590091.09</v>
      </c>
      <c r="L24" s="677">
        <v>374651.8</v>
      </c>
      <c r="M24" s="1"/>
      <c r="N24" s="15"/>
      <c r="O24" s="363">
        <f>IF(I24=0,"NA",(D24-I24)/I24)</f>
        <v>0.19385574357240418</v>
      </c>
      <c r="Q24" s="366">
        <f>VLOOKUP(B24,'FX rates'!$B$9:$K$124,4,FALSE)</f>
        <v>5.9489999999999998</v>
      </c>
      <c r="R24" s="367">
        <f>VLOOKUP(B24,'FX rates'!$B$9:$K$124,5,FALSE)</f>
        <v>5.2830000000000004</v>
      </c>
      <c r="S24" s="27"/>
      <c r="T24" s="27"/>
      <c r="U24" s="560" t="s">
        <v>60</v>
      </c>
      <c r="V24" s="675">
        <f t="shared" si="3"/>
        <v>208190.20171457389</v>
      </c>
      <c r="W24" s="676">
        <f t="shared" si="4"/>
        <v>14473.36695242898</v>
      </c>
      <c r="X24" s="676">
        <f t="shared" si="5"/>
        <v>193716.83476214489</v>
      </c>
      <c r="Y24" s="677">
        <f t="shared" si="6"/>
        <v>0</v>
      </c>
      <c r="Z24" s="440"/>
      <c r="AA24" s="675">
        <f t="shared" si="7"/>
        <v>196368.4857088775</v>
      </c>
      <c r="AB24" s="676">
        <f t="shared" si="8"/>
        <v>13755.786484951732</v>
      </c>
      <c r="AC24" s="676">
        <f t="shared" si="9"/>
        <v>111696.21237932991</v>
      </c>
      <c r="AD24" s="677">
        <f t="shared" si="10"/>
        <v>70916.486844595871</v>
      </c>
      <c r="AE24" s="440"/>
      <c r="AF24" s="440"/>
      <c r="AG24" s="363">
        <f t="shared" si="11"/>
        <v>6.0201696636915859E-2</v>
      </c>
      <c r="AH24" s="27"/>
    </row>
    <row r="25" spans="1:35" x14ac:dyDescent="0.25">
      <c r="B25" s="560" t="s">
        <v>420</v>
      </c>
      <c r="C25" s="1031" t="s">
        <v>421</v>
      </c>
      <c r="D25" s="675">
        <f t="shared" si="14"/>
        <v>672.66</v>
      </c>
      <c r="E25" s="676">
        <v>672.66</v>
      </c>
      <c r="F25" s="676">
        <v>0</v>
      </c>
      <c r="G25" s="677">
        <v>0</v>
      </c>
      <c r="H25" s="440"/>
      <c r="I25" s="675">
        <f t="shared" si="2"/>
        <v>15038.108820489999</v>
      </c>
      <c r="J25" s="676">
        <v>2594.56</v>
      </c>
      <c r="K25" s="676">
        <v>10967.06</v>
      </c>
      <c r="L25" s="677">
        <v>1476.4888204900001</v>
      </c>
      <c r="M25" s="1"/>
      <c r="N25" s="15"/>
      <c r="O25" s="363">
        <f t="shared" ref="O25:O36" si="15">IF(I25=0,"NA",(D25-I25)/I25)</f>
        <v>-0.95526964141372117</v>
      </c>
      <c r="Q25" s="366">
        <f>VLOOKUP(B25,'FX rates'!$B$9:$K$124,4,FALSE)</f>
        <v>10.87</v>
      </c>
      <c r="R25" s="367">
        <f>VLOOKUP(B25,'FX rates'!$B$9:$K$124,5,FALSE)</f>
        <v>10.516</v>
      </c>
      <c r="U25" s="560" t="s">
        <v>420</v>
      </c>
      <c r="V25" s="675">
        <f t="shared" si="3"/>
        <v>61.882244710211594</v>
      </c>
      <c r="W25" s="676">
        <f t="shared" si="4"/>
        <v>61.882244710211594</v>
      </c>
      <c r="X25" s="676">
        <f t="shared" si="5"/>
        <v>0</v>
      </c>
      <c r="Y25" s="677">
        <f t="shared" si="6"/>
        <v>0</v>
      </c>
      <c r="Z25" s="440"/>
      <c r="AA25" s="675">
        <f t="shared" si="7"/>
        <v>1430.0217592706351</v>
      </c>
      <c r="AB25" s="676">
        <f t="shared" si="8"/>
        <v>246.72499049068085</v>
      </c>
      <c r="AC25" s="676">
        <f t="shared" si="9"/>
        <v>1042.8927348801826</v>
      </c>
      <c r="AD25" s="677">
        <f t="shared" si="10"/>
        <v>140.40403389977178</v>
      </c>
      <c r="AE25" s="440"/>
      <c r="AF25" s="440"/>
      <c r="AG25" s="363">
        <f t="shared" si="11"/>
        <v>-0.9567263614633571</v>
      </c>
    </row>
    <row r="26" spans="1:35" x14ac:dyDescent="0.25">
      <c r="B26" s="628" t="s">
        <v>125</v>
      </c>
      <c r="C26" s="824" t="s">
        <v>423</v>
      </c>
      <c r="D26" s="825">
        <f t="shared" si="14"/>
        <v>4232647</v>
      </c>
      <c r="E26" s="676">
        <v>258981</v>
      </c>
      <c r="F26" s="676">
        <v>3973666</v>
      </c>
      <c r="G26" s="677">
        <v>0</v>
      </c>
      <c r="H26" s="444"/>
      <c r="I26" s="825">
        <f t="shared" si="2"/>
        <v>5986382</v>
      </c>
      <c r="J26" s="676">
        <v>411807</v>
      </c>
      <c r="K26" s="676">
        <v>5574575</v>
      </c>
      <c r="L26" s="677">
        <v>0</v>
      </c>
      <c r="M26" s="1"/>
      <c r="N26" s="15"/>
      <c r="O26" s="363">
        <f t="shared" si="15"/>
        <v>-0.292954074765025</v>
      </c>
      <c r="Q26" s="366">
        <f>VLOOKUP(B26,'FX rates'!$B$9:$K$124,4,FALSE)</f>
        <v>585.25</v>
      </c>
      <c r="R26" s="367">
        <f>VLOOKUP(B26,'FX rates'!$B$9:$K$124,5,FALSE)</f>
        <v>573.09</v>
      </c>
      <c r="U26" s="628" t="s">
        <v>125</v>
      </c>
      <c r="V26" s="825">
        <f t="shared" si="3"/>
        <v>7232.2033319094407</v>
      </c>
      <c r="W26" s="676">
        <f t="shared" si="4"/>
        <v>442.51345578812476</v>
      </c>
      <c r="X26" s="676">
        <f t="shared" si="5"/>
        <v>6789.689876121316</v>
      </c>
      <c r="Y26" s="677">
        <f t="shared" si="6"/>
        <v>0</v>
      </c>
      <c r="Z26" s="444"/>
      <c r="AA26" s="825">
        <f t="shared" si="7"/>
        <v>10445.797344221675</v>
      </c>
      <c r="AB26" s="676">
        <f t="shared" si="8"/>
        <v>718.57299900539181</v>
      </c>
      <c r="AC26" s="676">
        <f t="shared" si="9"/>
        <v>9727.2243452162838</v>
      </c>
      <c r="AD26" s="677">
        <f t="shared" si="10"/>
        <v>0</v>
      </c>
      <c r="AE26" s="827"/>
      <c r="AF26" s="444"/>
      <c r="AG26" s="363">
        <f t="shared" si="11"/>
        <v>-0.30764468296811304</v>
      </c>
    </row>
    <row r="27" spans="1:35" x14ac:dyDescent="0.25">
      <c r="A27" s="15"/>
      <c r="B27" s="628" t="s">
        <v>129</v>
      </c>
      <c r="C27" s="824" t="s">
        <v>130</v>
      </c>
      <c r="D27" s="825">
        <f t="shared" si="14"/>
        <v>18232938</v>
      </c>
      <c r="E27" s="820">
        <v>1869472</v>
      </c>
      <c r="F27" s="820">
        <v>16344258</v>
      </c>
      <c r="G27" s="821">
        <v>19208</v>
      </c>
      <c r="H27" s="444"/>
      <c r="I27" s="825">
        <f t="shared" si="2"/>
        <v>17257743</v>
      </c>
      <c r="J27" s="820">
        <v>1342844</v>
      </c>
      <c r="K27" s="820">
        <v>15907952</v>
      </c>
      <c r="L27" s="821">
        <v>6947</v>
      </c>
      <c r="M27" s="1"/>
      <c r="N27" s="15"/>
      <c r="O27" s="363">
        <f t="shared" si="15"/>
        <v>5.6507678901001133E-2</v>
      </c>
      <c r="P27" s="15"/>
      <c r="Q27" s="366">
        <f>VLOOKUP(B27,'FX rates'!$B$9:$K$124,4,FALSE)</f>
        <v>295.31</v>
      </c>
      <c r="R27" s="367">
        <f>VLOOKUP(B27,'FX rates'!$B$9:$K$124,5,FALSE)</f>
        <v>280.358</v>
      </c>
      <c r="S27" s="15"/>
      <c r="T27" s="15"/>
      <c r="U27" s="628" t="s">
        <v>129</v>
      </c>
      <c r="V27" s="825">
        <f t="shared" si="3"/>
        <v>61741.68839524567</v>
      </c>
      <c r="W27" s="820">
        <f t="shared" si="4"/>
        <v>6330.5407876468798</v>
      </c>
      <c r="X27" s="820">
        <f t="shared" si="5"/>
        <v>55346.104094002912</v>
      </c>
      <c r="Y27" s="821">
        <f t="shared" si="6"/>
        <v>65.043513595882288</v>
      </c>
      <c r="Z27" s="444"/>
      <c r="AA27" s="825">
        <f t="shared" si="7"/>
        <v>61556.092567360305</v>
      </c>
      <c r="AB27" s="820">
        <f t="shared" si="8"/>
        <v>4789.7473944028707</v>
      </c>
      <c r="AC27" s="820">
        <f t="shared" si="9"/>
        <v>56741.566140434727</v>
      </c>
      <c r="AD27" s="821">
        <f t="shared" si="10"/>
        <v>24.779032522703115</v>
      </c>
      <c r="AE27" s="827"/>
      <c r="AF27" s="444"/>
      <c r="AG27" s="363">
        <f t="shared" si="11"/>
        <v>3.0150683733258261E-3</v>
      </c>
      <c r="AH27" s="15"/>
    </row>
    <row r="28" spans="1:35" x14ac:dyDescent="0.25">
      <c r="B28" s="628" t="s">
        <v>479</v>
      </c>
      <c r="C28" s="824" t="s">
        <v>140</v>
      </c>
      <c r="D28" s="825">
        <f t="shared" si="14"/>
        <v>638420750.22000003</v>
      </c>
      <c r="E28" s="820">
        <v>283754918.50999999</v>
      </c>
      <c r="F28" s="820">
        <v>354665831.70999998</v>
      </c>
      <c r="G28" s="821">
        <v>0</v>
      </c>
      <c r="H28" s="448"/>
      <c r="I28" s="825">
        <f t="shared" si="2"/>
        <v>686835591.50439906</v>
      </c>
      <c r="J28" s="820">
        <v>114899335.59485</v>
      </c>
      <c r="K28" s="820">
        <v>571936255.909549</v>
      </c>
      <c r="L28" s="821">
        <v>0</v>
      </c>
      <c r="M28" s="1"/>
      <c r="O28" s="363">
        <f t="shared" si="15"/>
        <v>-7.0489709449031865E-2</v>
      </c>
      <c r="P28" s="27"/>
      <c r="Q28" s="366">
        <f>VLOOKUP(B28,'FX rates'!$B$9:$K$124,4,FALSE)</f>
        <v>42000</v>
      </c>
      <c r="R28" s="367">
        <f>VLOOKUP(B28,'FX rates'!$B$9:$K$124,5,FALSE)</f>
        <v>42000</v>
      </c>
      <c r="S28" s="27"/>
      <c r="T28" s="27"/>
      <c r="U28" s="628" t="s">
        <v>479</v>
      </c>
      <c r="V28" s="825">
        <f t="shared" si="3"/>
        <v>15200.494052857144</v>
      </c>
      <c r="W28" s="820">
        <f t="shared" si="4"/>
        <v>6756.0694883333335</v>
      </c>
      <c r="X28" s="820">
        <f t="shared" si="5"/>
        <v>8444.4245645238097</v>
      </c>
      <c r="Y28" s="821">
        <f t="shared" si="6"/>
        <v>0</v>
      </c>
      <c r="Z28" s="448"/>
      <c r="AA28" s="825">
        <f t="shared" si="7"/>
        <v>16353.228369152359</v>
      </c>
      <c r="AB28" s="820">
        <f t="shared" si="8"/>
        <v>2735.6984665440477</v>
      </c>
      <c r="AC28" s="820">
        <f t="shared" si="9"/>
        <v>13617.52990260831</v>
      </c>
      <c r="AD28" s="821">
        <f t="shared" si="10"/>
        <v>0</v>
      </c>
      <c r="AE28" s="827"/>
      <c r="AF28" s="446"/>
      <c r="AG28" s="363">
        <f t="shared" si="11"/>
        <v>-7.0489709449031851E-2</v>
      </c>
      <c r="AH28" s="27"/>
    </row>
    <row r="29" spans="1:35" x14ac:dyDescent="0.25">
      <c r="B29" s="628" t="s">
        <v>73</v>
      </c>
      <c r="C29" s="824" t="s">
        <v>57</v>
      </c>
      <c r="D29" s="825">
        <f t="shared" si="14"/>
        <v>8722.34</v>
      </c>
      <c r="E29" s="820">
        <v>2375.1999999999998</v>
      </c>
      <c r="F29" s="820">
        <v>6347.14</v>
      </c>
      <c r="G29" s="821">
        <v>0</v>
      </c>
      <c r="H29" s="444"/>
      <c r="I29" s="825">
        <f t="shared" si="2"/>
        <v>7403</v>
      </c>
      <c r="J29" s="820">
        <v>1679</v>
      </c>
      <c r="K29" s="820">
        <v>5724</v>
      </c>
      <c r="L29" s="821">
        <v>0</v>
      </c>
      <c r="M29" s="1"/>
      <c r="N29" s="15"/>
      <c r="O29" s="363">
        <f t="shared" si="15"/>
        <v>0.17821693907875188</v>
      </c>
      <c r="Q29" s="366">
        <f>VLOOKUP(B29,'FX rates'!$B$9:$K$124,4,FALSE)</f>
        <v>0.89200000000000002</v>
      </c>
      <c r="R29" s="367">
        <f>VLOOKUP(B29,'FX rates'!$B$9:$K$124,5,FALSE)</f>
        <v>0.874</v>
      </c>
      <c r="U29" s="628" t="s">
        <v>73</v>
      </c>
      <c r="V29" s="825">
        <f t="shared" si="3"/>
        <v>9778.4080717488796</v>
      </c>
      <c r="W29" s="820">
        <f t="shared" si="4"/>
        <v>2662.7802690582957</v>
      </c>
      <c r="X29" s="820">
        <f t="shared" si="5"/>
        <v>7115.6278026905829</v>
      </c>
      <c r="Y29" s="821">
        <f t="shared" si="6"/>
        <v>0</v>
      </c>
      <c r="Z29" s="444"/>
      <c r="AA29" s="825">
        <f t="shared" si="7"/>
        <v>8470.2517162471395</v>
      </c>
      <c r="AB29" s="820">
        <f t="shared" si="8"/>
        <v>1921.0526315789473</v>
      </c>
      <c r="AC29" s="820">
        <f t="shared" si="9"/>
        <v>6549.199084668192</v>
      </c>
      <c r="AD29" s="821">
        <f t="shared" si="10"/>
        <v>0</v>
      </c>
      <c r="AE29" s="827"/>
      <c r="AF29" s="444"/>
      <c r="AG29" s="363">
        <f t="shared" si="11"/>
        <v>0.15444126093590718</v>
      </c>
    </row>
    <row r="30" spans="1:35" x14ac:dyDescent="0.25">
      <c r="B30" s="628" t="s">
        <v>76</v>
      </c>
      <c r="C30" s="824" t="s">
        <v>77</v>
      </c>
      <c r="D30" s="825">
        <f t="shared" si="14"/>
        <v>586</v>
      </c>
      <c r="E30" s="820">
        <v>186</v>
      </c>
      <c r="F30" s="820">
        <v>400</v>
      </c>
      <c r="G30" s="821">
        <v>0</v>
      </c>
      <c r="H30" s="444"/>
      <c r="I30" s="825">
        <f t="shared" si="2"/>
        <v>687</v>
      </c>
      <c r="J30" s="820">
        <v>187</v>
      </c>
      <c r="K30" s="820">
        <v>500</v>
      </c>
      <c r="L30" s="821">
        <v>0</v>
      </c>
      <c r="M30" s="1"/>
      <c r="N30" s="15"/>
      <c r="O30" s="492">
        <f t="shared" si="15"/>
        <v>-0.14701601164483261</v>
      </c>
      <c r="Q30" s="366">
        <f>VLOOKUP(B30,'FX rates'!$B$9:$K$124,4,FALSE)</f>
        <v>0.38500000000000001</v>
      </c>
      <c r="R30" s="367">
        <f>VLOOKUP(B30,'FX rates'!$B$9:$K$124,5,FALSE)</f>
        <v>0.38400000000000001</v>
      </c>
      <c r="U30" s="628" t="s">
        <v>76</v>
      </c>
      <c r="V30" s="825">
        <f t="shared" si="3"/>
        <v>1522.077922077922</v>
      </c>
      <c r="W30" s="820">
        <f t="shared" si="4"/>
        <v>483.11688311688312</v>
      </c>
      <c r="X30" s="820">
        <f t="shared" si="5"/>
        <v>1038.9610389610389</v>
      </c>
      <c r="Y30" s="821">
        <f t="shared" si="6"/>
        <v>0</v>
      </c>
      <c r="Z30" s="444"/>
      <c r="AA30" s="825">
        <f t="shared" si="7"/>
        <v>1789.0625</v>
      </c>
      <c r="AB30" s="820">
        <f t="shared" si="8"/>
        <v>486.97916666666663</v>
      </c>
      <c r="AC30" s="820">
        <f t="shared" si="9"/>
        <v>1302.0833333333333</v>
      </c>
      <c r="AD30" s="821">
        <f t="shared" si="10"/>
        <v>0</v>
      </c>
      <c r="AE30" s="827"/>
      <c r="AF30" s="444"/>
      <c r="AG30" s="492">
        <f t="shared" si="11"/>
        <v>-0.14923155447172917</v>
      </c>
    </row>
    <row r="31" spans="1:35" x14ac:dyDescent="0.25">
      <c r="B31" s="628" t="s">
        <v>78</v>
      </c>
      <c r="C31" s="824" t="s">
        <v>79</v>
      </c>
      <c r="D31" s="825">
        <f t="shared" si="14"/>
        <v>12915046.84</v>
      </c>
      <c r="E31" s="820">
        <v>355817.11</v>
      </c>
      <c r="F31" s="820">
        <v>12551135.98</v>
      </c>
      <c r="G31" s="821">
        <v>8093.75</v>
      </c>
      <c r="H31" s="444"/>
      <c r="I31" s="825">
        <f t="shared" si="2"/>
        <v>10166635.170361664</v>
      </c>
      <c r="J31" s="820">
        <v>256563.11</v>
      </c>
      <c r="K31" s="820">
        <v>9901978.3103616647</v>
      </c>
      <c r="L31" s="821">
        <v>8093.75</v>
      </c>
      <c r="M31" s="1"/>
      <c r="N31" s="15"/>
      <c r="O31" s="363">
        <f t="shared" si="15"/>
        <v>0.27033641156423682</v>
      </c>
      <c r="Q31" s="366">
        <f>VLOOKUP(B31,'FX rates'!$B$9:$K$124,4,FALSE)</f>
        <v>306.5</v>
      </c>
      <c r="R31" s="367">
        <f>VLOOKUP(B31,'FX rates'!$B$9:$K$124,5,FALSE)</f>
        <v>363.03800000000001</v>
      </c>
      <c r="U31" s="628" t="s">
        <v>78</v>
      </c>
      <c r="V31" s="825">
        <f t="shared" si="3"/>
        <v>42137.183817292003</v>
      </c>
      <c r="W31" s="820">
        <f t="shared" si="4"/>
        <v>1160.9041109298532</v>
      </c>
      <c r="X31" s="820">
        <f t="shared" si="5"/>
        <v>40949.872691680263</v>
      </c>
      <c r="Y31" s="821">
        <f t="shared" si="6"/>
        <v>26.407014681892331</v>
      </c>
      <c r="Z31" s="444"/>
      <c r="AA31" s="825">
        <f t="shared" si="7"/>
        <v>28004.327839955222</v>
      </c>
      <c r="AB31" s="820">
        <f t="shared" si="8"/>
        <v>706.71144618469691</v>
      </c>
      <c r="AC31" s="820">
        <f t="shared" si="9"/>
        <v>27275.321895673907</v>
      </c>
      <c r="AD31" s="821">
        <f t="shared" si="10"/>
        <v>22.294498096617986</v>
      </c>
      <c r="AE31" s="827"/>
      <c r="AF31" s="444"/>
      <c r="AG31" s="363">
        <f t="shared" si="11"/>
        <v>0.50466685214178597</v>
      </c>
    </row>
    <row r="32" spans="1:35" x14ac:dyDescent="0.25">
      <c r="B32" s="628" t="s">
        <v>639</v>
      </c>
      <c r="C32" s="824" t="s">
        <v>640</v>
      </c>
      <c r="D32" s="825">
        <f t="shared" si="14"/>
        <v>399283.7</v>
      </c>
      <c r="E32" s="820" t="s">
        <v>101</v>
      </c>
      <c r="F32" s="820">
        <v>399283.7</v>
      </c>
      <c r="G32" s="821">
        <v>0</v>
      </c>
      <c r="H32" s="444"/>
      <c r="I32" s="825">
        <f t="shared" si="2"/>
        <v>245000</v>
      </c>
      <c r="J32" s="820">
        <v>0</v>
      </c>
      <c r="K32" s="820">
        <v>230000</v>
      </c>
      <c r="L32" s="821">
        <v>15000</v>
      </c>
      <c r="M32" s="1"/>
      <c r="O32" s="363">
        <f t="shared" si="15"/>
        <v>0.62972938775510212</v>
      </c>
      <c r="Q32" s="366">
        <f>VLOOKUP(B32,'FX rates'!$B$9:$K$124,4,FALSE)</f>
        <v>948.20500000000004</v>
      </c>
      <c r="R32" s="367">
        <f>VLOOKUP(B32,'FX rates'!$B$9:$K$124,5,FALSE)</f>
        <v>860.69</v>
      </c>
      <c r="U32" s="628" t="s">
        <v>639</v>
      </c>
      <c r="V32" s="825">
        <f t="shared" si="3"/>
        <v>421.09427813605708</v>
      </c>
      <c r="W32" s="820" t="str">
        <f t="shared" si="4"/>
        <v>NA</v>
      </c>
      <c r="X32" s="820">
        <f t="shared" si="5"/>
        <v>421.09427813605708</v>
      </c>
      <c r="Y32" s="821">
        <f t="shared" si="6"/>
        <v>0</v>
      </c>
      <c r="Z32" s="444"/>
      <c r="AA32" s="825">
        <f t="shared" si="7"/>
        <v>284.65533467334348</v>
      </c>
      <c r="AB32" s="820">
        <f t="shared" si="8"/>
        <v>0</v>
      </c>
      <c r="AC32" s="820">
        <f t="shared" si="9"/>
        <v>267.22745704028159</v>
      </c>
      <c r="AD32" s="821">
        <f t="shared" si="10"/>
        <v>17.427877633061843</v>
      </c>
      <c r="AE32" s="827"/>
      <c r="AF32" s="444"/>
      <c r="AG32" s="363">
        <f t="shared" si="11"/>
        <v>0.47931279285274686</v>
      </c>
    </row>
    <row r="33" spans="2:35" x14ac:dyDescent="0.25">
      <c r="B33" s="628" t="s">
        <v>86</v>
      </c>
      <c r="C33" s="824" t="s">
        <v>87</v>
      </c>
      <c r="D33" s="825">
        <f t="shared" si="14"/>
        <v>47093.98</v>
      </c>
      <c r="E33" s="820">
        <v>38114.47</v>
      </c>
      <c r="F33" s="820">
        <v>8979.51</v>
      </c>
      <c r="G33" s="821" t="s">
        <v>101</v>
      </c>
      <c r="H33" s="444"/>
      <c r="I33" s="825">
        <f t="shared" si="2"/>
        <v>42410.7</v>
      </c>
      <c r="J33" s="820">
        <v>33438.9</v>
      </c>
      <c r="K33" s="820">
        <v>8971.7999999999993</v>
      </c>
      <c r="L33" s="821">
        <v>0</v>
      </c>
      <c r="M33" s="1"/>
      <c r="N33" s="15"/>
      <c r="O33" s="363">
        <f t="shared" si="15"/>
        <v>0.11042684982799167</v>
      </c>
      <c r="Q33" s="366">
        <f>VLOOKUP(B33,'FX rates'!$B$9:$K$124,4,FALSE)</f>
        <v>36.35</v>
      </c>
      <c r="R33" s="367">
        <f>VLOOKUP(B33,'FX rates'!$B$9:$K$124,5,FALSE)</f>
        <v>33.442</v>
      </c>
      <c r="U33" s="628" t="s">
        <v>86</v>
      </c>
      <c r="V33" s="825">
        <f t="shared" si="3"/>
        <v>1295.5702888583219</v>
      </c>
      <c r="W33" s="820">
        <f t="shared" si="4"/>
        <v>1048.5411279229711</v>
      </c>
      <c r="X33" s="820">
        <f t="shared" si="5"/>
        <v>247.02916093535075</v>
      </c>
      <c r="Y33" s="821" t="str">
        <f t="shared" si="6"/>
        <v>NA</v>
      </c>
      <c r="Z33" s="444"/>
      <c r="AA33" s="825">
        <f t="shared" si="7"/>
        <v>1268.1867113210931</v>
      </c>
      <c r="AB33" s="820">
        <f t="shared" si="8"/>
        <v>999.90730219484487</v>
      </c>
      <c r="AC33" s="820">
        <f t="shared" si="9"/>
        <v>268.27940912624842</v>
      </c>
      <c r="AD33" s="821">
        <f t="shared" si="10"/>
        <v>0</v>
      </c>
      <c r="AE33" s="827"/>
      <c r="AF33" s="444"/>
      <c r="AG33" s="363">
        <f t="shared" si="11"/>
        <v>2.1592701841752333E-2</v>
      </c>
    </row>
    <row r="34" spans="2:35" x14ac:dyDescent="0.25">
      <c r="B34" s="628" t="s">
        <v>139</v>
      </c>
      <c r="C34" s="824" t="s">
        <v>140</v>
      </c>
      <c r="D34" s="825">
        <v>112143380</v>
      </c>
      <c r="E34" s="820" t="s">
        <v>101</v>
      </c>
      <c r="F34" s="820" t="s">
        <v>101</v>
      </c>
      <c r="G34" s="821" t="s">
        <v>101</v>
      </c>
      <c r="H34" s="444"/>
      <c r="I34" s="825">
        <f t="shared" si="2"/>
        <v>113268303.52027</v>
      </c>
      <c r="J34" s="820">
        <v>36261427.950000003</v>
      </c>
      <c r="K34" s="820">
        <v>77006875.570270002</v>
      </c>
      <c r="L34" s="821">
        <v>0</v>
      </c>
      <c r="M34" s="1"/>
      <c r="N34" s="15"/>
      <c r="O34" s="363">
        <f t="shared" si="15"/>
        <v>-9.9314943837637108E-3</v>
      </c>
      <c r="Q34" s="366">
        <f>VLOOKUP(B34,'FX rates'!$B$9:$K$124,4,FALSE)</f>
        <v>42000</v>
      </c>
      <c r="R34" s="367">
        <f>VLOOKUP(B34,'FX rates'!$B$9:$K$124,5,FALSE)</f>
        <v>42000</v>
      </c>
      <c r="U34" s="628" t="s">
        <v>139</v>
      </c>
      <c r="V34" s="825">
        <f t="shared" si="3"/>
        <v>2670.080476190476</v>
      </c>
      <c r="W34" s="820" t="str">
        <f t="shared" si="4"/>
        <v>NA</v>
      </c>
      <c r="X34" s="820" t="str">
        <f t="shared" si="5"/>
        <v>NA</v>
      </c>
      <c r="Y34" s="821" t="str">
        <f t="shared" si="6"/>
        <v>NA</v>
      </c>
      <c r="Z34" s="444"/>
      <c r="AA34" s="825">
        <f t="shared" si="7"/>
        <v>2696.864369530238</v>
      </c>
      <c r="AB34" s="820">
        <f t="shared" si="8"/>
        <v>863.36733214285721</v>
      </c>
      <c r="AC34" s="820">
        <f t="shared" si="9"/>
        <v>1833.4970373873809</v>
      </c>
      <c r="AD34" s="821">
        <f t="shared" si="10"/>
        <v>0</v>
      </c>
      <c r="AE34" s="827"/>
      <c r="AF34" s="444"/>
      <c r="AG34" s="363">
        <f t="shared" si="11"/>
        <v>-9.9314943837637091E-3</v>
      </c>
    </row>
    <row r="35" spans="2:35" x14ac:dyDescent="0.25">
      <c r="B35" s="818" t="s">
        <v>143</v>
      </c>
      <c r="C35" s="1031" t="s">
        <v>144</v>
      </c>
      <c r="D35" s="819">
        <f t="shared" si="14"/>
        <v>841986.75</v>
      </c>
      <c r="E35" s="820">
        <v>50653.86</v>
      </c>
      <c r="F35" s="820">
        <v>764883.51</v>
      </c>
      <c r="G35" s="821">
        <v>26449.38</v>
      </c>
      <c r="H35" s="440"/>
      <c r="I35" s="819">
        <f t="shared" si="2"/>
        <v>777222</v>
      </c>
      <c r="J35" s="820">
        <v>68611.759999999995</v>
      </c>
      <c r="K35" s="820">
        <v>693660.26</v>
      </c>
      <c r="L35" s="821">
        <v>14949.979999999981</v>
      </c>
      <c r="M35" s="1"/>
      <c r="N35" s="15"/>
      <c r="O35" s="363">
        <f t="shared" si="15"/>
        <v>8.3328508457043163E-2</v>
      </c>
      <c r="Q35" s="366">
        <f>VLOOKUP(B35,'FX rates'!$B$9:$K$124,4,FALSE)</f>
        <v>3.7930000000000001</v>
      </c>
      <c r="R35" s="367">
        <f>VLOOKUP(B35,'FX rates'!$B$9:$K$124,5,FALSE)</f>
        <v>3.7519999999999998</v>
      </c>
      <c r="U35" s="818" t="s">
        <v>143</v>
      </c>
      <c r="V35" s="819">
        <f t="shared" si="3"/>
        <v>221984.37911943052</v>
      </c>
      <c r="W35" s="820">
        <f t="shared" si="4"/>
        <v>13354.563669918271</v>
      </c>
      <c r="X35" s="820">
        <f t="shared" si="5"/>
        <v>201656.6069074611</v>
      </c>
      <c r="Y35" s="821">
        <f t="shared" si="6"/>
        <v>6973.2085420511467</v>
      </c>
      <c r="Z35" s="440"/>
      <c r="AA35" s="819">
        <f t="shared" si="7"/>
        <v>207148.72068230278</v>
      </c>
      <c r="AB35" s="820">
        <f t="shared" si="8"/>
        <v>18286.716417910447</v>
      </c>
      <c r="AC35" s="820">
        <f t="shared" si="9"/>
        <v>184877.46801705757</v>
      </c>
      <c r="AD35" s="821">
        <f t="shared" si="10"/>
        <v>3984.53624733475</v>
      </c>
      <c r="AE35" s="440"/>
      <c r="AF35" s="440"/>
      <c r="AG35" s="363">
        <f t="shared" si="11"/>
        <v>7.161839275792925E-2</v>
      </c>
    </row>
    <row r="36" spans="2:35" x14ac:dyDescent="0.25">
      <c r="B36" s="612" t="s">
        <v>145</v>
      </c>
      <c r="C36" s="1032" t="s">
        <v>146</v>
      </c>
      <c r="D36" s="679">
        <f t="shared" si="14"/>
        <v>115818.09999999999</v>
      </c>
      <c r="E36" s="680">
        <v>3687.93</v>
      </c>
      <c r="F36" s="680">
        <v>112130.17</v>
      </c>
      <c r="G36" s="681">
        <v>0</v>
      </c>
      <c r="H36" s="440"/>
      <c r="I36" s="679">
        <f t="shared" si="2"/>
        <v>100800.00086100001</v>
      </c>
      <c r="J36" s="680">
        <v>3751.77580128</v>
      </c>
      <c r="K36" s="680">
        <v>97048.225059720004</v>
      </c>
      <c r="L36" s="681">
        <v>0</v>
      </c>
      <c r="M36" s="1"/>
      <c r="N36" s="15"/>
      <c r="O36" s="364">
        <f t="shared" si="15"/>
        <v>0.14898907748730542</v>
      </c>
      <c r="Q36" s="368">
        <f>VLOOKUP(B36,'FX rates'!$B$9:$K$124,4,FALSE)</f>
        <v>6.6379999999999999</v>
      </c>
      <c r="R36" s="335">
        <f>VLOOKUP(B36,'FX rates'!$B$9:$K$124,5,FALSE)</f>
        <v>6.4729999999999999</v>
      </c>
      <c r="U36" s="612" t="s">
        <v>145</v>
      </c>
      <c r="V36" s="679">
        <f t="shared" si="3"/>
        <v>17447.740283217834</v>
      </c>
      <c r="W36" s="680">
        <f t="shared" si="4"/>
        <v>555.57848749623383</v>
      </c>
      <c r="X36" s="680">
        <f t="shared" si="5"/>
        <v>16892.161795721604</v>
      </c>
      <c r="Y36" s="681">
        <f t="shared" si="6"/>
        <v>0</v>
      </c>
      <c r="Z36" s="440"/>
      <c r="AA36" s="679">
        <f t="shared" si="7"/>
        <v>15572.377701374944</v>
      </c>
      <c r="AB36" s="680">
        <f t="shared" si="8"/>
        <v>579.60386239456204</v>
      </c>
      <c r="AC36" s="680">
        <f t="shared" si="9"/>
        <v>14992.773838980382</v>
      </c>
      <c r="AD36" s="681">
        <f t="shared" si="10"/>
        <v>0</v>
      </c>
      <c r="AE36" s="440"/>
      <c r="AF36" s="440"/>
      <c r="AG36" s="364">
        <f t="shared" si="11"/>
        <v>0.12042878857718094</v>
      </c>
    </row>
    <row r="37" spans="2:35" x14ac:dyDescent="0.25">
      <c r="I37" s="13"/>
      <c r="J37" s="13"/>
      <c r="K37" s="13"/>
      <c r="L37" s="13"/>
      <c r="U37" s="43"/>
      <c r="V37" s="22"/>
      <c r="W37" s="15"/>
      <c r="X37" s="15"/>
      <c r="Y37" s="15"/>
      <c r="AA37" s="22"/>
      <c r="AB37" s="15"/>
      <c r="AC37" s="15"/>
      <c r="AD37" s="418"/>
      <c r="AG37" s="418"/>
      <c r="AH37" s="418"/>
      <c r="AI37" s="418"/>
    </row>
    <row r="38" spans="2:35" x14ac:dyDescent="0.25">
      <c r="I38" s="13"/>
      <c r="J38" s="13"/>
      <c r="K38" s="13"/>
      <c r="L38" s="13"/>
      <c r="U38" s="43"/>
      <c r="V38" s="22"/>
      <c r="W38" s="15"/>
      <c r="X38" s="15"/>
      <c r="Y38" s="15"/>
      <c r="AA38" s="22"/>
      <c r="AB38" s="15"/>
      <c r="AC38" s="15"/>
      <c r="AD38" s="418"/>
      <c r="AG38" s="418"/>
      <c r="AH38" s="418"/>
      <c r="AI38" s="418"/>
    </row>
    <row r="39" spans="2:35" x14ac:dyDescent="0.25">
      <c r="B39" s="6" t="s">
        <v>209</v>
      </c>
      <c r="U39" s="15"/>
      <c r="V39" s="15"/>
      <c r="W39" s="15"/>
      <c r="AA39" s="15"/>
      <c r="AB39" s="15"/>
      <c r="AC39" s="15"/>
      <c r="AD39" s="15"/>
    </row>
    <row r="40" spans="2:35" x14ac:dyDescent="0.25">
      <c r="B40" s="108" t="s">
        <v>210</v>
      </c>
      <c r="U40" s="15"/>
      <c r="V40" s="15"/>
      <c r="W40" s="15"/>
      <c r="AD40" s="418"/>
      <c r="AE40" s="418"/>
      <c r="AF40" s="418"/>
      <c r="AG40" s="418"/>
      <c r="AH40" s="418"/>
      <c r="AI40" s="418"/>
    </row>
    <row r="41" spans="2:35" x14ac:dyDescent="0.25">
      <c r="B41" s="1" t="s">
        <v>211</v>
      </c>
    </row>
    <row r="42" spans="2:35" x14ac:dyDescent="0.25">
      <c r="B42" s="369" t="s">
        <v>746</v>
      </c>
    </row>
    <row r="43" spans="2:35" x14ac:dyDescent="0.25">
      <c r="B43" s="1" t="s">
        <v>212</v>
      </c>
    </row>
    <row r="45" spans="2:35" x14ac:dyDescent="0.25">
      <c r="B45" s="1" t="s">
        <v>214</v>
      </c>
    </row>
  </sheetData>
  <mergeCells count="15">
    <mergeCell ref="AG5:AG7"/>
    <mergeCell ref="D6:D7"/>
    <mergeCell ref="I6:I7"/>
    <mergeCell ref="V6:V7"/>
    <mergeCell ref="AA6:AA7"/>
    <mergeCell ref="Q5:Q7"/>
    <mergeCell ref="R5:R7"/>
    <mergeCell ref="U5:U7"/>
    <mergeCell ref="V5:Y5"/>
    <mergeCell ref="AA5:AD5"/>
    <mergeCell ref="B5:B7"/>
    <mergeCell ref="C5:C7"/>
    <mergeCell ref="D5:G5"/>
    <mergeCell ref="I5:L5"/>
    <mergeCell ref="O5:O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M42"/>
  <sheetViews>
    <sheetView showGridLines="0" zoomScale="85" zoomScaleNormal="85" workbookViewId="0">
      <selection activeCell="B36" sqref="B36"/>
    </sheetView>
  </sheetViews>
  <sheetFormatPr defaultColWidth="11.42578125" defaultRowHeight="15" x14ac:dyDescent="0.25"/>
  <cols>
    <col min="1" max="1" width="2.85546875" style="1" customWidth="1"/>
    <col min="2" max="2" width="41.42578125" style="1" customWidth="1"/>
    <col min="3" max="3" width="2.85546875" style="1" customWidth="1"/>
    <col min="4" max="7" width="15.7109375" style="1" customWidth="1"/>
    <col min="8" max="8" width="2.85546875" style="1" customWidth="1"/>
    <col min="9" max="12" width="15.7109375" style="1" customWidth="1"/>
    <col min="13" max="13" width="2.85546875" style="3" customWidth="1"/>
    <col min="14" max="256" width="11.42578125" style="1"/>
    <col min="257" max="257" width="2.85546875" style="1" customWidth="1"/>
    <col min="258" max="258" width="45.85546875" style="1" customWidth="1"/>
    <col min="259" max="259" width="2.85546875" style="1" customWidth="1"/>
    <col min="260" max="263" width="15.7109375" style="1" customWidth="1"/>
    <col min="264" max="264" width="2.85546875" style="1" customWidth="1"/>
    <col min="265" max="268" width="15.7109375" style="1" customWidth="1"/>
    <col min="269" max="269" width="2.85546875" style="1" customWidth="1"/>
    <col min="270" max="512" width="11.42578125" style="1"/>
    <col min="513" max="513" width="2.85546875" style="1" customWidth="1"/>
    <col min="514" max="514" width="45.85546875" style="1" customWidth="1"/>
    <col min="515" max="515" width="2.85546875" style="1" customWidth="1"/>
    <col min="516" max="519" width="15.7109375" style="1" customWidth="1"/>
    <col min="520" max="520" width="2.85546875" style="1" customWidth="1"/>
    <col min="521" max="524" width="15.7109375" style="1" customWidth="1"/>
    <col min="525" max="525" width="2.85546875" style="1" customWidth="1"/>
    <col min="526" max="768" width="11.42578125" style="1"/>
    <col min="769" max="769" width="2.85546875" style="1" customWidth="1"/>
    <col min="770" max="770" width="45.85546875" style="1" customWidth="1"/>
    <col min="771" max="771" width="2.85546875" style="1" customWidth="1"/>
    <col min="772" max="775" width="15.7109375" style="1" customWidth="1"/>
    <col min="776" max="776" width="2.85546875" style="1" customWidth="1"/>
    <col min="777" max="780" width="15.7109375" style="1" customWidth="1"/>
    <col min="781" max="781" width="2.85546875" style="1" customWidth="1"/>
    <col min="782" max="1024" width="11.42578125" style="1"/>
    <col min="1025" max="1025" width="2.85546875" style="1" customWidth="1"/>
    <col min="1026" max="1026" width="45.85546875" style="1" customWidth="1"/>
    <col min="1027" max="1027" width="2.85546875" style="1" customWidth="1"/>
    <col min="1028" max="1031" width="15.7109375" style="1" customWidth="1"/>
    <col min="1032" max="1032" width="2.85546875" style="1" customWidth="1"/>
    <col min="1033" max="1036" width="15.7109375" style="1" customWidth="1"/>
    <col min="1037" max="1037" width="2.85546875" style="1" customWidth="1"/>
    <col min="1038" max="1280" width="11.42578125" style="1"/>
    <col min="1281" max="1281" width="2.85546875" style="1" customWidth="1"/>
    <col min="1282" max="1282" width="45.85546875" style="1" customWidth="1"/>
    <col min="1283" max="1283" width="2.85546875" style="1" customWidth="1"/>
    <col min="1284" max="1287" width="15.7109375" style="1" customWidth="1"/>
    <col min="1288" max="1288" width="2.85546875" style="1" customWidth="1"/>
    <col min="1289" max="1292" width="15.7109375" style="1" customWidth="1"/>
    <col min="1293" max="1293" width="2.85546875" style="1" customWidth="1"/>
    <col min="1294" max="1536" width="11.42578125" style="1"/>
    <col min="1537" max="1537" width="2.85546875" style="1" customWidth="1"/>
    <col min="1538" max="1538" width="45.85546875" style="1" customWidth="1"/>
    <col min="1539" max="1539" width="2.85546875" style="1" customWidth="1"/>
    <col min="1540" max="1543" width="15.7109375" style="1" customWidth="1"/>
    <col min="1544" max="1544" width="2.85546875" style="1" customWidth="1"/>
    <col min="1545" max="1548" width="15.7109375" style="1" customWidth="1"/>
    <col min="1549" max="1549" width="2.85546875" style="1" customWidth="1"/>
    <col min="1550" max="1792" width="11.42578125" style="1"/>
    <col min="1793" max="1793" width="2.85546875" style="1" customWidth="1"/>
    <col min="1794" max="1794" width="45.85546875" style="1" customWidth="1"/>
    <col min="1795" max="1795" width="2.85546875" style="1" customWidth="1"/>
    <col min="1796" max="1799" width="15.7109375" style="1" customWidth="1"/>
    <col min="1800" max="1800" width="2.85546875" style="1" customWidth="1"/>
    <col min="1801" max="1804" width="15.7109375" style="1" customWidth="1"/>
    <col min="1805" max="1805" width="2.85546875" style="1" customWidth="1"/>
    <col min="1806" max="2048" width="11.42578125" style="1"/>
    <col min="2049" max="2049" width="2.85546875" style="1" customWidth="1"/>
    <col min="2050" max="2050" width="45.85546875" style="1" customWidth="1"/>
    <col min="2051" max="2051" width="2.85546875" style="1" customWidth="1"/>
    <col min="2052" max="2055" width="15.7109375" style="1" customWidth="1"/>
    <col min="2056" max="2056" width="2.85546875" style="1" customWidth="1"/>
    <col min="2057" max="2060" width="15.7109375" style="1" customWidth="1"/>
    <col min="2061" max="2061" width="2.85546875" style="1" customWidth="1"/>
    <col min="2062" max="2304" width="11.42578125" style="1"/>
    <col min="2305" max="2305" width="2.85546875" style="1" customWidth="1"/>
    <col min="2306" max="2306" width="45.85546875" style="1" customWidth="1"/>
    <col min="2307" max="2307" width="2.85546875" style="1" customWidth="1"/>
    <col min="2308" max="2311" width="15.7109375" style="1" customWidth="1"/>
    <col min="2312" max="2312" width="2.85546875" style="1" customWidth="1"/>
    <col min="2313" max="2316" width="15.7109375" style="1" customWidth="1"/>
    <col min="2317" max="2317" width="2.85546875" style="1" customWidth="1"/>
    <col min="2318" max="2560" width="11.42578125" style="1"/>
    <col min="2561" max="2561" width="2.85546875" style="1" customWidth="1"/>
    <col min="2562" max="2562" width="45.85546875" style="1" customWidth="1"/>
    <col min="2563" max="2563" width="2.85546875" style="1" customWidth="1"/>
    <col min="2564" max="2567" width="15.7109375" style="1" customWidth="1"/>
    <col min="2568" max="2568" width="2.85546875" style="1" customWidth="1"/>
    <col min="2569" max="2572" width="15.7109375" style="1" customWidth="1"/>
    <col min="2573" max="2573" width="2.85546875" style="1" customWidth="1"/>
    <col min="2574" max="2816" width="11.42578125" style="1"/>
    <col min="2817" max="2817" width="2.85546875" style="1" customWidth="1"/>
    <col min="2818" max="2818" width="45.85546875" style="1" customWidth="1"/>
    <col min="2819" max="2819" width="2.85546875" style="1" customWidth="1"/>
    <col min="2820" max="2823" width="15.7109375" style="1" customWidth="1"/>
    <col min="2824" max="2824" width="2.85546875" style="1" customWidth="1"/>
    <col min="2825" max="2828" width="15.7109375" style="1" customWidth="1"/>
    <col min="2829" max="2829" width="2.85546875" style="1" customWidth="1"/>
    <col min="2830" max="3072" width="11.42578125" style="1"/>
    <col min="3073" max="3073" width="2.85546875" style="1" customWidth="1"/>
    <col min="3074" max="3074" width="45.85546875" style="1" customWidth="1"/>
    <col min="3075" max="3075" width="2.85546875" style="1" customWidth="1"/>
    <col min="3076" max="3079" width="15.7109375" style="1" customWidth="1"/>
    <col min="3080" max="3080" width="2.85546875" style="1" customWidth="1"/>
    <col min="3081" max="3084" width="15.7109375" style="1" customWidth="1"/>
    <col min="3085" max="3085" width="2.85546875" style="1" customWidth="1"/>
    <col min="3086" max="3328" width="11.42578125" style="1"/>
    <col min="3329" max="3329" width="2.85546875" style="1" customWidth="1"/>
    <col min="3330" max="3330" width="45.85546875" style="1" customWidth="1"/>
    <col min="3331" max="3331" width="2.85546875" style="1" customWidth="1"/>
    <col min="3332" max="3335" width="15.7109375" style="1" customWidth="1"/>
    <col min="3336" max="3336" width="2.85546875" style="1" customWidth="1"/>
    <col min="3337" max="3340" width="15.7109375" style="1" customWidth="1"/>
    <col min="3341" max="3341" width="2.85546875" style="1" customWidth="1"/>
    <col min="3342" max="3584" width="11.42578125" style="1"/>
    <col min="3585" max="3585" width="2.85546875" style="1" customWidth="1"/>
    <col min="3586" max="3586" width="45.85546875" style="1" customWidth="1"/>
    <col min="3587" max="3587" width="2.85546875" style="1" customWidth="1"/>
    <col min="3588" max="3591" width="15.7109375" style="1" customWidth="1"/>
    <col min="3592" max="3592" width="2.85546875" style="1" customWidth="1"/>
    <col min="3593" max="3596" width="15.7109375" style="1" customWidth="1"/>
    <col min="3597" max="3597" width="2.85546875" style="1" customWidth="1"/>
    <col min="3598" max="3840" width="11.42578125" style="1"/>
    <col min="3841" max="3841" width="2.85546875" style="1" customWidth="1"/>
    <col min="3842" max="3842" width="45.85546875" style="1" customWidth="1"/>
    <col min="3843" max="3843" width="2.85546875" style="1" customWidth="1"/>
    <col min="3844" max="3847" width="15.7109375" style="1" customWidth="1"/>
    <col min="3848" max="3848" width="2.85546875" style="1" customWidth="1"/>
    <col min="3849" max="3852" width="15.7109375" style="1" customWidth="1"/>
    <col min="3853" max="3853" width="2.85546875" style="1" customWidth="1"/>
    <col min="3854" max="4096" width="11.42578125" style="1"/>
    <col min="4097" max="4097" width="2.85546875" style="1" customWidth="1"/>
    <col min="4098" max="4098" width="45.85546875" style="1" customWidth="1"/>
    <col min="4099" max="4099" width="2.85546875" style="1" customWidth="1"/>
    <col min="4100" max="4103" width="15.7109375" style="1" customWidth="1"/>
    <col min="4104" max="4104" width="2.85546875" style="1" customWidth="1"/>
    <col min="4105" max="4108" width="15.7109375" style="1" customWidth="1"/>
    <col min="4109" max="4109" width="2.85546875" style="1" customWidth="1"/>
    <col min="4110" max="4352" width="11.42578125" style="1"/>
    <col min="4353" max="4353" width="2.85546875" style="1" customWidth="1"/>
    <col min="4354" max="4354" width="45.85546875" style="1" customWidth="1"/>
    <col min="4355" max="4355" width="2.85546875" style="1" customWidth="1"/>
    <col min="4356" max="4359" width="15.7109375" style="1" customWidth="1"/>
    <col min="4360" max="4360" width="2.85546875" style="1" customWidth="1"/>
    <col min="4361" max="4364" width="15.7109375" style="1" customWidth="1"/>
    <col min="4365" max="4365" width="2.85546875" style="1" customWidth="1"/>
    <col min="4366" max="4608" width="11.42578125" style="1"/>
    <col min="4609" max="4609" width="2.85546875" style="1" customWidth="1"/>
    <col min="4610" max="4610" width="45.85546875" style="1" customWidth="1"/>
    <col min="4611" max="4611" width="2.85546875" style="1" customWidth="1"/>
    <col min="4612" max="4615" width="15.7109375" style="1" customWidth="1"/>
    <col min="4616" max="4616" width="2.85546875" style="1" customWidth="1"/>
    <col min="4617" max="4620" width="15.7109375" style="1" customWidth="1"/>
    <col min="4621" max="4621" width="2.85546875" style="1" customWidth="1"/>
    <col min="4622" max="4864" width="11.42578125" style="1"/>
    <col min="4865" max="4865" width="2.85546875" style="1" customWidth="1"/>
    <col min="4866" max="4866" width="45.85546875" style="1" customWidth="1"/>
    <col min="4867" max="4867" width="2.85546875" style="1" customWidth="1"/>
    <col min="4868" max="4871" width="15.7109375" style="1" customWidth="1"/>
    <col min="4872" max="4872" width="2.85546875" style="1" customWidth="1"/>
    <col min="4873" max="4876" width="15.7109375" style="1" customWidth="1"/>
    <col min="4877" max="4877" width="2.85546875" style="1" customWidth="1"/>
    <col min="4878" max="5120" width="11.42578125" style="1"/>
    <col min="5121" max="5121" width="2.85546875" style="1" customWidth="1"/>
    <col min="5122" max="5122" width="45.85546875" style="1" customWidth="1"/>
    <col min="5123" max="5123" width="2.85546875" style="1" customWidth="1"/>
    <col min="5124" max="5127" width="15.7109375" style="1" customWidth="1"/>
    <col min="5128" max="5128" width="2.85546875" style="1" customWidth="1"/>
    <col min="5129" max="5132" width="15.7109375" style="1" customWidth="1"/>
    <col min="5133" max="5133" width="2.85546875" style="1" customWidth="1"/>
    <col min="5134" max="5376" width="11.42578125" style="1"/>
    <col min="5377" max="5377" width="2.85546875" style="1" customWidth="1"/>
    <col min="5378" max="5378" width="45.85546875" style="1" customWidth="1"/>
    <col min="5379" max="5379" width="2.85546875" style="1" customWidth="1"/>
    <col min="5380" max="5383" width="15.7109375" style="1" customWidth="1"/>
    <col min="5384" max="5384" width="2.85546875" style="1" customWidth="1"/>
    <col min="5385" max="5388" width="15.7109375" style="1" customWidth="1"/>
    <col min="5389" max="5389" width="2.85546875" style="1" customWidth="1"/>
    <col min="5390" max="5632" width="11.42578125" style="1"/>
    <col min="5633" max="5633" width="2.85546875" style="1" customWidth="1"/>
    <col min="5634" max="5634" width="45.85546875" style="1" customWidth="1"/>
    <col min="5635" max="5635" width="2.85546875" style="1" customWidth="1"/>
    <col min="5636" max="5639" width="15.7109375" style="1" customWidth="1"/>
    <col min="5640" max="5640" width="2.85546875" style="1" customWidth="1"/>
    <col min="5641" max="5644" width="15.7109375" style="1" customWidth="1"/>
    <col min="5645" max="5645" width="2.85546875" style="1" customWidth="1"/>
    <col min="5646" max="5888" width="11.42578125" style="1"/>
    <col min="5889" max="5889" width="2.85546875" style="1" customWidth="1"/>
    <col min="5890" max="5890" width="45.85546875" style="1" customWidth="1"/>
    <col min="5891" max="5891" width="2.85546875" style="1" customWidth="1"/>
    <col min="5892" max="5895" width="15.7109375" style="1" customWidth="1"/>
    <col min="5896" max="5896" width="2.85546875" style="1" customWidth="1"/>
    <col min="5897" max="5900" width="15.7109375" style="1" customWidth="1"/>
    <col min="5901" max="5901" width="2.85546875" style="1" customWidth="1"/>
    <col min="5902" max="6144" width="11.42578125" style="1"/>
    <col min="6145" max="6145" width="2.85546875" style="1" customWidth="1"/>
    <col min="6146" max="6146" width="45.85546875" style="1" customWidth="1"/>
    <col min="6147" max="6147" width="2.85546875" style="1" customWidth="1"/>
    <col min="6148" max="6151" width="15.7109375" style="1" customWidth="1"/>
    <col min="6152" max="6152" width="2.85546875" style="1" customWidth="1"/>
    <col min="6153" max="6156" width="15.7109375" style="1" customWidth="1"/>
    <col min="6157" max="6157" width="2.85546875" style="1" customWidth="1"/>
    <col min="6158" max="6400" width="11.42578125" style="1"/>
    <col min="6401" max="6401" width="2.85546875" style="1" customWidth="1"/>
    <col min="6402" max="6402" width="45.85546875" style="1" customWidth="1"/>
    <col min="6403" max="6403" width="2.85546875" style="1" customWidth="1"/>
    <col min="6404" max="6407" width="15.7109375" style="1" customWidth="1"/>
    <col min="6408" max="6408" width="2.85546875" style="1" customWidth="1"/>
    <col min="6409" max="6412" width="15.7109375" style="1" customWidth="1"/>
    <col min="6413" max="6413" width="2.85546875" style="1" customWidth="1"/>
    <col min="6414" max="6656" width="11.42578125" style="1"/>
    <col min="6657" max="6657" width="2.85546875" style="1" customWidth="1"/>
    <col min="6658" max="6658" width="45.85546875" style="1" customWidth="1"/>
    <col min="6659" max="6659" width="2.85546875" style="1" customWidth="1"/>
    <col min="6660" max="6663" width="15.7109375" style="1" customWidth="1"/>
    <col min="6664" max="6664" width="2.85546875" style="1" customWidth="1"/>
    <col min="6665" max="6668" width="15.7109375" style="1" customWidth="1"/>
    <col min="6669" max="6669" width="2.85546875" style="1" customWidth="1"/>
    <col min="6670" max="6912" width="11.42578125" style="1"/>
    <col min="6913" max="6913" width="2.85546875" style="1" customWidth="1"/>
    <col min="6914" max="6914" width="45.85546875" style="1" customWidth="1"/>
    <col min="6915" max="6915" width="2.85546875" style="1" customWidth="1"/>
    <col min="6916" max="6919" width="15.7109375" style="1" customWidth="1"/>
    <col min="6920" max="6920" width="2.85546875" style="1" customWidth="1"/>
    <col min="6921" max="6924" width="15.7109375" style="1" customWidth="1"/>
    <col min="6925" max="6925" width="2.85546875" style="1" customWidth="1"/>
    <col min="6926" max="7168" width="11.42578125" style="1"/>
    <col min="7169" max="7169" width="2.85546875" style="1" customWidth="1"/>
    <col min="7170" max="7170" width="45.85546875" style="1" customWidth="1"/>
    <col min="7171" max="7171" width="2.85546875" style="1" customWidth="1"/>
    <col min="7172" max="7175" width="15.7109375" style="1" customWidth="1"/>
    <col min="7176" max="7176" width="2.85546875" style="1" customWidth="1"/>
    <col min="7177" max="7180" width="15.7109375" style="1" customWidth="1"/>
    <col min="7181" max="7181" width="2.85546875" style="1" customWidth="1"/>
    <col min="7182" max="7424" width="11.42578125" style="1"/>
    <col min="7425" max="7425" width="2.85546875" style="1" customWidth="1"/>
    <col min="7426" max="7426" width="45.85546875" style="1" customWidth="1"/>
    <col min="7427" max="7427" width="2.85546875" style="1" customWidth="1"/>
    <col min="7428" max="7431" width="15.7109375" style="1" customWidth="1"/>
    <col min="7432" max="7432" width="2.85546875" style="1" customWidth="1"/>
    <col min="7433" max="7436" width="15.7109375" style="1" customWidth="1"/>
    <col min="7437" max="7437" width="2.85546875" style="1" customWidth="1"/>
    <col min="7438" max="7680" width="11.42578125" style="1"/>
    <col min="7681" max="7681" width="2.85546875" style="1" customWidth="1"/>
    <col min="7682" max="7682" width="45.85546875" style="1" customWidth="1"/>
    <col min="7683" max="7683" width="2.85546875" style="1" customWidth="1"/>
    <col min="7684" max="7687" width="15.7109375" style="1" customWidth="1"/>
    <col min="7688" max="7688" width="2.85546875" style="1" customWidth="1"/>
    <col min="7689" max="7692" width="15.7109375" style="1" customWidth="1"/>
    <col min="7693" max="7693" width="2.85546875" style="1" customWidth="1"/>
    <col min="7694" max="7936" width="11.42578125" style="1"/>
    <col min="7937" max="7937" width="2.85546875" style="1" customWidth="1"/>
    <col min="7938" max="7938" width="45.85546875" style="1" customWidth="1"/>
    <col min="7939" max="7939" width="2.85546875" style="1" customWidth="1"/>
    <col min="7940" max="7943" width="15.7109375" style="1" customWidth="1"/>
    <col min="7944" max="7944" width="2.85546875" style="1" customWidth="1"/>
    <col min="7945" max="7948" width="15.7109375" style="1" customWidth="1"/>
    <col min="7949" max="7949" width="2.85546875" style="1" customWidth="1"/>
    <col min="7950" max="8192" width="11.42578125" style="1"/>
    <col min="8193" max="8193" width="2.85546875" style="1" customWidth="1"/>
    <col min="8194" max="8194" width="45.85546875" style="1" customWidth="1"/>
    <col min="8195" max="8195" width="2.85546875" style="1" customWidth="1"/>
    <col min="8196" max="8199" width="15.7109375" style="1" customWidth="1"/>
    <col min="8200" max="8200" width="2.85546875" style="1" customWidth="1"/>
    <col min="8201" max="8204" width="15.7109375" style="1" customWidth="1"/>
    <col min="8205" max="8205" width="2.85546875" style="1" customWidth="1"/>
    <col min="8206" max="8448" width="11.42578125" style="1"/>
    <col min="8449" max="8449" width="2.85546875" style="1" customWidth="1"/>
    <col min="8450" max="8450" width="45.85546875" style="1" customWidth="1"/>
    <col min="8451" max="8451" width="2.85546875" style="1" customWidth="1"/>
    <col min="8452" max="8455" width="15.7109375" style="1" customWidth="1"/>
    <col min="8456" max="8456" width="2.85546875" style="1" customWidth="1"/>
    <col min="8457" max="8460" width="15.7109375" style="1" customWidth="1"/>
    <col min="8461" max="8461" width="2.85546875" style="1" customWidth="1"/>
    <col min="8462" max="8704" width="11.42578125" style="1"/>
    <col min="8705" max="8705" width="2.85546875" style="1" customWidth="1"/>
    <col min="8706" max="8706" width="45.85546875" style="1" customWidth="1"/>
    <col min="8707" max="8707" width="2.85546875" style="1" customWidth="1"/>
    <col min="8708" max="8711" width="15.7109375" style="1" customWidth="1"/>
    <col min="8712" max="8712" width="2.85546875" style="1" customWidth="1"/>
    <col min="8713" max="8716" width="15.7109375" style="1" customWidth="1"/>
    <col min="8717" max="8717" width="2.85546875" style="1" customWidth="1"/>
    <col min="8718" max="8960" width="11.42578125" style="1"/>
    <col min="8961" max="8961" width="2.85546875" style="1" customWidth="1"/>
    <col min="8962" max="8962" width="45.85546875" style="1" customWidth="1"/>
    <col min="8963" max="8963" width="2.85546875" style="1" customWidth="1"/>
    <col min="8964" max="8967" width="15.7109375" style="1" customWidth="1"/>
    <col min="8968" max="8968" width="2.85546875" style="1" customWidth="1"/>
    <col min="8969" max="8972" width="15.7109375" style="1" customWidth="1"/>
    <col min="8973" max="8973" width="2.85546875" style="1" customWidth="1"/>
    <col min="8974" max="9216" width="11.42578125" style="1"/>
    <col min="9217" max="9217" width="2.85546875" style="1" customWidth="1"/>
    <col min="9218" max="9218" width="45.85546875" style="1" customWidth="1"/>
    <col min="9219" max="9219" width="2.85546875" style="1" customWidth="1"/>
    <col min="9220" max="9223" width="15.7109375" style="1" customWidth="1"/>
    <col min="9224" max="9224" width="2.85546875" style="1" customWidth="1"/>
    <col min="9225" max="9228" width="15.7109375" style="1" customWidth="1"/>
    <col min="9229" max="9229" width="2.85546875" style="1" customWidth="1"/>
    <col min="9230" max="9472" width="11.42578125" style="1"/>
    <col min="9473" max="9473" width="2.85546875" style="1" customWidth="1"/>
    <col min="9474" max="9474" width="45.85546875" style="1" customWidth="1"/>
    <col min="9475" max="9475" width="2.85546875" style="1" customWidth="1"/>
    <col min="9476" max="9479" width="15.7109375" style="1" customWidth="1"/>
    <col min="9480" max="9480" width="2.85546875" style="1" customWidth="1"/>
    <col min="9481" max="9484" width="15.7109375" style="1" customWidth="1"/>
    <col min="9485" max="9485" width="2.85546875" style="1" customWidth="1"/>
    <col min="9486" max="9728" width="11.42578125" style="1"/>
    <col min="9729" max="9729" width="2.85546875" style="1" customWidth="1"/>
    <col min="9730" max="9730" width="45.85546875" style="1" customWidth="1"/>
    <col min="9731" max="9731" width="2.85546875" style="1" customWidth="1"/>
    <col min="9732" max="9735" width="15.7109375" style="1" customWidth="1"/>
    <col min="9736" max="9736" width="2.85546875" style="1" customWidth="1"/>
    <col min="9737" max="9740" width="15.7109375" style="1" customWidth="1"/>
    <col min="9741" max="9741" width="2.85546875" style="1" customWidth="1"/>
    <col min="9742" max="9984" width="11.42578125" style="1"/>
    <col min="9985" max="9985" width="2.85546875" style="1" customWidth="1"/>
    <col min="9986" max="9986" width="45.85546875" style="1" customWidth="1"/>
    <col min="9987" max="9987" width="2.85546875" style="1" customWidth="1"/>
    <col min="9988" max="9991" width="15.7109375" style="1" customWidth="1"/>
    <col min="9992" max="9992" width="2.85546875" style="1" customWidth="1"/>
    <col min="9993" max="9996" width="15.7109375" style="1" customWidth="1"/>
    <col min="9997" max="9997" width="2.85546875" style="1" customWidth="1"/>
    <col min="9998" max="10240" width="11.42578125" style="1"/>
    <col min="10241" max="10241" width="2.85546875" style="1" customWidth="1"/>
    <col min="10242" max="10242" width="45.85546875" style="1" customWidth="1"/>
    <col min="10243" max="10243" width="2.85546875" style="1" customWidth="1"/>
    <col min="10244" max="10247" width="15.7109375" style="1" customWidth="1"/>
    <col min="10248" max="10248" width="2.85546875" style="1" customWidth="1"/>
    <col min="10249" max="10252" width="15.7109375" style="1" customWidth="1"/>
    <col min="10253" max="10253" width="2.85546875" style="1" customWidth="1"/>
    <col min="10254" max="10496" width="11.42578125" style="1"/>
    <col min="10497" max="10497" width="2.85546875" style="1" customWidth="1"/>
    <col min="10498" max="10498" width="45.85546875" style="1" customWidth="1"/>
    <col min="10499" max="10499" width="2.85546875" style="1" customWidth="1"/>
    <col min="10500" max="10503" width="15.7109375" style="1" customWidth="1"/>
    <col min="10504" max="10504" width="2.85546875" style="1" customWidth="1"/>
    <col min="10505" max="10508" width="15.7109375" style="1" customWidth="1"/>
    <col min="10509" max="10509" width="2.85546875" style="1" customWidth="1"/>
    <col min="10510" max="10752" width="11.42578125" style="1"/>
    <col min="10753" max="10753" width="2.85546875" style="1" customWidth="1"/>
    <col min="10754" max="10754" width="45.85546875" style="1" customWidth="1"/>
    <col min="10755" max="10755" width="2.85546875" style="1" customWidth="1"/>
    <col min="10756" max="10759" width="15.7109375" style="1" customWidth="1"/>
    <col min="10760" max="10760" width="2.85546875" style="1" customWidth="1"/>
    <col min="10761" max="10764" width="15.7109375" style="1" customWidth="1"/>
    <col min="10765" max="10765" width="2.85546875" style="1" customWidth="1"/>
    <col min="10766" max="11008" width="11.42578125" style="1"/>
    <col min="11009" max="11009" width="2.85546875" style="1" customWidth="1"/>
    <col min="11010" max="11010" width="45.85546875" style="1" customWidth="1"/>
    <col min="11011" max="11011" width="2.85546875" style="1" customWidth="1"/>
    <col min="11012" max="11015" width="15.7109375" style="1" customWidth="1"/>
    <col min="11016" max="11016" width="2.85546875" style="1" customWidth="1"/>
    <col min="11017" max="11020" width="15.7109375" style="1" customWidth="1"/>
    <col min="11021" max="11021" width="2.85546875" style="1" customWidth="1"/>
    <col min="11022" max="11264" width="11.42578125" style="1"/>
    <col min="11265" max="11265" width="2.85546875" style="1" customWidth="1"/>
    <col min="11266" max="11266" width="45.85546875" style="1" customWidth="1"/>
    <col min="11267" max="11267" width="2.85546875" style="1" customWidth="1"/>
    <col min="11268" max="11271" width="15.7109375" style="1" customWidth="1"/>
    <col min="11272" max="11272" width="2.85546875" style="1" customWidth="1"/>
    <col min="11273" max="11276" width="15.7109375" style="1" customWidth="1"/>
    <col min="11277" max="11277" width="2.85546875" style="1" customWidth="1"/>
    <col min="11278" max="11520" width="11.42578125" style="1"/>
    <col min="11521" max="11521" width="2.85546875" style="1" customWidth="1"/>
    <col min="11522" max="11522" width="45.85546875" style="1" customWidth="1"/>
    <col min="11523" max="11523" width="2.85546875" style="1" customWidth="1"/>
    <col min="11524" max="11527" width="15.7109375" style="1" customWidth="1"/>
    <col min="11528" max="11528" width="2.85546875" style="1" customWidth="1"/>
    <col min="11529" max="11532" width="15.7109375" style="1" customWidth="1"/>
    <col min="11533" max="11533" width="2.85546875" style="1" customWidth="1"/>
    <col min="11534" max="11776" width="11.42578125" style="1"/>
    <col min="11777" max="11777" width="2.85546875" style="1" customWidth="1"/>
    <col min="11778" max="11778" width="45.85546875" style="1" customWidth="1"/>
    <col min="11779" max="11779" width="2.85546875" style="1" customWidth="1"/>
    <col min="11780" max="11783" width="15.7109375" style="1" customWidth="1"/>
    <col min="11784" max="11784" width="2.85546875" style="1" customWidth="1"/>
    <col min="11785" max="11788" width="15.7109375" style="1" customWidth="1"/>
    <col min="11789" max="11789" width="2.85546875" style="1" customWidth="1"/>
    <col min="11790" max="12032" width="11.42578125" style="1"/>
    <col min="12033" max="12033" width="2.85546875" style="1" customWidth="1"/>
    <col min="12034" max="12034" width="45.85546875" style="1" customWidth="1"/>
    <col min="12035" max="12035" width="2.85546875" style="1" customWidth="1"/>
    <col min="12036" max="12039" width="15.7109375" style="1" customWidth="1"/>
    <col min="12040" max="12040" width="2.85546875" style="1" customWidth="1"/>
    <col min="12041" max="12044" width="15.7109375" style="1" customWidth="1"/>
    <col min="12045" max="12045" width="2.85546875" style="1" customWidth="1"/>
    <col min="12046" max="12288" width="11.42578125" style="1"/>
    <col min="12289" max="12289" width="2.85546875" style="1" customWidth="1"/>
    <col min="12290" max="12290" width="45.85546875" style="1" customWidth="1"/>
    <col min="12291" max="12291" width="2.85546875" style="1" customWidth="1"/>
    <col min="12292" max="12295" width="15.7109375" style="1" customWidth="1"/>
    <col min="12296" max="12296" width="2.85546875" style="1" customWidth="1"/>
    <col min="12297" max="12300" width="15.7109375" style="1" customWidth="1"/>
    <col min="12301" max="12301" width="2.85546875" style="1" customWidth="1"/>
    <col min="12302" max="12544" width="11.42578125" style="1"/>
    <col min="12545" max="12545" width="2.85546875" style="1" customWidth="1"/>
    <col min="12546" max="12546" width="45.85546875" style="1" customWidth="1"/>
    <col min="12547" max="12547" width="2.85546875" style="1" customWidth="1"/>
    <col min="12548" max="12551" width="15.7109375" style="1" customWidth="1"/>
    <col min="12552" max="12552" width="2.85546875" style="1" customWidth="1"/>
    <col min="12553" max="12556" width="15.7109375" style="1" customWidth="1"/>
    <col min="12557" max="12557" width="2.85546875" style="1" customWidth="1"/>
    <col min="12558" max="12800" width="11.42578125" style="1"/>
    <col min="12801" max="12801" width="2.85546875" style="1" customWidth="1"/>
    <col min="12802" max="12802" width="45.85546875" style="1" customWidth="1"/>
    <col min="12803" max="12803" width="2.85546875" style="1" customWidth="1"/>
    <col min="12804" max="12807" width="15.7109375" style="1" customWidth="1"/>
    <col min="12808" max="12808" width="2.85546875" style="1" customWidth="1"/>
    <col min="12809" max="12812" width="15.7109375" style="1" customWidth="1"/>
    <col min="12813" max="12813" width="2.85546875" style="1" customWidth="1"/>
    <col min="12814" max="13056" width="11.42578125" style="1"/>
    <col min="13057" max="13057" width="2.85546875" style="1" customWidth="1"/>
    <col min="13058" max="13058" width="45.85546875" style="1" customWidth="1"/>
    <col min="13059" max="13059" width="2.85546875" style="1" customWidth="1"/>
    <col min="13060" max="13063" width="15.7109375" style="1" customWidth="1"/>
    <col min="13064" max="13064" width="2.85546875" style="1" customWidth="1"/>
    <col min="13065" max="13068" width="15.7109375" style="1" customWidth="1"/>
    <col min="13069" max="13069" width="2.85546875" style="1" customWidth="1"/>
    <col min="13070" max="13312" width="11.42578125" style="1"/>
    <col min="13313" max="13313" width="2.85546875" style="1" customWidth="1"/>
    <col min="13314" max="13314" width="45.85546875" style="1" customWidth="1"/>
    <col min="13315" max="13315" width="2.85546875" style="1" customWidth="1"/>
    <col min="13316" max="13319" width="15.7109375" style="1" customWidth="1"/>
    <col min="13320" max="13320" width="2.85546875" style="1" customWidth="1"/>
    <col min="13321" max="13324" width="15.7109375" style="1" customWidth="1"/>
    <col min="13325" max="13325" width="2.85546875" style="1" customWidth="1"/>
    <col min="13326" max="13568" width="11.42578125" style="1"/>
    <col min="13569" max="13569" width="2.85546875" style="1" customWidth="1"/>
    <col min="13570" max="13570" width="45.85546875" style="1" customWidth="1"/>
    <col min="13571" max="13571" width="2.85546875" style="1" customWidth="1"/>
    <col min="13572" max="13575" width="15.7109375" style="1" customWidth="1"/>
    <col min="13576" max="13576" width="2.85546875" style="1" customWidth="1"/>
    <col min="13577" max="13580" width="15.7109375" style="1" customWidth="1"/>
    <col min="13581" max="13581" width="2.85546875" style="1" customWidth="1"/>
    <col min="13582" max="13824" width="11.42578125" style="1"/>
    <col min="13825" max="13825" width="2.85546875" style="1" customWidth="1"/>
    <col min="13826" max="13826" width="45.85546875" style="1" customWidth="1"/>
    <col min="13827" max="13827" width="2.85546875" style="1" customWidth="1"/>
    <col min="13828" max="13831" width="15.7109375" style="1" customWidth="1"/>
    <col min="13832" max="13832" width="2.85546875" style="1" customWidth="1"/>
    <col min="13833" max="13836" width="15.7109375" style="1" customWidth="1"/>
    <col min="13837" max="13837" width="2.85546875" style="1" customWidth="1"/>
    <col min="13838" max="14080" width="11.42578125" style="1"/>
    <col min="14081" max="14081" width="2.85546875" style="1" customWidth="1"/>
    <col min="14082" max="14082" width="45.85546875" style="1" customWidth="1"/>
    <col min="14083" max="14083" width="2.85546875" style="1" customWidth="1"/>
    <col min="14084" max="14087" width="15.7109375" style="1" customWidth="1"/>
    <col min="14088" max="14088" width="2.85546875" style="1" customWidth="1"/>
    <col min="14089" max="14092" width="15.7109375" style="1" customWidth="1"/>
    <col min="14093" max="14093" width="2.85546875" style="1" customWidth="1"/>
    <col min="14094" max="14336" width="11.42578125" style="1"/>
    <col min="14337" max="14337" width="2.85546875" style="1" customWidth="1"/>
    <col min="14338" max="14338" width="45.85546875" style="1" customWidth="1"/>
    <col min="14339" max="14339" width="2.85546875" style="1" customWidth="1"/>
    <col min="14340" max="14343" width="15.7109375" style="1" customWidth="1"/>
    <col min="14344" max="14344" width="2.85546875" style="1" customWidth="1"/>
    <col min="14345" max="14348" width="15.7109375" style="1" customWidth="1"/>
    <col min="14349" max="14349" width="2.85546875" style="1" customWidth="1"/>
    <col min="14350" max="14592" width="11.42578125" style="1"/>
    <col min="14593" max="14593" width="2.85546875" style="1" customWidth="1"/>
    <col min="14594" max="14594" width="45.85546875" style="1" customWidth="1"/>
    <col min="14595" max="14595" width="2.85546875" style="1" customWidth="1"/>
    <col min="14596" max="14599" width="15.7109375" style="1" customWidth="1"/>
    <col min="14600" max="14600" width="2.85546875" style="1" customWidth="1"/>
    <col min="14601" max="14604" width="15.7109375" style="1" customWidth="1"/>
    <col min="14605" max="14605" width="2.85546875" style="1" customWidth="1"/>
    <col min="14606" max="14848" width="11.42578125" style="1"/>
    <col min="14849" max="14849" width="2.85546875" style="1" customWidth="1"/>
    <col min="14850" max="14850" width="45.85546875" style="1" customWidth="1"/>
    <col min="14851" max="14851" width="2.85546875" style="1" customWidth="1"/>
    <col min="14852" max="14855" width="15.7109375" style="1" customWidth="1"/>
    <col min="14856" max="14856" width="2.85546875" style="1" customWidth="1"/>
    <col min="14857" max="14860" width="15.7109375" style="1" customWidth="1"/>
    <col min="14861" max="14861" width="2.85546875" style="1" customWidth="1"/>
    <col min="14862" max="15104" width="11.42578125" style="1"/>
    <col min="15105" max="15105" width="2.85546875" style="1" customWidth="1"/>
    <col min="15106" max="15106" width="45.85546875" style="1" customWidth="1"/>
    <col min="15107" max="15107" width="2.85546875" style="1" customWidth="1"/>
    <col min="15108" max="15111" width="15.7109375" style="1" customWidth="1"/>
    <col min="15112" max="15112" width="2.85546875" style="1" customWidth="1"/>
    <col min="15113" max="15116" width="15.7109375" style="1" customWidth="1"/>
    <col min="15117" max="15117" width="2.85546875" style="1" customWidth="1"/>
    <col min="15118" max="15360" width="11.42578125" style="1"/>
    <col min="15361" max="15361" width="2.85546875" style="1" customWidth="1"/>
    <col min="15362" max="15362" width="45.85546875" style="1" customWidth="1"/>
    <col min="15363" max="15363" width="2.85546875" style="1" customWidth="1"/>
    <col min="15364" max="15367" width="15.7109375" style="1" customWidth="1"/>
    <col min="15368" max="15368" width="2.85546875" style="1" customWidth="1"/>
    <col min="15369" max="15372" width="15.7109375" style="1" customWidth="1"/>
    <col min="15373" max="15373" width="2.85546875" style="1" customWidth="1"/>
    <col min="15374" max="15616" width="11.42578125" style="1"/>
    <col min="15617" max="15617" width="2.85546875" style="1" customWidth="1"/>
    <col min="15618" max="15618" width="45.85546875" style="1" customWidth="1"/>
    <col min="15619" max="15619" width="2.85546875" style="1" customWidth="1"/>
    <col min="15620" max="15623" width="15.7109375" style="1" customWidth="1"/>
    <col min="15624" max="15624" width="2.85546875" style="1" customWidth="1"/>
    <col min="15625" max="15628" width="15.7109375" style="1" customWidth="1"/>
    <col min="15629" max="15629" width="2.85546875" style="1" customWidth="1"/>
    <col min="15630" max="15872" width="11.42578125" style="1"/>
    <col min="15873" max="15873" width="2.85546875" style="1" customWidth="1"/>
    <col min="15874" max="15874" width="45.85546875" style="1" customWidth="1"/>
    <col min="15875" max="15875" width="2.85546875" style="1" customWidth="1"/>
    <col min="15876" max="15879" width="15.7109375" style="1" customWidth="1"/>
    <col min="15880" max="15880" width="2.85546875" style="1" customWidth="1"/>
    <col min="15881" max="15884" width="15.7109375" style="1" customWidth="1"/>
    <col min="15885" max="15885" width="2.85546875" style="1" customWidth="1"/>
    <col min="15886" max="16128" width="11.42578125" style="1"/>
    <col min="16129" max="16129" width="2.85546875" style="1" customWidth="1"/>
    <col min="16130" max="16130" width="45.85546875" style="1" customWidth="1"/>
    <col min="16131" max="16131" width="2.85546875" style="1" customWidth="1"/>
    <col min="16132" max="16135" width="15.7109375" style="1" customWidth="1"/>
    <col min="16136" max="16136" width="2.85546875" style="1" customWidth="1"/>
    <col min="16137" max="16140" width="15.7109375" style="1" customWidth="1"/>
    <col min="16141" max="16141" width="2.85546875" style="1" customWidth="1"/>
    <col min="16142" max="16384" width="11.42578125" style="1"/>
  </cols>
  <sheetData>
    <row r="2" spans="1:13" x14ac:dyDescent="0.25">
      <c r="B2" s="27" t="s">
        <v>776</v>
      </c>
    </row>
    <row r="3" spans="1:13" x14ac:dyDescent="0.25">
      <c r="B3" s="2" t="s">
        <v>216</v>
      </c>
    </row>
    <row r="4" spans="1:13" s="514" customFormat="1" x14ac:dyDescent="0.25">
      <c r="A4" s="1464"/>
      <c r="B4" s="1501" t="s">
        <v>4</v>
      </c>
      <c r="C4" s="1464"/>
      <c r="D4" s="1501">
        <v>2019</v>
      </c>
      <c r="E4" s="1501"/>
      <c r="F4" s="1501"/>
      <c r="G4" s="1501"/>
      <c r="H4" s="1464"/>
      <c r="I4" s="1501">
        <v>2018</v>
      </c>
      <c r="J4" s="1501"/>
      <c r="K4" s="1501"/>
      <c r="L4" s="1501"/>
      <c r="M4" s="1464"/>
    </row>
    <row r="5" spans="1:13" s="514" customFormat="1" x14ac:dyDescent="0.25">
      <c r="A5" s="1464"/>
      <c r="B5" s="1501"/>
      <c r="C5" s="1464"/>
      <c r="D5" s="1501" t="s">
        <v>148</v>
      </c>
      <c r="E5" s="1441" t="s">
        <v>205</v>
      </c>
      <c r="F5" s="1441" t="s">
        <v>205</v>
      </c>
      <c r="G5" s="1441" t="s">
        <v>150</v>
      </c>
      <c r="H5" s="1464"/>
      <c r="I5" s="1501" t="s">
        <v>148</v>
      </c>
      <c r="J5" s="1441" t="s">
        <v>205</v>
      </c>
      <c r="K5" s="1441" t="s">
        <v>205</v>
      </c>
      <c r="L5" s="1441" t="s">
        <v>150</v>
      </c>
      <c r="M5" s="1464"/>
    </row>
    <row r="6" spans="1:13" s="514" customFormat="1" x14ac:dyDescent="0.25">
      <c r="A6" s="1464"/>
      <c r="B6" s="1501"/>
      <c r="C6" s="1464"/>
      <c r="D6" s="1501"/>
      <c r="E6" s="1441" t="s">
        <v>206</v>
      </c>
      <c r="F6" s="1441" t="s">
        <v>207</v>
      </c>
      <c r="G6" s="1441" t="s">
        <v>217</v>
      </c>
      <c r="H6" s="1464"/>
      <c r="I6" s="1501"/>
      <c r="J6" s="1441" t="s">
        <v>206</v>
      </c>
      <c r="K6" s="1441" t="s">
        <v>207</v>
      </c>
      <c r="L6" s="1441" t="s">
        <v>217</v>
      </c>
      <c r="M6" s="1464"/>
    </row>
    <row r="7" spans="1:13" x14ac:dyDescent="0.25">
      <c r="A7" s="7"/>
      <c r="B7" s="7"/>
      <c r="C7" s="7"/>
      <c r="D7" s="7"/>
      <c r="E7" s="7"/>
      <c r="F7" s="7"/>
      <c r="G7" s="7"/>
      <c r="H7" s="7"/>
      <c r="I7" s="7"/>
      <c r="J7" s="7"/>
      <c r="K7" s="7"/>
      <c r="L7" s="7"/>
      <c r="M7" s="7"/>
    </row>
    <row r="8" spans="1:13" x14ac:dyDescent="0.25">
      <c r="B8" s="11" t="s">
        <v>6</v>
      </c>
      <c r="I8" s="49"/>
      <c r="J8" s="13"/>
      <c r="K8" s="13"/>
      <c r="L8" s="13"/>
      <c r="M8" s="1"/>
    </row>
    <row r="9" spans="1:13" x14ac:dyDescent="0.25">
      <c r="B9" s="608" t="s">
        <v>15</v>
      </c>
      <c r="C9" s="440"/>
      <c r="D9" s="828">
        <f>SUM(E9:G9)</f>
        <v>68</v>
      </c>
      <c r="E9" s="829">
        <v>66</v>
      </c>
      <c r="F9" s="829">
        <v>1</v>
      </c>
      <c r="G9" s="830">
        <v>1</v>
      </c>
      <c r="H9" s="453"/>
      <c r="I9" s="828">
        <f>SUM(J9:L9)</f>
        <v>66</v>
      </c>
      <c r="J9" s="829">
        <v>64</v>
      </c>
      <c r="K9" s="829">
        <v>1</v>
      </c>
      <c r="L9" s="830">
        <v>1</v>
      </c>
      <c r="M9" s="1"/>
    </row>
    <row r="10" spans="1:13" x14ac:dyDescent="0.25">
      <c r="B10" s="612" t="s">
        <v>105</v>
      </c>
      <c r="C10" s="440"/>
      <c r="D10" s="665">
        <f>SUM(E10:G10)</f>
        <v>128</v>
      </c>
      <c r="E10" s="833">
        <v>125</v>
      </c>
      <c r="F10" s="833">
        <v>2</v>
      </c>
      <c r="G10" s="834">
        <v>1</v>
      </c>
      <c r="H10" s="453"/>
      <c r="I10" s="665">
        <f>SUM(J10:L10)</f>
        <v>121</v>
      </c>
      <c r="J10" s="833">
        <v>118</v>
      </c>
      <c r="K10" s="833">
        <v>2</v>
      </c>
      <c r="L10" s="834">
        <v>1</v>
      </c>
      <c r="M10" s="1"/>
    </row>
    <row r="11" spans="1:13" x14ac:dyDescent="0.25">
      <c r="B11" s="43"/>
      <c r="D11" s="111"/>
      <c r="E11" s="112"/>
      <c r="F11" s="112"/>
      <c r="G11" s="112"/>
      <c r="H11" s="61"/>
      <c r="I11" s="114"/>
      <c r="J11" s="192"/>
      <c r="K11" s="192"/>
      <c r="L11" s="192"/>
      <c r="M11" s="1"/>
    </row>
    <row r="12" spans="1:13" x14ac:dyDescent="0.25">
      <c r="A12" s="6"/>
      <c r="B12" s="29"/>
      <c r="C12" s="6"/>
      <c r="D12" s="112"/>
      <c r="E12" s="112"/>
      <c r="F12" s="112"/>
      <c r="G12" s="112"/>
      <c r="H12" s="113"/>
      <c r="I12" s="192"/>
      <c r="J12" s="192"/>
      <c r="K12" s="192"/>
      <c r="L12" s="192"/>
      <c r="M12" s="1"/>
    </row>
    <row r="13" spans="1:13" x14ac:dyDescent="0.25">
      <c r="A13" s="6"/>
      <c r="B13" s="11" t="s">
        <v>23</v>
      </c>
      <c r="C13" s="6"/>
      <c r="D13" s="62"/>
      <c r="E13" s="61"/>
      <c r="F13" s="61"/>
      <c r="G13" s="61"/>
      <c r="H13" s="113"/>
      <c r="I13" s="91"/>
      <c r="J13" s="90"/>
      <c r="K13" s="90"/>
      <c r="L13" s="90"/>
      <c r="M13" s="1"/>
    </row>
    <row r="14" spans="1:13" x14ac:dyDescent="0.25">
      <c r="A14" s="6"/>
      <c r="B14" s="624" t="s">
        <v>28</v>
      </c>
      <c r="C14" s="440"/>
      <c r="D14" s="828">
        <f>SUM(E14:G14)</f>
        <v>14</v>
      </c>
      <c r="E14" s="829">
        <v>14</v>
      </c>
      <c r="F14" s="829" t="s">
        <v>101</v>
      </c>
      <c r="G14" s="830" t="s">
        <v>101</v>
      </c>
      <c r="H14" s="453"/>
      <c r="I14" s="828">
        <f>SUM(J14:L14)</f>
        <v>12</v>
      </c>
      <c r="J14" s="829">
        <v>12</v>
      </c>
      <c r="K14" s="829">
        <v>0</v>
      </c>
      <c r="L14" s="830">
        <v>0</v>
      </c>
      <c r="M14" s="1"/>
    </row>
    <row r="15" spans="1:13" x14ac:dyDescent="0.25">
      <c r="B15" s="628" t="s">
        <v>32</v>
      </c>
      <c r="C15" s="440"/>
      <c r="D15" s="658">
        <f>SUM(E15:G15)</f>
        <v>527</v>
      </c>
      <c r="E15" s="831">
        <v>171</v>
      </c>
      <c r="F15" s="831">
        <v>341</v>
      </c>
      <c r="G15" s="832">
        <v>15</v>
      </c>
      <c r="H15" s="453"/>
      <c r="I15" s="658">
        <f>SUM(J15:L15)</f>
        <v>457</v>
      </c>
      <c r="J15" s="831">
        <v>136</v>
      </c>
      <c r="K15" s="831">
        <v>302</v>
      </c>
      <c r="L15" s="832">
        <v>19</v>
      </c>
      <c r="M15" s="1"/>
    </row>
    <row r="16" spans="1:13" x14ac:dyDescent="0.25">
      <c r="B16" s="628" t="s">
        <v>36</v>
      </c>
      <c r="C16" s="440"/>
      <c r="D16" s="658">
        <f t="shared" ref="D16:D18" si="0">SUM(E16:G16)</f>
        <v>37</v>
      </c>
      <c r="E16" s="831">
        <v>15</v>
      </c>
      <c r="F16" s="831">
        <v>4</v>
      </c>
      <c r="G16" s="832">
        <v>18</v>
      </c>
      <c r="H16" s="453"/>
      <c r="I16" s="658">
        <f t="shared" ref="I16:I18" si="1">SUM(J16:L16)</f>
        <v>44</v>
      </c>
      <c r="J16" s="831">
        <v>18</v>
      </c>
      <c r="K16" s="831">
        <v>4</v>
      </c>
      <c r="L16" s="832">
        <v>22</v>
      </c>
      <c r="M16" s="1"/>
    </row>
    <row r="17" spans="1:13" x14ac:dyDescent="0.25">
      <c r="B17" s="628" t="s">
        <v>38</v>
      </c>
      <c r="C17" s="440"/>
      <c r="D17" s="658">
        <f t="shared" si="0"/>
        <v>632</v>
      </c>
      <c r="E17" s="831">
        <v>560</v>
      </c>
      <c r="F17" s="831">
        <v>71</v>
      </c>
      <c r="G17" s="832">
        <v>1</v>
      </c>
      <c r="H17" s="453"/>
      <c r="I17" s="658">
        <f t="shared" si="1"/>
        <v>606</v>
      </c>
      <c r="J17" s="831">
        <v>536</v>
      </c>
      <c r="K17" s="831">
        <v>69</v>
      </c>
      <c r="L17" s="832">
        <v>1</v>
      </c>
      <c r="M17" s="1"/>
    </row>
    <row r="18" spans="1:13" x14ac:dyDescent="0.25">
      <c r="B18" s="628" t="s">
        <v>40</v>
      </c>
      <c r="C18" s="440"/>
      <c r="D18" s="658">
        <f t="shared" si="0"/>
        <v>52</v>
      </c>
      <c r="E18" s="831">
        <v>44</v>
      </c>
      <c r="F18" s="831">
        <v>6</v>
      </c>
      <c r="G18" s="832">
        <v>2</v>
      </c>
      <c r="H18" s="453"/>
      <c r="I18" s="658">
        <f t="shared" si="1"/>
        <v>50</v>
      </c>
      <c r="J18" s="831">
        <v>44</v>
      </c>
      <c r="K18" s="831">
        <v>5</v>
      </c>
      <c r="L18" s="832">
        <v>1</v>
      </c>
      <c r="M18" s="1"/>
    </row>
    <row r="19" spans="1:13" x14ac:dyDescent="0.25">
      <c r="B19" s="628" t="s">
        <v>46</v>
      </c>
      <c r="C19" s="440"/>
      <c r="D19" s="658">
        <v>669</v>
      </c>
      <c r="E19" s="831" t="s">
        <v>101</v>
      </c>
      <c r="F19" s="831" t="s">
        <v>101</v>
      </c>
      <c r="G19" s="832" t="s">
        <v>101</v>
      </c>
      <c r="H19" s="453"/>
      <c r="I19" s="658">
        <v>3583</v>
      </c>
      <c r="J19" s="831" t="s">
        <v>101</v>
      </c>
      <c r="K19" s="831" t="s">
        <v>101</v>
      </c>
      <c r="L19" s="832" t="s">
        <v>101</v>
      </c>
      <c r="M19" s="1"/>
    </row>
    <row r="20" spans="1:13" x14ac:dyDescent="0.25">
      <c r="B20" s="636" t="s">
        <v>51</v>
      </c>
      <c r="C20" s="440"/>
      <c r="D20" s="665">
        <f>SUM(E20:G20)</f>
        <v>2</v>
      </c>
      <c r="E20" s="833">
        <v>0</v>
      </c>
      <c r="F20" s="833">
        <v>2</v>
      </c>
      <c r="G20" s="834">
        <v>0</v>
      </c>
      <c r="H20" s="453"/>
      <c r="I20" s="665">
        <f>SUM(J20:L20)</f>
        <v>3</v>
      </c>
      <c r="J20" s="833">
        <v>0</v>
      </c>
      <c r="K20" s="833">
        <v>3</v>
      </c>
      <c r="L20" s="834">
        <v>0</v>
      </c>
      <c r="M20" s="1"/>
    </row>
    <row r="21" spans="1:13" x14ac:dyDescent="0.25">
      <c r="B21" s="43"/>
      <c r="D21" s="114"/>
      <c r="E21" s="146"/>
      <c r="F21" s="146"/>
      <c r="G21" s="146"/>
      <c r="H21" s="61"/>
      <c r="I21" s="114"/>
      <c r="J21" s="192"/>
      <c r="K21" s="192"/>
      <c r="L21" s="192"/>
      <c r="M21" s="1"/>
    </row>
    <row r="22" spans="1:13" x14ac:dyDescent="0.25">
      <c r="A22" s="6"/>
      <c r="B22" s="21"/>
      <c r="C22" s="6"/>
      <c r="D22" s="112"/>
      <c r="E22" s="112"/>
      <c r="F22" s="112"/>
      <c r="G22" s="112"/>
      <c r="H22" s="113"/>
      <c r="I22" s="192"/>
      <c r="J22" s="192"/>
      <c r="K22" s="192"/>
      <c r="L22" s="192"/>
      <c r="M22" s="1"/>
    </row>
    <row r="23" spans="1:13" x14ac:dyDescent="0.25">
      <c r="A23" s="6"/>
      <c r="B23" s="11" t="s">
        <v>52</v>
      </c>
      <c r="C23" s="6"/>
      <c r="D23" s="62"/>
      <c r="E23" s="61"/>
      <c r="F23" s="61"/>
      <c r="G23" s="90"/>
      <c r="H23" s="113"/>
      <c r="I23" s="91"/>
      <c r="J23" s="90"/>
      <c r="K23" s="90"/>
      <c r="L23" s="90"/>
      <c r="M23" s="1"/>
    </row>
    <row r="24" spans="1:13" x14ac:dyDescent="0.25">
      <c r="A24" s="27"/>
      <c r="B24" s="624" t="s">
        <v>55</v>
      </c>
      <c r="C24" s="440"/>
      <c r="D24" s="835">
        <f>SUM(E24:G24)</f>
        <v>7</v>
      </c>
      <c r="E24" s="836">
        <v>4</v>
      </c>
      <c r="F24" s="836">
        <v>3</v>
      </c>
      <c r="G24" s="837">
        <v>0</v>
      </c>
      <c r="H24" s="453"/>
      <c r="I24" s="828">
        <f>SUM(J24:L24)</f>
        <v>6</v>
      </c>
      <c r="J24" s="836">
        <v>3</v>
      </c>
      <c r="K24" s="836">
        <v>3</v>
      </c>
      <c r="L24" s="837">
        <v>0</v>
      </c>
      <c r="M24" s="1"/>
    </row>
    <row r="25" spans="1:13" x14ac:dyDescent="0.25">
      <c r="B25" s="757" t="s">
        <v>120</v>
      </c>
      <c r="C25" s="440"/>
      <c r="D25" s="838">
        <f>SUM(E25:G25)</f>
        <v>15</v>
      </c>
      <c r="E25" s="839">
        <v>14</v>
      </c>
      <c r="F25" s="839">
        <v>1</v>
      </c>
      <c r="G25" s="840">
        <v>0</v>
      </c>
      <c r="H25" s="453"/>
      <c r="I25" s="841">
        <f>SUM(J25:L25)</f>
        <v>12</v>
      </c>
      <c r="J25" s="839">
        <v>11</v>
      </c>
      <c r="K25" s="839">
        <v>1</v>
      </c>
      <c r="L25" s="840">
        <v>0</v>
      </c>
      <c r="M25" s="1"/>
    </row>
    <row r="26" spans="1:13" x14ac:dyDescent="0.25">
      <c r="A26" s="15"/>
      <c r="B26" s="628" t="s">
        <v>60</v>
      </c>
      <c r="C26" s="440"/>
      <c r="D26" s="838">
        <f t="shared" ref="D26:D37" si="2">SUM(E26:G26)</f>
        <v>120</v>
      </c>
      <c r="E26" s="842">
        <v>119</v>
      </c>
      <c r="F26" s="842">
        <v>1</v>
      </c>
      <c r="G26" s="843">
        <v>0</v>
      </c>
      <c r="H26" s="453"/>
      <c r="I26" s="841">
        <f t="shared" ref="I26:I37" si="3">SUM(J26:L26)</f>
        <v>139</v>
      </c>
      <c r="J26" s="842">
        <v>136</v>
      </c>
      <c r="K26" s="842">
        <v>1</v>
      </c>
      <c r="L26" s="843">
        <v>2</v>
      </c>
      <c r="M26" s="1"/>
    </row>
    <row r="27" spans="1:13" x14ac:dyDescent="0.25">
      <c r="A27" s="6"/>
      <c r="B27" s="628" t="s">
        <v>420</v>
      </c>
      <c r="C27" s="499"/>
      <c r="D27" s="838">
        <f t="shared" si="2"/>
        <v>20</v>
      </c>
      <c r="E27" s="842">
        <v>17</v>
      </c>
      <c r="F27" s="842">
        <v>1</v>
      </c>
      <c r="G27" s="843">
        <v>2</v>
      </c>
      <c r="H27" s="844"/>
      <c r="I27" s="841">
        <f t="shared" si="3"/>
        <v>16</v>
      </c>
      <c r="J27" s="842">
        <v>8</v>
      </c>
      <c r="K27" s="842">
        <v>6</v>
      </c>
      <c r="L27" s="843">
        <v>2</v>
      </c>
      <c r="M27" s="1"/>
    </row>
    <row r="28" spans="1:13" x14ac:dyDescent="0.25">
      <c r="B28" s="628" t="s">
        <v>125</v>
      </c>
      <c r="C28" s="440"/>
      <c r="D28" s="838">
        <f t="shared" si="2"/>
        <v>13</v>
      </c>
      <c r="E28" s="842">
        <v>8</v>
      </c>
      <c r="F28" s="842">
        <v>5</v>
      </c>
      <c r="G28" s="843">
        <v>0</v>
      </c>
      <c r="H28" s="453"/>
      <c r="I28" s="841">
        <f t="shared" si="3"/>
        <v>12</v>
      </c>
      <c r="J28" s="842">
        <v>6</v>
      </c>
      <c r="K28" s="842">
        <v>6</v>
      </c>
      <c r="L28" s="843">
        <v>0</v>
      </c>
      <c r="M28" s="1"/>
    </row>
    <row r="29" spans="1:13" x14ac:dyDescent="0.25">
      <c r="A29" s="27"/>
      <c r="B29" s="628" t="s">
        <v>129</v>
      </c>
      <c r="C29" s="440"/>
      <c r="D29" s="838">
        <f t="shared" si="2"/>
        <v>15</v>
      </c>
      <c r="E29" s="842">
        <v>13</v>
      </c>
      <c r="F29" s="842">
        <v>1</v>
      </c>
      <c r="G29" s="843">
        <v>1</v>
      </c>
      <c r="H29" s="453"/>
      <c r="I29" s="841">
        <f t="shared" si="3"/>
        <v>13</v>
      </c>
      <c r="J29" s="842">
        <v>9</v>
      </c>
      <c r="K29" s="842">
        <v>3</v>
      </c>
      <c r="L29" s="843">
        <v>1</v>
      </c>
      <c r="M29" s="1"/>
    </row>
    <row r="30" spans="1:13" x14ac:dyDescent="0.25">
      <c r="B30" s="628" t="s">
        <v>479</v>
      </c>
      <c r="C30" s="440"/>
      <c r="D30" s="838">
        <f t="shared" si="2"/>
        <v>24</v>
      </c>
      <c r="E30" s="842">
        <v>23</v>
      </c>
      <c r="F30" s="842">
        <v>1</v>
      </c>
      <c r="G30" s="843">
        <v>0</v>
      </c>
      <c r="H30" s="453"/>
      <c r="I30" s="841">
        <f t="shared" si="3"/>
        <v>29</v>
      </c>
      <c r="J30" s="842">
        <v>24</v>
      </c>
      <c r="K30" s="842">
        <v>5</v>
      </c>
      <c r="L30" s="843">
        <v>0</v>
      </c>
      <c r="M30" s="1"/>
    </row>
    <row r="31" spans="1:13" x14ac:dyDescent="0.25">
      <c r="B31" s="628" t="s">
        <v>73</v>
      </c>
      <c r="C31" s="440"/>
      <c r="D31" s="838">
        <f t="shared" si="2"/>
        <v>81</v>
      </c>
      <c r="E31" s="842">
        <v>80</v>
      </c>
      <c r="F31" s="842">
        <v>1</v>
      </c>
      <c r="G31" s="843">
        <v>0</v>
      </c>
      <c r="H31" s="453"/>
      <c r="I31" s="841">
        <f t="shared" si="3"/>
        <v>40</v>
      </c>
      <c r="J31" s="842">
        <v>39</v>
      </c>
      <c r="K31" s="842">
        <v>1</v>
      </c>
      <c r="L31" s="843">
        <v>0</v>
      </c>
      <c r="M31" s="1"/>
    </row>
    <row r="32" spans="1:13" x14ac:dyDescent="0.25">
      <c r="B32" s="628" t="s">
        <v>76</v>
      </c>
      <c r="C32" s="440"/>
      <c r="D32" s="838">
        <f t="shared" si="2"/>
        <v>8</v>
      </c>
      <c r="E32" s="842">
        <v>5</v>
      </c>
      <c r="F32" s="842">
        <v>3</v>
      </c>
      <c r="G32" s="843">
        <v>0</v>
      </c>
      <c r="H32" s="453"/>
      <c r="I32" s="841">
        <f t="shared" si="3"/>
        <v>11</v>
      </c>
      <c r="J32" s="842">
        <v>7</v>
      </c>
      <c r="K32" s="842">
        <v>4</v>
      </c>
      <c r="L32" s="843">
        <v>0</v>
      </c>
      <c r="M32" s="1"/>
    </row>
    <row r="33" spans="2:13" x14ac:dyDescent="0.25">
      <c r="B33" s="628" t="s">
        <v>78</v>
      </c>
      <c r="C33" s="440"/>
      <c r="D33" s="838">
        <f t="shared" si="2"/>
        <v>33</v>
      </c>
      <c r="E33" s="842">
        <v>19</v>
      </c>
      <c r="F33" s="842">
        <v>13</v>
      </c>
      <c r="G33" s="843">
        <v>1</v>
      </c>
      <c r="H33" s="453"/>
      <c r="I33" s="841">
        <f t="shared" si="3"/>
        <v>33</v>
      </c>
      <c r="J33" s="842">
        <v>18</v>
      </c>
      <c r="K33" s="842">
        <v>14</v>
      </c>
      <c r="L33" s="843">
        <v>1</v>
      </c>
      <c r="M33" s="1"/>
    </row>
    <row r="34" spans="2:13" x14ac:dyDescent="0.25">
      <c r="B34" s="628" t="s">
        <v>639</v>
      </c>
      <c r="C34" s="440"/>
      <c r="D34" s="838">
        <f t="shared" si="2"/>
        <v>1</v>
      </c>
      <c r="E34" s="842">
        <v>0</v>
      </c>
      <c r="F34" s="842">
        <v>1</v>
      </c>
      <c r="G34" s="843">
        <v>0</v>
      </c>
      <c r="H34" s="453"/>
      <c r="I34" s="841">
        <f t="shared" si="3"/>
        <v>2</v>
      </c>
      <c r="J34" s="842">
        <v>0</v>
      </c>
      <c r="K34" s="842">
        <v>1</v>
      </c>
      <c r="L34" s="843">
        <v>1</v>
      </c>
      <c r="M34" s="1"/>
    </row>
    <row r="35" spans="2:13" x14ac:dyDescent="0.25">
      <c r="B35" s="628" t="s">
        <v>86</v>
      </c>
      <c r="C35" s="440"/>
      <c r="D35" s="838">
        <f t="shared" si="2"/>
        <v>21</v>
      </c>
      <c r="E35" s="842">
        <v>15</v>
      </c>
      <c r="F35" s="842">
        <v>1</v>
      </c>
      <c r="G35" s="843">
        <v>5</v>
      </c>
      <c r="H35" s="453"/>
      <c r="I35" s="841">
        <f t="shared" si="3"/>
        <v>19</v>
      </c>
      <c r="J35" s="842">
        <v>18</v>
      </c>
      <c r="K35" s="842">
        <v>1</v>
      </c>
      <c r="L35" s="843">
        <v>0</v>
      </c>
      <c r="M35" s="1"/>
    </row>
    <row r="36" spans="2:13" x14ac:dyDescent="0.25">
      <c r="B36" s="628" t="s">
        <v>139</v>
      </c>
      <c r="C36" s="440"/>
      <c r="D36" s="838">
        <f t="shared" si="2"/>
        <v>19</v>
      </c>
      <c r="E36" s="842">
        <v>12</v>
      </c>
      <c r="F36" s="842">
        <v>7</v>
      </c>
      <c r="G36" s="843">
        <v>0</v>
      </c>
      <c r="H36" s="453"/>
      <c r="I36" s="841">
        <f t="shared" si="3"/>
        <v>15</v>
      </c>
      <c r="J36" s="842">
        <v>9</v>
      </c>
      <c r="K36" s="842">
        <v>6</v>
      </c>
      <c r="L36" s="843">
        <v>0</v>
      </c>
      <c r="M36" s="1"/>
    </row>
    <row r="37" spans="2:13" x14ac:dyDescent="0.25">
      <c r="B37" s="628" t="s">
        <v>143</v>
      </c>
      <c r="C37" s="440"/>
      <c r="D37" s="838">
        <f t="shared" si="2"/>
        <v>155</v>
      </c>
      <c r="E37" s="842">
        <v>124</v>
      </c>
      <c r="F37" s="842">
        <v>28</v>
      </c>
      <c r="G37" s="843">
        <v>3</v>
      </c>
      <c r="H37" s="453"/>
      <c r="I37" s="841">
        <f t="shared" si="3"/>
        <v>148</v>
      </c>
      <c r="J37" s="842">
        <v>126</v>
      </c>
      <c r="K37" s="842">
        <v>21</v>
      </c>
      <c r="L37" s="843">
        <v>1</v>
      </c>
      <c r="M37" s="1"/>
    </row>
    <row r="38" spans="2:13" x14ac:dyDescent="0.25">
      <c r="B38" s="636" t="s">
        <v>145</v>
      </c>
      <c r="C38" s="440"/>
      <c r="D38" s="661">
        <f>SUM(E38:G38)</f>
        <v>9</v>
      </c>
      <c r="E38" s="845">
        <v>8</v>
      </c>
      <c r="F38" s="845">
        <v>1</v>
      </c>
      <c r="G38" s="846">
        <v>0</v>
      </c>
      <c r="H38" s="453"/>
      <c r="I38" s="665">
        <f>SUM(J38:L38)</f>
        <v>10</v>
      </c>
      <c r="J38" s="845">
        <v>8</v>
      </c>
      <c r="K38" s="845">
        <v>2</v>
      </c>
      <c r="L38" s="846">
        <v>0</v>
      </c>
      <c r="M38" s="1"/>
    </row>
    <row r="39" spans="2:13" x14ac:dyDescent="0.25">
      <c r="B39" s="43"/>
      <c r="D39" s="114"/>
      <c r="E39" s="146"/>
      <c r="F39" s="146"/>
      <c r="G39" s="146"/>
      <c r="H39" s="61"/>
      <c r="I39" s="114"/>
      <c r="J39" s="146"/>
      <c r="K39" s="146"/>
      <c r="L39" s="146"/>
      <c r="M39" s="1"/>
    </row>
    <row r="40" spans="2:13" x14ac:dyDescent="0.25">
      <c r="M40" s="1"/>
    </row>
    <row r="41" spans="2:13" x14ac:dyDescent="0.25">
      <c r="B41" s="1" t="s">
        <v>218</v>
      </c>
      <c r="M41" s="1"/>
    </row>
    <row r="42" spans="2:13" x14ac:dyDescent="0.25">
      <c r="B42" s="1" t="s">
        <v>219</v>
      </c>
    </row>
  </sheetData>
  <mergeCells count="5">
    <mergeCell ref="B4:B6"/>
    <mergeCell ref="D4:G4"/>
    <mergeCell ref="I4:L4"/>
    <mergeCell ref="D5:D6"/>
    <mergeCell ref="I5:I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U90"/>
  <sheetViews>
    <sheetView showGridLines="0" topLeftCell="A59" zoomScale="85" zoomScaleNormal="85" workbookViewId="0">
      <selection activeCell="B80" sqref="B80"/>
    </sheetView>
  </sheetViews>
  <sheetFormatPr defaultColWidth="11.42578125" defaultRowHeight="15" x14ac:dyDescent="0.25"/>
  <cols>
    <col min="1" max="1" width="2.85546875" style="1" customWidth="1"/>
    <col min="2" max="2" width="38" style="1" customWidth="1"/>
    <col min="3" max="3" width="2.85546875" style="1" customWidth="1"/>
    <col min="4" max="7" width="15.7109375" style="1" customWidth="1"/>
    <col min="8" max="8" width="2.85546875" style="1" customWidth="1"/>
    <col min="9" max="12" width="15.7109375" style="1" customWidth="1"/>
    <col min="13" max="15" width="11.42578125" style="1"/>
    <col min="16" max="16" width="33.5703125" style="1" bestFit="1" customWidth="1"/>
    <col min="17" max="17" width="1.28515625" style="1" customWidth="1"/>
    <col min="18" max="18" width="5.85546875" style="13" bestFit="1" customWidth="1"/>
    <col min="19" max="19" width="13.7109375" style="13" bestFit="1" customWidth="1"/>
    <col min="20" max="20" width="12.85546875" style="13" bestFit="1" customWidth="1"/>
    <col min="21" max="21" width="8" style="13" bestFit="1" customWidth="1"/>
    <col min="22" max="256" width="11.42578125" style="1"/>
    <col min="257" max="257" width="2.85546875" style="1" customWidth="1"/>
    <col min="258" max="258" width="45.85546875" style="1" customWidth="1"/>
    <col min="259" max="259" width="2.85546875" style="1" customWidth="1"/>
    <col min="260" max="263" width="15.7109375" style="1" customWidth="1"/>
    <col min="264" max="264" width="2.85546875" style="1" customWidth="1"/>
    <col min="265" max="268" width="15.7109375" style="1" customWidth="1"/>
    <col min="269" max="512" width="11.42578125" style="1"/>
    <col min="513" max="513" width="2.85546875" style="1" customWidth="1"/>
    <col min="514" max="514" width="45.85546875" style="1" customWidth="1"/>
    <col min="515" max="515" width="2.85546875" style="1" customWidth="1"/>
    <col min="516" max="519" width="15.7109375" style="1" customWidth="1"/>
    <col min="520" max="520" width="2.85546875" style="1" customWidth="1"/>
    <col min="521" max="524" width="15.7109375" style="1" customWidth="1"/>
    <col min="525" max="768" width="11.42578125" style="1"/>
    <col min="769" max="769" width="2.85546875" style="1" customWidth="1"/>
    <col min="770" max="770" width="45.85546875" style="1" customWidth="1"/>
    <col min="771" max="771" width="2.85546875" style="1" customWidth="1"/>
    <col min="772" max="775" width="15.7109375" style="1" customWidth="1"/>
    <col min="776" max="776" width="2.85546875" style="1" customWidth="1"/>
    <col min="777" max="780" width="15.7109375" style="1" customWidth="1"/>
    <col min="781" max="1024" width="11.42578125" style="1"/>
    <col min="1025" max="1025" width="2.85546875" style="1" customWidth="1"/>
    <col min="1026" max="1026" width="45.85546875" style="1" customWidth="1"/>
    <col min="1027" max="1027" width="2.85546875" style="1" customWidth="1"/>
    <col min="1028" max="1031" width="15.7109375" style="1" customWidth="1"/>
    <col min="1032" max="1032" width="2.85546875" style="1" customWidth="1"/>
    <col min="1033" max="1036" width="15.7109375" style="1" customWidth="1"/>
    <col min="1037" max="1280" width="11.42578125" style="1"/>
    <col min="1281" max="1281" width="2.85546875" style="1" customWidth="1"/>
    <col min="1282" max="1282" width="45.85546875" style="1" customWidth="1"/>
    <col min="1283" max="1283" width="2.85546875" style="1" customWidth="1"/>
    <col min="1284" max="1287" width="15.7109375" style="1" customWidth="1"/>
    <col min="1288" max="1288" width="2.85546875" style="1" customWidth="1"/>
    <col min="1289" max="1292" width="15.7109375" style="1" customWidth="1"/>
    <col min="1293" max="1536" width="11.42578125" style="1"/>
    <col min="1537" max="1537" width="2.85546875" style="1" customWidth="1"/>
    <col min="1538" max="1538" width="45.85546875" style="1" customWidth="1"/>
    <col min="1539" max="1539" width="2.85546875" style="1" customWidth="1"/>
    <col min="1540" max="1543" width="15.7109375" style="1" customWidth="1"/>
    <col min="1544" max="1544" width="2.85546875" style="1" customWidth="1"/>
    <col min="1545" max="1548" width="15.7109375" style="1" customWidth="1"/>
    <col min="1549" max="1792" width="11.42578125" style="1"/>
    <col min="1793" max="1793" width="2.85546875" style="1" customWidth="1"/>
    <col min="1794" max="1794" width="45.85546875" style="1" customWidth="1"/>
    <col min="1795" max="1795" width="2.85546875" style="1" customWidth="1"/>
    <col min="1796" max="1799" width="15.7109375" style="1" customWidth="1"/>
    <col min="1800" max="1800" width="2.85546875" style="1" customWidth="1"/>
    <col min="1801" max="1804" width="15.7109375" style="1" customWidth="1"/>
    <col min="1805" max="2048" width="11.42578125" style="1"/>
    <col min="2049" max="2049" width="2.85546875" style="1" customWidth="1"/>
    <col min="2050" max="2050" width="45.85546875" style="1" customWidth="1"/>
    <col min="2051" max="2051" width="2.85546875" style="1" customWidth="1"/>
    <col min="2052" max="2055" width="15.7109375" style="1" customWidth="1"/>
    <col min="2056" max="2056" width="2.85546875" style="1" customWidth="1"/>
    <col min="2057" max="2060" width="15.7109375" style="1" customWidth="1"/>
    <col min="2061" max="2304" width="11.42578125" style="1"/>
    <col min="2305" max="2305" width="2.85546875" style="1" customWidth="1"/>
    <col min="2306" max="2306" width="45.85546875" style="1" customWidth="1"/>
    <col min="2307" max="2307" width="2.85546875" style="1" customWidth="1"/>
    <col min="2308" max="2311" width="15.7109375" style="1" customWidth="1"/>
    <col min="2312" max="2312" width="2.85546875" style="1" customWidth="1"/>
    <col min="2313" max="2316" width="15.7109375" style="1" customWidth="1"/>
    <col min="2317" max="2560" width="11.42578125" style="1"/>
    <col min="2561" max="2561" width="2.85546875" style="1" customWidth="1"/>
    <col min="2562" max="2562" width="45.85546875" style="1" customWidth="1"/>
    <col min="2563" max="2563" width="2.85546875" style="1" customWidth="1"/>
    <col min="2564" max="2567" width="15.7109375" style="1" customWidth="1"/>
    <col min="2568" max="2568" width="2.85546875" style="1" customWidth="1"/>
    <col min="2569" max="2572" width="15.7109375" style="1" customWidth="1"/>
    <col min="2573" max="2816" width="11.42578125" style="1"/>
    <col min="2817" max="2817" width="2.85546875" style="1" customWidth="1"/>
    <col min="2818" max="2818" width="45.85546875" style="1" customWidth="1"/>
    <col min="2819" max="2819" width="2.85546875" style="1" customWidth="1"/>
    <col min="2820" max="2823" width="15.7109375" style="1" customWidth="1"/>
    <col min="2824" max="2824" width="2.85546875" style="1" customWidth="1"/>
    <col min="2825" max="2828" width="15.7109375" style="1" customWidth="1"/>
    <col min="2829" max="3072" width="11.42578125" style="1"/>
    <col min="3073" max="3073" width="2.85546875" style="1" customWidth="1"/>
    <col min="3074" max="3074" width="45.85546875" style="1" customWidth="1"/>
    <col min="3075" max="3075" width="2.85546875" style="1" customWidth="1"/>
    <col min="3076" max="3079" width="15.7109375" style="1" customWidth="1"/>
    <col min="3080" max="3080" width="2.85546875" style="1" customWidth="1"/>
    <col min="3081" max="3084" width="15.7109375" style="1" customWidth="1"/>
    <col min="3085" max="3328" width="11.42578125" style="1"/>
    <col min="3329" max="3329" width="2.85546875" style="1" customWidth="1"/>
    <col min="3330" max="3330" width="45.85546875" style="1" customWidth="1"/>
    <col min="3331" max="3331" width="2.85546875" style="1" customWidth="1"/>
    <col min="3332" max="3335" width="15.7109375" style="1" customWidth="1"/>
    <col min="3336" max="3336" width="2.85546875" style="1" customWidth="1"/>
    <col min="3337" max="3340" width="15.7109375" style="1" customWidth="1"/>
    <col min="3341" max="3584" width="11.42578125" style="1"/>
    <col min="3585" max="3585" width="2.85546875" style="1" customWidth="1"/>
    <col min="3586" max="3586" width="45.85546875" style="1" customWidth="1"/>
    <col min="3587" max="3587" width="2.85546875" style="1" customWidth="1"/>
    <col min="3588" max="3591" width="15.7109375" style="1" customWidth="1"/>
    <col min="3592" max="3592" width="2.85546875" style="1" customWidth="1"/>
    <col min="3593" max="3596" width="15.7109375" style="1" customWidth="1"/>
    <col min="3597" max="3840" width="11.42578125" style="1"/>
    <col min="3841" max="3841" width="2.85546875" style="1" customWidth="1"/>
    <col min="3842" max="3842" width="45.85546875" style="1" customWidth="1"/>
    <col min="3843" max="3843" width="2.85546875" style="1" customWidth="1"/>
    <col min="3844" max="3847" width="15.7109375" style="1" customWidth="1"/>
    <col min="3848" max="3848" width="2.85546875" style="1" customWidth="1"/>
    <col min="3849" max="3852" width="15.7109375" style="1" customWidth="1"/>
    <col min="3853" max="4096" width="11.42578125" style="1"/>
    <col min="4097" max="4097" width="2.85546875" style="1" customWidth="1"/>
    <col min="4098" max="4098" width="45.85546875" style="1" customWidth="1"/>
    <col min="4099" max="4099" width="2.85546875" style="1" customWidth="1"/>
    <col min="4100" max="4103" width="15.7109375" style="1" customWidth="1"/>
    <col min="4104" max="4104" width="2.85546875" style="1" customWidth="1"/>
    <col min="4105" max="4108" width="15.7109375" style="1" customWidth="1"/>
    <col min="4109" max="4352" width="11.42578125" style="1"/>
    <col min="4353" max="4353" width="2.85546875" style="1" customWidth="1"/>
    <col min="4354" max="4354" width="45.85546875" style="1" customWidth="1"/>
    <col min="4355" max="4355" width="2.85546875" style="1" customWidth="1"/>
    <col min="4356" max="4359" width="15.7109375" style="1" customWidth="1"/>
    <col min="4360" max="4360" width="2.85546875" style="1" customWidth="1"/>
    <col min="4361" max="4364" width="15.7109375" style="1" customWidth="1"/>
    <col min="4365" max="4608" width="11.42578125" style="1"/>
    <col min="4609" max="4609" width="2.85546875" style="1" customWidth="1"/>
    <col min="4610" max="4610" width="45.85546875" style="1" customWidth="1"/>
    <col min="4611" max="4611" width="2.85546875" style="1" customWidth="1"/>
    <col min="4612" max="4615" width="15.7109375" style="1" customWidth="1"/>
    <col min="4616" max="4616" width="2.85546875" style="1" customWidth="1"/>
    <col min="4617" max="4620" width="15.7109375" style="1" customWidth="1"/>
    <col min="4621" max="4864" width="11.42578125" style="1"/>
    <col min="4865" max="4865" width="2.85546875" style="1" customWidth="1"/>
    <col min="4866" max="4866" width="45.85546875" style="1" customWidth="1"/>
    <col min="4867" max="4867" width="2.85546875" style="1" customWidth="1"/>
    <col min="4868" max="4871" width="15.7109375" style="1" customWidth="1"/>
    <col min="4872" max="4872" width="2.85546875" style="1" customWidth="1"/>
    <col min="4873" max="4876" width="15.7109375" style="1" customWidth="1"/>
    <col min="4877" max="5120" width="11.42578125" style="1"/>
    <col min="5121" max="5121" width="2.85546875" style="1" customWidth="1"/>
    <col min="5122" max="5122" width="45.85546875" style="1" customWidth="1"/>
    <col min="5123" max="5123" width="2.85546875" style="1" customWidth="1"/>
    <col min="5124" max="5127" width="15.7109375" style="1" customWidth="1"/>
    <col min="5128" max="5128" width="2.85546875" style="1" customWidth="1"/>
    <col min="5129" max="5132" width="15.7109375" style="1" customWidth="1"/>
    <col min="5133" max="5376" width="11.42578125" style="1"/>
    <col min="5377" max="5377" width="2.85546875" style="1" customWidth="1"/>
    <col min="5378" max="5378" width="45.85546875" style="1" customWidth="1"/>
    <col min="5379" max="5379" width="2.85546875" style="1" customWidth="1"/>
    <col min="5380" max="5383" width="15.7109375" style="1" customWidth="1"/>
    <col min="5384" max="5384" width="2.85546875" style="1" customWidth="1"/>
    <col min="5385" max="5388" width="15.7109375" style="1" customWidth="1"/>
    <col min="5389" max="5632" width="11.42578125" style="1"/>
    <col min="5633" max="5633" width="2.85546875" style="1" customWidth="1"/>
    <col min="5634" max="5634" width="45.85546875" style="1" customWidth="1"/>
    <col min="5635" max="5635" width="2.85546875" style="1" customWidth="1"/>
    <col min="5636" max="5639" width="15.7109375" style="1" customWidth="1"/>
    <col min="5640" max="5640" width="2.85546875" style="1" customWidth="1"/>
    <col min="5641" max="5644" width="15.7109375" style="1" customWidth="1"/>
    <col min="5645" max="5888" width="11.42578125" style="1"/>
    <col min="5889" max="5889" width="2.85546875" style="1" customWidth="1"/>
    <col min="5890" max="5890" width="45.85546875" style="1" customWidth="1"/>
    <col min="5891" max="5891" width="2.85546875" style="1" customWidth="1"/>
    <col min="5892" max="5895" width="15.7109375" style="1" customWidth="1"/>
    <col min="5896" max="5896" width="2.85546875" style="1" customWidth="1"/>
    <col min="5897" max="5900" width="15.7109375" style="1" customWidth="1"/>
    <col min="5901" max="6144" width="11.42578125" style="1"/>
    <col min="6145" max="6145" width="2.85546875" style="1" customWidth="1"/>
    <col min="6146" max="6146" width="45.85546875" style="1" customWidth="1"/>
    <col min="6147" max="6147" width="2.85546875" style="1" customWidth="1"/>
    <col min="6148" max="6151" width="15.7109375" style="1" customWidth="1"/>
    <col min="6152" max="6152" width="2.85546875" style="1" customWidth="1"/>
    <col min="6153" max="6156" width="15.7109375" style="1" customWidth="1"/>
    <col min="6157" max="6400" width="11.42578125" style="1"/>
    <col min="6401" max="6401" width="2.85546875" style="1" customWidth="1"/>
    <col min="6402" max="6402" width="45.85546875" style="1" customWidth="1"/>
    <col min="6403" max="6403" width="2.85546875" style="1" customWidth="1"/>
    <col min="6404" max="6407" width="15.7109375" style="1" customWidth="1"/>
    <col min="6408" max="6408" width="2.85546875" style="1" customWidth="1"/>
    <col min="6409" max="6412" width="15.7109375" style="1" customWidth="1"/>
    <col min="6413" max="6656" width="11.42578125" style="1"/>
    <col min="6657" max="6657" width="2.85546875" style="1" customWidth="1"/>
    <col min="6658" max="6658" width="45.85546875" style="1" customWidth="1"/>
    <col min="6659" max="6659" width="2.85546875" style="1" customWidth="1"/>
    <col min="6660" max="6663" width="15.7109375" style="1" customWidth="1"/>
    <col min="6664" max="6664" width="2.85546875" style="1" customWidth="1"/>
    <col min="6665" max="6668" width="15.7109375" style="1" customWidth="1"/>
    <col min="6669" max="6912" width="11.42578125" style="1"/>
    <col min="6913" max="6913" width="2.85546875" style="1" customWidth="1"/>
    <col min="6914" max="6914" width="45.85546875" style="1" customWidth="1"/>
    <col min="6915" max="6915" width="2.85546875" style="1" customWidth="1"/>
    <col min="6916" max="6919" width="15.7109375" style="1" customWidth="1"/>
    <col min="6920" max="6920" width="2.85546875" style="1" customWidth="1"/>
    <col min="6921" max="6924" width="15.7109375" style="1" customWidth="1"/>
    <col min="6925" max="7168" width="11.42578125" style="1"/>
    <col min="7169" max="7169" width="2.85546875" style="1" customWidth="1"/>
    <col min="7170" max="7170" width="45.85546875" style="1" customWidth="1"/>
    <col min="7171" max="7171" width="2.85546875" style="1" customWidth="1"/>
    <col min="7172" max="7175" width="15.7109375" style="1" customWidth="1"/>
    <col min="7176" max="7176" width="2.85546875" style="1" customWidth="1"/>
    <col min="7177" max="7180" width="15.7109375" style="1" customWidth="1"/>
    <col min="7181" max="7424" width="11.42578125" style="1"/>
    <col min="7425" max="7425" width="2.85546875" style="1" customWidth="1"/>
    <col min="7426" max="7426" width="45.85546875" style="1" customWidth="1"/>
    <col min="7427" max="7427" width="2.85546875" style="1" customWidth="1"/>
    <col min="7428" max="7431" width="15.7109375" style="1" customWidth="1"/>
    <col min="7432" max="7432" width="2.85546875" style="1" customWidth="1"/>
    <col min="7433" max="7436" width="15.7109375" style="1" customWidth="1"/>
    <col min="7437" max="7680" width="11.42578125" style="1"/>
    <col min="7681" max="7681" width="2.85546875" style="1" customWidth="1"/>
    <col min="7682" max="7682" width="45.85546875" style="1" customWidth="1"/>
    <col min="7683" max="7683" width="2.85546875" style="1" customWidth="1"/>
    <col min="7684" max="7687" width="15.7109375" style="1" customWidth="1"/>
    <col min="7688" max="7688" width="2.85546875" style="1" customWidth="1"/>
    <col min="7689" max="7692" width="15.7109375" style="1" customWidth="1"/>
    <col min="7693" max="7936" width="11.42578125" style="1"/>
    <col min="7937" max="7937" width="2.85546875" style="1" customWidth="1"/>
    <col min="7938" max="7938" width="45.85546875" style="1" customWidth="1"/>
    <col min="7939" max="7939" width="2.85546875" style="1" customWidth="1"/>
    <col min="7940" max="7943" width="15.7109375" style="1" customWidth="1"/>
    <col min="7944" max="7944" width="2.85546875" style="1" customWidth="1"/>
    <col min="7945" max="7948" width="15.7109375" style="1" customWidth="1"/>
    <col min="7949" max="8192" width="11.42578125" style="1"/>
    <col min="8193" max="8193" width="2.85546875" style="1" customWidth="1"/>
    <col min="8194" max="8194" width="45.85546875" style="1" customWidth="1"/>
    <col min="8195" max="8195" width="2.85546875" style="1" customWidth="1"/>
    <col min="8196" max="8199" width="15.7109375" style="1" customWidth="1"/>
    <col min="8200" max="8200" width="2.85546875" style="1" customWidth="1"/>
    <col min="8201" max="8204" width="15.7109375" style="1" customWidth="1"/>
    <col min="8205" max="8448" width="11.42578125" style="1"/>
    <col min="8449" max="8449" width="2.85546875" style="1" customWidth="1"/>
    <col min="8450" max="8450" width="45.85546875" style="1" customWidth="1"/>
    <col min="8451" max="8451" width="2.85546875" style="1" customWidth="1"/>
    <col min="8452" max="8455" width="15.7109375" style="1" customWidth="1"/>
    <col min="8456" max="8456" width="2.85546875" style="1" customWidth="1"/>
    <col min="8457" max="8460" width="15.7109375" style="1" customWidth="1"/>
    <col min="8461" max="8704" width="11.42578125" style="1"/>
    <col min="8705" max="8705" width="2.85546875" style="1" customWidth="1"/>
    <col min="8706" max="8706" width="45.85546875" style="1" customWidth="1"/>
    <col min="8707" max="8707" width="2.85546875" style="1" customWidth="1"/>
    <col min="8708" max="8711" width="15.7109375" style="1" customWidth="1"/>
    <col min="8712" max="8712" width="2.85546875" style="1" customWidth="1"/>
    <col min="8713" max="8716" width="15.7109375" style="1" customWidth="1"/>
    <col min="8717" max="8960" width="11.42578125" style="1"/>
    <col min="8961" max="8961" width="2.85546875" style="1" customWidth="1"/>
    <col min="8962" max="8962" width="45.85546875" style="1" customWidth="1"/>
    <col min="8963" max="8963" width="2.85546875" style="1" customWidth="1"/>
    <col min="8964" max="8967" width="15.7109375" style="1" customWidth="1"/>
    <col min="8968" max="8968" width="2.85546875" style="1" customWidth="1"/>
    <col min="8969" max="8972" width="15.7109375" style="1" customWidth="1"/>
    <col min="8973" max="9216" width="11.42578125" style="1"/>
    <col min="9217" max="9217" width="2.85546875" style="1" customWidth="1"/>
    <col min="9218" max="9218" width="45.85546875" style="1" customWidth="1"/>
    <col min="9219" max="9219" width="2.85546875" style="1" customWidth="1"/>
    <col min="9220" max="9223" width="15.7109375" style="1" customWidth="1"/>
    <col min="9224" max="9224" width="2.85546875" style="1" customWidth="1"/>
    <col min="9225" max="9228" width="15.7109375" style="1" customWidth="1"/>
    <col min="9229" max="9472" width="11.42578125" style="1"/>
    <col min="9473" max="9473" width="2.85546875" style="1" customWidth="1"/>
    <col min="9474" max="9474" width="45.85546875" style="1" customWidth="1"/>
    <col min="9475" max="9475" width="2.85546875" style="1" customWidth="1"/>
    <col min="9476" max="9479" width="15.7109375" style="1" customWidth="1"/>
    <col min="9480" max="9480" width="2.85546875" style="1" customWidth="1"/>
    <col min="9481" max="9484" width="15.7109375" style="1" customWidth="1"/>
    <col min="9485" max="9728" width="11.42578125" style="1"/>
    <col min="9729" max="9729" width="2.85546875" style="1" customWidth="1"/>
    <col min="9730" max="9730" width="45.85546875" style="1" customWidth="1"/>
    <col min="9731" max="9731" width="2.85546875" style="1" customWidth="1"/>
    <col min="9732" max="9735" width="15.7109375" style="1" customWidth="1"/>
    <col min="9736" max="9736" width="2.85546875" style="1" customWidth="1"/>
    <col min="9737" max="9740" width="15.7109375" style="1" customWidth="1"/>
    <col min="9741" max="9984" width="11.42578125" style="1"/>
    <col min="9985" max="9985" width="2.85546875" style="1" customWidth="1"/>
    <col min="9986" max="9986" width="45.85546875" style="1" customWidth="1"/>
    <col min="9987" max="9987" width="2.85546875" style="1" customWidth="1"/>
    <col min="9988" max="9991" width="15.7109375" style="1" customWidth="1"/>
    <col min="9992" max="9992" width="2.85546875" style="1" customWidth="1"/>
    <col min="9993" max="9996" width="15.7109375" style="1" customWidth="1"/>
    <col min="9997" max="10240" width="11.42578125" style="1"/>
    <col min="10241" max="10241" width="2.85546875" style="1" customWidth="1"/>
    <col min="10242" max="10242" width="45.85546875" style="1" customWidth="1"/>
    <col min="10243" max="10243" width="2.85546875" style="1" customWidth="1"/>
    <col min="10244" max="10247" width="15.7109375" style="1" customWidth="1"/>
    <col min="10248" max="10248" width="2.85546875" style="1" customWidth="1"/>
    <col min="10249" max="10252" width="15.7109375" style="1" customWidth="1"/>
    <col min="10253" max="10496" width="11.42578125" style="1"/>
    <col min="10497" max="10497" width="2.85546875" style="1" customWidth="1"/>
    <col min="10498" max="10498" width="45.85546875" style="1" customWidth="1"/>
    <col min="10499" max="10499" width="2.85546875" style="1" customWidth="1"/>
    <col min="10500" max="10503" width="15.7109375" style="1" customWidth="1"/>
    <col min="10504" max="10504" width="2.85546875" style="1" customWidth="1"/>
    <col min="10505" max="10508" width="15.7109375" style="1" customWidth="1"/>
    <col min="10509" max="10752" width="11.42578125" style="1"/>
    <col min="10753" max="10753" width="2.85546875" style="1" customWidth="1"/>
    <col min="10754" max="10754" width="45.85546875" style="1" customWidth="1"/>
    <col min="10755" max="10755" width="2.85546875" style="1" customWidth="1"/>
    <col min="10756" max="10759" width="15.7109375" style="1" customWidth="1"/>
    <col min="10760" max="10760" width="2.85546875" style="1" customWidth="1"/>
    <col min="10761" max="10764" width="15.7109375" style="1" customWidth="1"/>
    <col min="10765" max="11008" width="11.42578125" style="1"/>
    <col min="11009" max="11009" width="2.85546875" style="1" customWidth="1"/>
    <col min="11010" max="11010" width="45.85546875" style="1" customWidth="1"/>
    <col min="11011" max="11011" width="2.85546875" style="1" customWidth="1"/>
    <col min="11012" max="11015" width="15.7109375" style="1" customWidth="1"/>
    <col min="11016" max="11016" width="2.85546875" style="1" customWidth="1"/>
    <col min="11017" max="11020" width="15.7109375" style="1" customWidth="1"/>
    <col min="11021" max="11264" width="11.42578125" style="1"/>
    <col min="11265" max="11265" width="2.85546875" style="1" customWidth="1"/>
    <col min="11266" max="11266" width="45.85546875" style="1" customWidth="1"/>
    <col min="11267" max="11267" width="2.85546875" style="1" customWidth="1"/>
    <col min="11268" max="11271" width="15.7109375" style="1" customWidth="1"/>
    <col min="11272" max="11272" width="2.85546875" style="1" customWidth="1"/>
    <col min="11273" max="11276" width="15.7109375" style="1" customWidth="1"/>
    <col min="11277" max="11520" width="11.42578125" style="1"/>
    <col min="11521" max="11521" width="2.85546875" style="1" customWidth="1"/>
    <col min="11522" max="11522" width="45.85546875" style="1" customWidth="1"/>
    <col min="11523" max="11523" width="2.85546875" style="1" customWidth="1"/>
    <col min="11524" max="11527" width="15.7109375" style="1" customWidth="1"/>
    <col min="11528" max="11528" width="2.85546875" style="1" customWidth="1"/>
    <col min="11529" max="11532" width="15.7109375" style="1" customWidth="1"/>
    <col min="11533" max="11776" width="11.42578125" style="1"/>
    <col min="11777" max="11777" width="2.85546875" style="1" customWidth="1"/>
    <col min="11778" max="11778" width="45.85546875" style="1" customWidth="1"/>
    <col min="11779" max="11779" width="2.85546875" style="1" customWidth="1"/>
    <col min="11780" max="11783" width="15.7109375" style="1" customWidth="1"/>
    <col min="11784" max="11784" width="2.85546875" style="1" customWidth="1"/>
    <col min="11785" max="11788" width="15.7109375" style="1" customWidth="1"/>
    <col min="11789" max="12032" width="11.42578125" style="1"/>
    <col min="12033" max="12033" width="2.85546875" style="1" customWidth="1"/>
    <col min="12034" max="12034" width="45.85546875" style="1" customWidth="1"/>
    <col min="12035" max="12035" width="2.85546875" style="1" customWidth="1"/>
    <col min="12036" max="12039" width="15.7109375" style="1" customWidth="1"/>
    <col min="12040" max="12040" width="2.85546875" style="1" customWidth="1"/>
    <col min="12041" max="12044" width="15.7109375" style="1" customWidth="1"/>
    <col min="12045" max="12288" width="11.42578125" style="1"/>
    <col min="12289" max="12289" width="2.85546875" style="1" customWidth="1"/>
    <col min="12290" max="12290" width="45.85546875" style="1" customWidth="1"/>
    <col min="12291" max="12291" width="2.85546875" style="1" customWidth="1"/>
    <col min="12292" max="12295" width="15.7109375" style="1" customWidth="1"/>
    <col min="12296" max="12296" width="2.85546875" style="1" customWidth="1"/>
    <col min="12297" max="12300" width="15.7109375" style="1" customWidth="1"/>
    <col min="12301" max="12544" width="11.42578125" style="1"/>
    <col min="12545" max="12545" width="2.85546875" style="1" customWidth="1"/>
    <col min="12546" max="12546" width="45.85546875" style="1" customWidth="1"/>
    <col min="12547" max="12547" width="2.85546875" style="1" customWidth="1"/>
    <col min="12548" max="12551" width="15.7109375" style="1" customWidth="1"/>
    <col min="12552" max="12552" width="2.85546875" style="1" customWidth="1"/>
    <col min="12553" max="12556" width="15.7109375" style="1" customWidth="1"/>
    <col min="12557" max="12800" width="11.42578125" style="1"/>
    <col min="12801" max="12801" width="2.85546875" style="1" customWidth="1"/>
    <col min="12802" max="12802" width="45.85546875" style="1" customWidth="1"/>
    <col min="12803" max="12803" width="2.85546875" style="1" customWidth="1"/>
    <col min="12804" max="12807" width="15.7109375" style="1" customWidth="1"/>
    <col min="12808" max="12808" width="2.85546875" style="1" customWidth="1"/>
    <col min="12809" max="12812" width="15.7109375" style="1" customWidth="1"/>
    <col min="12813" max="13056" width="11.42578125" style="1"/>
    <col min="13057" max="13057" width="2.85546875" style="1" customWidth="1"/>
    <col min="13058" max="13058" width="45.85546875" style="1" customWidth="1"/>
    <col min="13059" max="13059" width="2.85546875" style="1" customWidth="1"/>
    <col min="13060" max="13063" width="15.7109375" style="1" customWidth="1"/>
    <col min="13064" max="13064" width="2.85546875" style="1" customWidth="1"/>
    <col min="13065" max="13068" width="15.7109375" style="1" customWidth="1"/>
    <col min="13069" max="13312" width="11.42578125" style="1"/>
    <col min="13313" max="13313" width="2.85546875" style="1" customWidth="1"/>
    <col min="13314" max="13314" width="45.85546875" style="1" customWidth="1"/>
    <col min="13315" max="13315" width="2.85546875" style="1" customWidth="1"/>
    <col min="13316" max="13319" width="15.7109375" style="1" customWidth="1"/>
    <col min="13320" max="13320" width="2.85546875" style="1" customWidth="1"/>
    <col min="13321" max="13324" width="15.7109375" style="1" customWidth="1"/>
    <col min="13325" max="13568" width="11.42578125" style="1"/>
    <col min="13569" max="13569" width="2.85546875" style="1" customWidth="1"/>
    <col min="13570" max="13570" width="45.85546875" style="1" customWidth="1"/>
    <col min="13571" max="13571" width="2.85546875" style="1" customWidth="1"/>
    <col min="13572" max="13575" width="15.7109375" style="1" customWidth="1"/>
    <col min="13576" max="13576" width="2.85546875" style="1" customWidth="1"/>
    <col min="13577" max="13580" width="15.7109375" style="1" customWidth="1"/>
    <col min="13581" max="13824" width="11.42578125" style="1"/>
    <col min="13825" max="13825" width="2.85546875" style="1" customWidth="1"/>
    <col min="13826" max="13826" width="45.85546875" style="1" customWidth="1"/>
    <col min="13827" max="13827" width="2.85546875" style="1" customWidth="1"/>
    <col min="13828" max="13831" width="15.7109375" style="1" customWidth="1"/>
    <col min="13832" max="13832" width="2.85546875" style="1" customWidth="1"/>
    <col min="13833" max="13836" width="15.7109375" style="1" customWidth="1"/>
    <col min="13837" max="14080" width="11.42578125" style="1"/>
    <col min="14081" max="14081" width="2.85546875" style="1" customWidth="1"/>
    <col min="14082" max="14082" width="45.85546875" style="1" customWidth="1"/>
    <col min="14083" max="14083" width="2.85546875" style="1" customWidth="1"/>
    <col min="14084" max="14087" width="15.7109375" style="1" customWidth="1"/>
    <col min="14088" max="14088" width="2.85546875" style="1" customWidth="1"/>
    <col min="14089" max="14092" width="15.7109375" style="1" customWidth="1"/>
    <col min="14093" max="14336" width="11.42578125" style="1"/>
    <col min="14337" max="14337" width="2.85546875" style="1" customWidth="1"/>
    <col min="14338" max="14338" width="45.85546875" style="1" customWidth="1"/>
    <col min="14339" max="14339" width="2.85546875" style="1" customWidth="1"/>
    <col min="14340" max="14343" width="15.7109375" style="1" customWidth="1"/>
    <col min="14344" max="14344" width="2.85546875" style="1" customWidth="1"/>
    <col min="14345" max="14348" width="15.7109375" style="1" customWidth="1"/>
    <col min="14349" max="14592" width="11.42578125" style="1"/>
    <col min="14593" max="14593" width="2.85546875" style="1" customWidth="1"/>
    <col min="14594" max="14594" width="45.85546875" style="1" customWidth="1"/>
    <col min="14595" max="14595" width="2.85546875" style="1" customWidth="1"/>
    <col min="14596" max="14599" width="15.7109375" style="1" customWidth="1"/>
    <col min="14600" max="14600" width="2.85546875" style="1" customWidth="1"/>
    <col min="14601" max="14604" width="15.7109375" style="1" customWidth="1"/>
    <col min="14605" max="14848" width="11.42578125" style="1"/>
    <col min="14849" max="14849" width="2.85546875" style="1" customWidth="1"/>
    <col min="14850" max="14850" width="45.85546875" style="1" customWidth="1"/>
    <col min="14851" max="14851" width="2.85546875" style="1" customWidth="1"/>
    <col min="14852" max="14855" width="15.7109375" style="1" customWidth="1"/>
    <col min="14856" max="14856" width="2.85546875" style="1" customWidth="1"/>
    <col min="14857" max="14860" width="15.7109375" style="1" customWidth="1"/>
    <col min="14861" max="15104" width="11.42578125" style="1"/>
    <col min="15105" max="15105" width="2.85546875" style="1" customWidth="1"/>
    <col min="15106" max="15106" width="45.85546875" style="1" customWidth="1"/>
    <col min="15107" max="15107" width="2.85546875" style="1" customWidth="1"/>
    <col min="15108" max="15111" width="15.7109375" style="1" customWidth="1"/>
    <col min="15112" max="15112" width="2.85546875" style="1" customWidth="1"/>
    <col min="15113" max="15116" width="15.7109375" style="1" customWidth="1"/>
    <col min="15117" max="15360" width="11.42578125" style="1"/>
    <col min="15361" max="15361" width="2.85546875" style="1" customWidth="1"/>
    <col min="15362" max="15362" width="45.85546875" style="1" customWidth="1"/>
    <col min="15363" max="15363" width="2.85546875" style="1" customWidth="1"/>
    <col min="15364" max="15367" width="15.7109375" style="1" customWidth="1"/>
    <col min="15368" max="15368" width="2.85546875" style="1" customWidth="1"/>
    <col min="15369" max="15372" width="15.7109375" style="1" customWidth="1"/>
    <col min="15373" max="15616" width="11.42578125" style="1"/>
    <col min="15617" max="15617" width="2.85546875" style="1" customWidth="1"/>
    <col min="15618" max="15618" width="45.85546875" style="1" customWidth="1"/>
    <col min="15619" max="15619" width="2.85546875" style="1" customWidth="1"/>
    <col min="15620" max="15623" width="15.7109375" style="1" customWidth="1"/>
    <col min="15624" max="15624" width="2.85546875" style="1" customWidth="1"/>
    <col min="15625" max="15628" width="15.7109375" style="1" customWidth="1"/>
    <col min="15629" max="15872" width="11.42578125" style="1"/>
    <col min="15873" max="15873" width="2.85546875" style="1" customWidth="1"/>
    <col min="15874" max="15874" width="45.85546875" style="1" customWidth="1"/>
    <col min="15875" max="15875" width="2.85546875" style="1" customWidth="1"/>
    <col min="15876" max="15879" width="15.7109375" style="1" customWidth="1"/>
    <col min="15880" max="15880" width="2.85546875" style="1" customWidth="1"/>
    <col min="15881" max="15884" width="15.7109375" style="1" customWidth="1"/>
    <col min="15885" max="16128" width="11.42578125" style="1"/>
    <col min="16129" max="16129" width="2.85546875" style="1" customWidth="1"/>
    <col min="16130" max="16130" width="45.85546875" style="1" customWidth="1"/>
    <col min="16131" max="16131" width="2.85546875" style="1" customWidth="1"/>
    <col min="16132" max="16135" width="15.7109375" style="1" customWidth="1"/>
    <col min="16136" max="16136" width="2.85546875" style="1" customWidth="1"/>
    <col min="16137" max="16140" width="15.7109375" style="1" customWidth="1"/>
    <col min="16141" max="16384" width="11.42578125" style="1"/>
  </cols>
  <sheetData>
    <row r="2" spans="1:21" x14ac:dyDescent="0.25">
      <c r="B2" s="27" t="s">
        <v>777</v>
      </c>
    </row>
    <row r="3" spans="1:21" x14ac:dyDescent="0.25">
      <c r="B3" s="2" t="s">
        <v>220</v>
      </c>
    </row>
    <row r="4" spans="1:21" s="514" customFormat="1" x14ac:dyDescent="0.25">
      <c r="A4" s="1464"/>
      <c r="B4" s="1501" t="s">
        <v>4</v>
      </c>
      <c r="C4" s="1464"/>
      <c r="D4" s="1501">
        <v>2019</v>
      </c>
      <c r="E4" s="1501"/>
      <c r="F4" s="1501"/>
      <c r="G4" s="1501"/>
      <c r="H4" s="1464"/>
      <c r="I4" s="1501">
        <v>2018</v>
      </c>
      <c r="J4" s="1501"/>
      <c r="K4" s="1501"/>
      <c r="L4" s="1501"/>
      <c r="R4" s="808"/>
      <c r="S4" s="808"/>
      <c r="T4" s="808"/>
      <c r="U4" s="808"/>
    </row>
    <row r="5" spans="1:21" s="514" customFormat="1" x14ac:dyDescent="0.25">
      <c r="A5" s="1464"/>
      <c r="B5" s="1501"/>
      <c r="C5" s="1464"/>
      <c r="D5" s="1501" t="s">
        <v>148</v>
      </c>
      <c r="E5" s="1441" t="s">
        <v>205</v>
      </c>
      <c r="F5" s="1441" t="s">
        <v>205</v>
      </c>
      <c r="G5" s="1441" t="s">
        <v>150</v>
      </c>
      <c r="H5" s="1464"/>
      <c r="I5" s="1501" t="s">
        <v>148</v>
      </c>
      <c r="J5" s="1441" t="s">
        <v>205</v>
      </c>
      <c r="K5" s="1441" t="s">
        <v>205</v>
      </c>
      <c r="L5" s="1441" t="s">
        <v>150</v>
      </c>
      <c r="R5" s="808"/>
      <c r="S5" s="808"/>
      <c r="T5" s="808"/>
      <c r="U5" s="808"/>
    </row>
    <row r="6" spans="1:21" s="514" customFormat="1" x14ac:dyDescent="0.25">
      <c r="A6" s="1464"/>
      <c r="B6" s="1501"/>
      <c r="C6" s="1464"/>
      <c r="D6" s="1501"/>
      <c r="E6" s="1441" t="s">
        <v>206</v>
      </c>
      <c r="F6" s="1441" t="s">
        <v>207</v>
      </c>
      <c r="G6" s="1441" t="s">
        <v>217</v>
      </c>
      <c r="H6" s="1464"/>
      <c r="I6" s="1501"/>
      <c r="J6" s="1441" t="s">
        <v>206</v>
      </c>
      <c r="K6" s="1441" t="s">
        <v>207</v>
      </c>
      <c r="L6" s="1441" t="s">
        <v>217</v>
      </c>
      <c r="R6" s="808"/>
      <c r="S6" s="808"/>
      <c r="T6" s="808"/>
      <c r="U6" s="808"/>
    </row>
    <row r="7" spans="1:21" x14ac:dyDescent="0.25">
      <c r="A7" s="7"/>
      <c r="B7" s="7"/>
      <c r="C7" s="7"/>
      <c r="D7" s="7"/>
      <c r="E7" s="7"/>
      <c r="F7" s="7"/>
      <c r="G7" s="7"/>
      <c r="H7" s="7"/>
      <c r="I7" s="7"/>
      <c r="J7" s="7"/>
      <c r="K7" s="7"/>
      <c r="L7" s="7"/>
    </row>
    <row r="8" spans="1:21" x14ac:dyDescent="0.25">
      <c r="B8" s="305" t="s">
        <v>6</v>
      </c>
      <c r="D8" s="13"/>
      <c r="E8" s="13"/>
      <c r="F8" s="13"/>
      <c r="G8" s="13"/>
      <c r="H8" s="13"/>
      <c r="I8" s="49"/>
      <c r="J8" s="13"/>
      <c r="K8" s="13"/>
      <c r="L8" s="13"/>
      <c r="M8" s="13"/>
    </row>
    <row r="9" spans="1:21" x14ac:dyDescent="0.25">
      <c r="B9" s="1155" t="s">
        <v>508</v>
      </c>
      <c r="D9" s="1156">
        <f>SUM(E9:G9)</f>
        <v>301</v>
      </c>
      <c r="E9" s="1157">
        <v>292</v>
      </c>
      <c r="F9" s="1157">
        <v>9</v>
      </c>
      <c r="G9" s="1158">
        <v>0</v>
      </c>
      <c r="H9" s="638"/>
      <c r="I9" s="1156">
        <f>SUM(J9:L9)</f>
        <v>329</v>
      </c>
      <c r="J9" s="1157">
        <v>318</v>
      </c>
      <c r="K9" s="1157">
        <v>11</v>
      </c>
      <c r="L9" s="1158">
        <v>0</v>
      </c>
      <c r="M9" s="3"/>
    </row>
    <row r="10" spans="1:21" x14ac:dyDescent="0.25">
      <c r="A10" s="27"/>
      <c r="B10" s="330" t="s">
        <v>13</v>
      </c>
      <c r="D10" s="1068">
        <f t="shared" ref="D10:D71" si="0">SUM(E10:G10)</f>
        <v>757</v>
      </c>
      <c r="E10" s="1159">
        <v>614</v>
      </c>
      <c r="F10" s="1159">
        <v>140</v>
      </c>
      <c r="G10" s="1160">
        <v>3</v>
      </c>
      <c r="H10" s="638"/>
      <c r="I10" s="1068">
        <f t="shared" ref="I10:I71" si="1">SUM(J10:L10)</f>
        <v>751</v>
      </c>
      <c r="J10" s="1159">
        <v>603</v>
      </c>
      <c r="K10" s="1159">
        <v>145</v>
      </c>
      <c r="L10" s="1160">
        <v>3</v>
      </c>
      <c r="M10" s="191"/>
    </row>
    <row r="11" spans="1:21" x14ac:dyDescent="0.25">
      <c r="A11" s="27"/>
      <c r="B11" s="330" t="s">
        <v>15</v>
      </c>
      <c r="D11" s="1068">
        <f t="shared" si="0"/>
        <v>431</v>
      </c>
      <c r="E11" s="1159">
        <v>401</v>
      </c>
      <c r="F11" s="1159">
        <v>29</v>
      </c>
      <c r="G11" s="1160">
        <v>1</v>
      </c>
      <c r="H11" s="638"/>
      <c r="I11" s="1068">
        <f t="shared" si="1"/>
        <v>446</v>
      </c>
      <c r="J11" s="1159">
        <v>417</v>
      </c>
      <c r="K11" s="1159">
        <v>28</v>
      </c>
      <c r="L11" s="1160">
        <v>1</v>
      </c>
      <c r="M11" s="191"/>
    </row>
    <row r="12" spans="1:21" x14ac:dyDescent="0.25">
      <c r="B12" s="330" t="s">
        <v>105</v>
      </c>
      <c r="D12" s="1068">
        <f t="shared" si="0"/>
        <v>879</v>
      </c>
      <c r="E12" s="1159">
        <v>864</v>
      </c>
      <c r="F12" s="1159">
        <v>15</v>
      </c>
      <c r="G12" s="1160">
        <v>0</v>
      </c>
      <c r="H12" s="638"/>
      <c r="I12" s="1068">
        <f t="shared" si="1"/>
        <v>704</v>
      </c>
      <c r="J12" s="1159">
        <v>691</v>
      </c>
      <c r="K12" s="1159">
        <v>13</v>
      </c>
      <c r="L12" s="1160">
        <v>0</v>
      </c>
      <c r="M12" s="191"/>
    </row>
    <row r="13" spans="1:21" x14ac:dyDescent="0.25">
      <c r="B13" s="330" t="s">
        <v>17</v>
      </c>
      <c r="D13" s="1068">
        <v>884</v>
      </c>
      <c r="E13" s="1159" t="s">
        <v>101</v>
      </c>
      <c r="F13" s="1159" t="s">
        <v>101</v>
      </c>
      <c r="G13" s="1160" t="s">
        <v>101</v>
      </c>
      <c r="H13" s="638"/>
      <c r="I13" s="1068">
        <v>213</v>
      </c>
      <c r="J13" s="1159" t="s">
        <v>101</v>
      </c>
      <c r="K13" s="1159" t="s">
        <v>101</v>
      </c>
      <c r="L13" s="1160" t="s">
        <v>101</v>
      </c>
      <c r="M13" s="191"/>
    </row>
    <row r="14" spans="1:21" x14ac:dyDescent="0.25">
      <c r="B14" s="330" t="s">
        <v>106</v>
      </c>
      <c r="D14" s="1068">
        <f t="shared" si="0"/>
        <v>1543</v>
      </c>
      <c r="E14" s="1159">
        <v>203</v>
      </c>
      <c r="F14" s="1159">
        <v>285</v>
      </c>
      <c r="G14" s="1160">
        <v>1055</v>
      </c>
      <c r="H14" s="638"/>
      <c r="I14" s="1068">
        <f t="shared" si="1"/>
        <v>1461</v>
      </c>
      <c r="J14" s="1159">
        <v>178</v>
      </c>
      <c r="K14" s="1159">
        <v>277</v>
      </c>
      <c r="L14" s="1160">
        <v>1006</v>
      </c>
      <c r="M14" s="191"/>
    </row>
    <row r="15" spans="1:21" x14ac:dyDescent="0.25">
      <c r="B15" s="330" t="s">
        <v>510</v>
      </c>
      <c r="D15" s="1068">
        <f t="shared" si="0"/>
        <v>1572</v>
      </c>
      <c r="E15" s="1159">
        <v>1208</v>
      </c>
      <c r="F15" s="1159">
        <v>364</v>
      </c>
      <c r="G15" s="1160">
        <v>0</v>
      </c>
      <c r="H15" s="638"/>
      <c r="I15" s="1068">
        <f t="shared" si="1"/>
        <v>1382</v>
      </c>
      <c r="J15" s="1159">
        <v>1075</v>
      </c>
      <c r="K15" s="1159">
        <v>307</v>
      </c>
      <c r="L15" s="1160">
        <v>0</v>
      </c>
      <c r="M15" s="191"/>
    </row>
    <row r="16" spans="1:21" x14ac:dyDescent="0.25">
      <c r="B16" s="330" t="s">
        <v>511</v>
      </c>
      <c r="D16" s="1068">
        <f t="shared" si="0"/>
        <v>1860</v>
      </c>
      <c r="E16" s="1159">
        <v>0</v>
      </c>
      <c r="F16" s="1159">
        <v>0</v>
      </c>
      <c r="G16" s="1160">
        <v>1860</v>
      </c>
      <c r="H16" s="638"/>
      <c r="I16" s="1068">
        <f t="shared" si="1"/>
        <v>1470</v>
      </c>
      <c r="J16" s="1159">
        <v>0</v>
      </c>
      <c r="K16" s="1159">
        <v>0</v>
      </c>
      <c r="L16" s="1160">
        <v>1470</v>
      </c>
      <c r="M16" s="13"/>
    </row>
    <row r="17" spans="1:13" x14ac:dyDescent="0.25">
      <c r="B17" s="330" t="s">
        <v>111</v>
      </c>
      <c r="D17" s="1068">
        <f t="shared" si="0"/>
        <v>4</v>
      </c>
      <c r="E17" s="1159">
        <v>4</v>
      </c>
      <c r="F17" s="1159">
        <v>0</v>
      </c>
      <c r="G17" s="1160">
        <v>0</v>
      </c>
      <c r="H17" s="90"/>
      <c r="I17" s="1068">
        <f t="shared" si="1"/>
        <v>4</v>
      </c>
      <c r="J17" s="1159">
        <v>4</v>
      </c>
      <c r="K17" s="1159">
        <v>0</v>
      </c>
      <c r="L17" s="1160">
        <v>0</v>
      </c>
      <c r="M17" s="191"/>
    </row>
    <row r="18" spans="1:13" x14ac:dyDescent="0.25">
      <c r="A18" s="6"/>
      <c r="B18" s="332" t="s">
        <v>21</v>
      </c>
      <c r="D18" s="1161">
        <f t="shared" si="0"/>
        <v>112</v>
      </c>
      <c r="E18" s="1162">
        <v>0</v>
      </c>
      <c r="F18" s="1162">
        <v>112</v>
      </c>
      <c r="G18" s="1163">
        <v>0</v>
      </c>
      <c r="H18" s="97"/>
      <c r="I18" s="1161">
        <f t="shared" si="1"/>
        <v>112</v>
      </c>
      <c r="J18" s="1162">
        <v>0</v>
      </c>
      <c r="K18" s="1162">
        <v>112</v>
      </c>
      <c r="L18" s="1163">
        <v>0</v>
      </c>
      <c r="M18" s="191"/>
    </row>
    <row r="19" spans="1:13" x14ac:dyDescent="0.25">
      <c r="A19" s="6"/>
      <c r="B19" s="43"/>
      <c r="D19" s="369"/>
      <c r="E19" s="369"/>
      <c r="F19" s="369"/>
      <c r="G19" s="369"/>
      <c r="H19" s="97"/>
      <c r="I19" s="369"/>
      <c r="J19" s="369"/>
      <c r="K19" s="369"/>
      <c r="L19" s="369"/>
      <c r="M19" s="191"/>
    </row>
    <row r="20" spans="1:13" x14ac:dyDescent="0.25">
      <c r="B20" s="29"/>
      <c r="C20" s="6"/>
      <c r="D20" s="369"/>
      <c r="E20" s="369"/>
      <c r="F20" s="369"/>
      <c r="G20" s="369"/>
      <c r="H20" s="638"/>
      <c r="I20" s="369"/>
      <c r="J20" s="369"/>
      <c r="K20" s="369"/>
      <c r="L20" s="369"/>
    </row>
    <row r="21" spans="1:13" x14ac:dyDescent="0.25">
      <c r="B21" s="305" t="s">
        <v>23</v>
      </c>
      <c r="C21" s="6"/>
      <c r="D21" s="369"/>
      <c r="E21" s="369"/>
      <c r="F21" s="369"/>
      <c r="G21" s="369"/>
      <c r="H21" s="638"/>
      <c r="I21" s="369"/>
      <c r="J21" s="369"/>
      <c r="K21" s="369"/>
      <c r="L21" s="369"/>
    </row>
    <row r="22" spans="1:13" x14ac:dyDescent="0.25">
      <c r="A22" s="27"/>
      <c r="B22" s="1155" t="s">
        <v>539</v>
      </c>
      <c r="D22" s="1156">
        <f t="shared" si="0"/>
        <v>118</v>
      </c>
      <c r="E22" s="1157">
        <v>84</v>
      </c>
      <c r="F22" s="1157">
        <v>32</v>
      </c>
      <c r="G22" s="1158">
        <v>2</v>
      </c>
      <c r="H22" s="638"/>
      <c r="I22" s="1156">
        <f t="shared" si="1"/>
        <v>101</v>
      </c>
      <c r="J22" s="1157">
        <v>69</v>
      </c>
      <c r="K22" s="1157">
        <v>30</v>
      </c>
      <c r="L22" s="1158">
        <v>2</v>
      </c>
      <c r="M22" s="191"/>
    </row>
    <row r="23" spans="1:13" x14ac:dyDescent="0.25">
      <c r="B23" s="330" t="s">
        <v>26</v>
      </c>
      <c r="D23" s="1068">
        <f t="shared" si="0"/>
        <v>18</v>
      </c>
      <c r="E23" s="1159">
        <v>18</v>
      </c>
      <c r="F23" s="1159">
        <v>0</v>
      </c>
      <c r="G23" s="1160">
        <v>0</v>
      </c>
      <c r="H23" s="638"/>
      <c r="I23" s="1068">
        <f t="shared" si="1"/>
        <v>22</v>
      </c>
      <c r="J23" s="1159">
        <v>22</v>
      </c>
      <c r="K23" s="1159">
        <v>0</v>
      </c>
      <c r="L23" s="1160">
        <v>0</v>
      </c>
      <c r="M23" s="191"/>
    </row>
    <row r="24" spans="1:13" x14ac:dyDescent="0.25">
      <c r="B24" s="330" t="s">
        <v>114</v>
      </c>
      <c r="D24" s="1068">
        <f t="shared" si="0"/>
        <v>1</v>
      </c>
      <c r="E24" s="1159">
        <v>1</v>
      </c>
      <c r="F24" s="1159">
        <v>0</v>
      </c>
      <c r="G24" s="1160">
        <v>0</v>
      </c>
      <c r="H24" s="638"/>
      <c r="I24" s="1068">
        <f t="shared" si="1"/>
        <v>1</v>
      </c>
      <c r="J24" s="1159">
        <v>1</v>
      </c>
      <c r="K24" s="1159">
        <v>0</v>
      </c>
      <c r="L24" s="1160">
        <v>0</v>
      </c>
      <c r="M24" s="191"/>
    </row>
    <row r="25" spans="1:13" x14ac:dyDescent="0.25">
      <c r="B25" s="330" t="s">
        <v>28</v>
      </c>
      <c r="D25" s="1068">
        <f t="shared" si="0"/>
        <v>179</v>
      </c>
      <c r="E25" s="1159">
        <v>151</v>
      </c>
      <c r="F25" s="1159">
        <v>28</v>
      </c>
      <c r="G25" s="1160">
        <v>0</v>
      </c>
      <c r="H25" s="638"/>
      <c r="I25" s="1068">
        <f t="shared" si="1"/>
        <v>199</v>
      </c>
      <c r="J25" s="1159">
        <v>167</v>
      </c>
      <c r="K25" s="1159">
        <v>32</v>
      </c>
      <c r="L25" s="1160">
        <v>0</v>
      </c>
      <c r="M25" s="191"/>
    </row>
    <row r="26" spans="1:13" x14ac:dyDescent="0.25">
      <c r="B26" s="330" t="s">
        <v>117</v>
      </c>
      <c r="D26" s="1068">
        <f t="shared" si="0"/>
        <v>222</v>
      </c>
      <c r="E26" s="1159">
        <v>1</v>
      </c>
      <c r="F26" s="1159">
        <v>221</v>
      </c>
      <c r="G26" s="1160">
        <v>0</v>
      </c>
      <c r="H26" s="638"/>
      <c r="I26" s="1068">
        <f t="shared" si="1"/>
        <v>222</v>
      </c>
      <c r="J26" s="1159">
        <v>1</v>
      </c>
      <c r="K26" s="1159">
        <v>221</v>
      </c>
      <c r="L26" s="1160">
        <v>0</v>
      </c>
      <c r="M26" s="191"/>
    </row>
    <row r="27" spans="1:13" x14ac:dyDescent="0.25">
      <c r="B27" s="330" t="s">
        <v>444</v>
      </c>
      <c r="D27" s="1068">
        <f t="shared" si="0"/>
        <v>469</v>
      </c>
      <c r="E27" s="1159">
        <v>0</v>
      </c>
      <c r="F27" s="1159">
        <v>469</v>
      </c>
      <c r="G27" s="1160">
        <v>0</v>
      </c>
      <c r="H27" s="638"/>
      <c r="I27" s="1068">
        <f t="shared" si="1"/>
        <v>525</v>
      </c>
      <c r="J27" s="1159">
        <v>0</v>
      </c>
      <c r="K27" s="1159">
        <v>525</v>
      </c>
      <c r="L27" s="1160">
        <v>0</v>
      </c>
      <c r="M27" s="191"/>
    </row>
    <row r="28" spans="1:13" x14ac:dyDescent="0.25">
      <c r="B28" s="330" t="s">
        <v>30</v>
      </c>
      <c r="D28" s="1068">
        <f t="shared" si="0"/>
        <v>43</v>
      </c>
      <c r="E28" s="1159">
        <v>21</v>
      </c>
      <c r="F28" s="1159">
        <v>22</v>
      </c>
      <c r="G28" s="1160">
        <v>0</v>
      </c>
      <c r="H28" s="638"/>
      <c r="I28" s="1068">
        <f t="shared" si="1"/>
        <v>48</v>
      </c>
      <c r="J28" s="1159">
        <v>26</v>
      </c>
      <c r="K28" s="1159">
        <v>22</v>
      </c>
      <c r="L28" s="1160">
        <v>0</v>
      </c>
      <c r="M28" s="191"/>
    </row>
    <row r="29" spans="1:13" x14ac:dyDescent="0.25">
      <c r="B29" s="330" t="s">
        <v>32</v>
      </c>
      <c r="D29" s="1068">
        <f t="shared" si="0"/>
        <v>1388</v>
      </c>
      <c r="E29" s="1159">
        <v>521</v>
      </c>
      <c r="F29" s="1159">
        <v>843</v>
      </c>
      <c r="G29" s="1160">
        <v>24</v>
      </c>
      <c r="H29" s="638"/>
      <c r="I29" s="1068">
        <f t="shared" si="1"/>
        <v>1195</v>
      </c>
      <c r="J29" s="1159">
        <v>397</v>
      </c>
      <c r="K29" s="1159">
        <v>773</v>
      </c>
      <c r="L29" s="1160">
        <v>25</v>
      </c>
      <c r="M29" s="191"/>
    </row>
    <row r="30" spans="1:13" x14ac:dyDescent="0.25">
      <c r="B30" s="330" t="s">
        <v>36</v>
      </c>
      <c r="D30" s="1068">
        <f t="shared" si="0"/>
        <v>370</v>
      </c>
      <c r="E30" s="1159">
        <v>15</v>
      </c>
      <c r="F30" s="1159">
        <v>319</v>
      </c>
      <c r="G30" s="1160">
        <v>36</v>
      </c>
      <c r="H30" s="638"/>
      <c r="I30" s="1068">
        <f t="shared" si="1"/>
        <v>371</v>
      </c>
      <c r="J30" s="1159">
        <v>20</v>
      </c>
      <c r="K30" s="1159">
        <v>311</v>
      </c>
      <c r="L30" s="1160">
        <v>40</v>
      </c>
      <c r="M30" s="191"/>
    </row>
    <row r="31" spans="1:13" x14ac:dyDescent="0.25">
      <c r="B31" s="330" t="s">
        <v>38</v>
      </c>
      <c r="D31" s="1068">
        <f t="shared" si="0"/>
        <v>13938</v>
      </c>
      <c r="E31" s="1159">
        <v>8561</v>
      </c>
      <c r="F31" s="1159">
        <v>5371</v>
      </c>
      <c r="G31" s="1160">
        <v>6</v>
      </c>
      <c r="H31" s="638"/>
      <c r="I31" s="1068">
        <f t="shared" si="1"/>
        <v>13362</v>
      </c>
      <c r="J31" s="1159">
        <v>7968</v>
      </c>
      <c r="K31" s="1159">
        <v>5390</v>
      </c>
      <c r="L31" s="1160">
        <v>4</v>
      </c>
      <c r="M31" s="191"/>
    </row>
    <row r="32" spans="1:13" x14ac:dyDescent="0.25">
      <c r="B32" s="330" t="s">
        <v>433</v>
      </c>
      <c r="D32" s="1068">
        <f t="shared" si="0"/>
        <v>7518</v>
      </c>
      <c r="E32" s="1159">
        <v>2620</v>
      </c>
      <c r="F32" s="1159">
        <v>4898</v>
      </c>
      <c r="G32" s="1160">
        <v>0</v>
      </c>
      <c r="H32" s="638"/>
      <c r="I32" s="1068">
        <f t="shared" si="1"/>
        <v>7805</v>
      </c>
      <c r="J32" s="1159">
        <v>3124</v>
      </c>
      <c r="K32" s="1159">
        <v>4681</v>
      </c>
      <c r="L32" s="1160">
        <v>0</v>
      </c>
      <c r="M32" s="191"/>
    </row>
    <row r="33" spans="1:13" x14ac:dyDescent="0.25">
      <c r="B33" s="330" t="s">
        <v>40</v>
      </c>
      <c r="D33" s="1068">
        <f t="shared" si="0"/>
        <v>143</v>
      </c>
      <c r="E33" s="1159">
        <v>117</v>
      </c>
      <c r="F33" s="1159">
        <v>24</v>
      </c>
      <c r="G33" s="1160">
        <v>2</v>
      </c>
      <c r="H33" s="638"/>
      <c r="I33" s="1068">
        <f t="shared" si="1"/>
        <v>132</v>
      </c>
      <c r="J33" s="1159">
        <v>112</v>
      </c>
      <c r="K33" s="1159">
        <v>19</v>
      </c>
      <c r="L33" s="1160">
        <v>1</v>
      </c>
      <c r="M33" s="191"/>
    </row>
    <row r="34" spans="1:13" x14ac:dyDescent="0.25">
      <c r="B34" s="330" t="s">
        <v>43</v>
      </c>
      <c r="D34" s="1068">
        <f t="shared" si="0"/>
        <v>15368</v>
      </c>
      <c r="E34" s="1159">
        <v>11386</v>
      </c>
      <c r="F34" s="1159">
        <v>3982</v>
      </c>
      <c r="G34" s="1160">
        <v>0</v>
      </c>
      <c r="H34" s="638"/>
      <c r="I34" s="1068">
        <f t="shared" si="1"/>
        <v>7000</v>
      </c>
      <c r="J34" s="1159">
        <v>3923</v>
      </c>
      <c r="K34" s="1159">
        <v>3077</v>
      </c>
      <c r="L34" s="1160">
        <v>0</v>
      </c>
      <c r="M34" s="191"/>
    </row>
    <row r="35" spans="1:13" x14ac:dyDescent="0.25">
      <c r="B35" s="330" t="s">
        <v>45</v>
      </c>
      <c r="D35" s="1068">
        <f t="shared" si="0"/>
        <v>5522</v>
      </c>
      <c r="E35" s="1159">
        <v>1540</v>
      </c>
      <c r="F35" s="1159">
        <v>3982</v>
      </c>
      <c r="G35" s="1160">
        <v>0</v>
      </c>
      <c r="H35" s="638"/>
      <c r="I35" s="1068">
        <f t="shared" si="1"/>
        <v>1256</v>
      </c>
      <c r="J35" s="1159">
        <v>400</v>
      </c>
      <c r="K35" s="1159">
        <v>856</v>
      </c>
      <c r="L35" s="1160" t="s">
        <v>101</v>
      </c>
      <c r="M35" s="191"/>
    </row>
    <row r="36" spans="1:13" x14ac:dyDescent="0.25">
      <c r="B36" s="330" t="s">
        <v>46</v>
      </c>
      <c r="D36" s="1068">
        <v>4217</v>
      </c>
      <c r="E36" s="1159" t="s">
        <v>101</v>
      </c>
      <c r="F36" s="1159" t="s">
        <v>101</v>
      </c>
      <c r="G36" s="1160" t="s">
        <v>101</v>
      </c>
      <c r="H36" s="638"/>
      <c r="I36" s="1068">
        <v>3583</v>
      </c>
      <c r="J36" s="1159" t="s">
        <v>101</v>
      </c>
      <c r="K36" s="1159" t="s">
        <v>101</v>
      </c>
      <c r="L36" s="1160" t="s">
        <v>101</v>
      </c>
      <c r="M36" s="191"/>
    </row>
    <row r="37" spans="1:13" x14ac:dyDescent="0.25">
      <c r="B37" s="330" t="s">
        <v>49</v>
      </c>
      <c r="D37" s="1068">
        <f t="shared" si="0"/>
        <v>1896</v>
      </c>
      <c r="E37" s="1159">
        <v>1149</v>
      </c>
      <c r="F37" s="1159">
        <v>129</v>
      </c>
      <c r="G37" s="1160">
        <v>618</v>
      </c>
      <c r="H37" s="90"/>
      <c r="I37" s="1068">
        <f t="shared" si="1"/>
        <v>1784</v>
      </c>
      <c r="J37" s="1159">
        <v>1105</v>
      </c>
      <c r="K37" s="1159">
        <v>124</v>
      </c>
      <c r="L37" s="1160">
        <v>555</v>
      </c>
      <c r="M37" s="191"/>
    </row>
    <row r="38" spans="1:13" x14ac:dyDescent="0.25">
      <c r="A38" s="6"/>
      <c r="B38" s="330" t="s">
        <v>51</v>
      </c>
      <c r="D38" s="1068">
        <f t="shared" si="0"/>
        <v>129</v>
      </c>
      <c r="E38" s="1159">
        <v>0</v>
      </c>
      <c r="F38" s="1159">
        <v>129</v>
      </c>
      <c r="G38" s="1160">
        <v>0</v>
      </c>
      <c r="H38" s="97"/>
      <c r="I38" s="1068">
        <f t="shared" si="1"/>
        <v>124</v>
      </c>
      <c r="J38" s="1159">
        <v>0</v>
      </c>
      <c r="K38" s="1159">
        <v>124</v>
      </c>
      <c r="L38" s="1160">
        <v>0</v>
      </c>
      <c r="M38" s="191"/>
    </row>
    <row r="39" spans="1:13" x14ac:dyDescent="0.25">
      <c r="A39" s="6"/>
      <c r="B39" s="332" t="s">
        <v>351</v>
      </c>
      <c r="D39" s="1161">
        <f t="shared" si="0"/>
        <v>289</v>
      </c>
      <c r="E39" s="1162">
        <v>23</v>
      </c>
      <c r="F39" s="1162">
        <v>266</v>
      </c>
      <c r="G39" s="1163">
        <v>0</v>
      </c>
      <c r="H39" s="97"/>
      <c r="I39" s="1161">
        <f t="shared" si="1"/>
        <v>326</v>
      </c>
      <c r="J39" s="1162">
        <v>27</v>
      </c>
      <c r="K39" s="1162">
        <v>299</v>
      </c>
      <c r="L39" s="1163">
        <v>0</v>
      </c>
      <c r="M39" s="191"/>
    </row>
    <row r="40" spans="1:13" x14ac:dyDescent="0.25">
      <c r="B40" s="43"/>
      <c r="D40" s="369"/>
      <c r="E40" s="369"/>
      <c r="F40" s="369"/>
      <c r="G40" s="369"/>
      <c r="H40" s="638"/>
      <c r="I40" s="369"/>
      <c r="J40" s="369"/>
      <c r="K40" s="369"/>
      <c r="L40" s="369"/>
      <c r="M40" s="191"/>
    </row>
    <row r="41" spans="1:13" x14ac:dyDescent="0.25">
      <c r="B41" s="21"/>
      <c r="C41" s="6"/>
      <c r="D41" s="369"/>
      <c r="E41" s="369"/>
      <c r="F41" s="369"/>
      <c r="G41" s="369"/>
      <c r="H41" s="638"/>
      <c r="I41" s="369"/>
      <c r="J41" s="369"/>
      <c r="K41" s="369"/>
      <c r="L41" s="369"/>
      <c r="M41" s="191"/>
    </row>
    <row r="42" spans="1:13" x14ac:dyDescent="0.25">
      <c r="B42" s="305" t="s">
        <v>52</v>
      </c>
      <c r="C42" s="6"/>
      <c r="D42" s="369"/>
      <c r="E42" s="369"/>
      <c r="F42" s="369"/>
      <c r="G42" s="369"/>
      <c r="H42" s="638"/>
      <c r="I42" s="369"/>
      <c r="J42" s="369"/>
      <c r="K42" s="369"/>
      <c r="L42" s="369"/>
      <c r="M42" s="191"/>
    </row>
    <row r="43" spans="1:13" x14ac:dyDescent="0.25">
      <c r="B43" s="1155" t="s">
        <v>55</v>
      </c>
      <c r="D43" s="1156">
        <f t="shared" si="0"/>
        <v>176</v>
      </c>
      <c r="E43" s="1157">
        <v>4</v>
      </c>
      <c r="F43" s="1157">
        <v>172</v>
      </c>
      <c r="G43" s="1158">
        <v>0</v>
      </c>
      <c r="H43" s="638"/>
      <c r="I43" s="1156">
        <f t="shared" si="1"/>
        <v>160</v>
      </c>
      <c r="J43" s="1157">
        <v>3</v>
      </c>
      <c r="K43" s="1157">
        <v>157</v>
      </c>
      <c r="L43" s="1158">
        <v>0</v>
      </c>
      <c r="M43" s="191"/>
    </row>
    <row r="44" spans="1:13" x14ac:dyDescent="0.25">
      <c r="A44" s="15"/>
      <c r="B44" s="330" t="s">
        <v>120</v>
      </c>
      <c r="D44" s="1068">
        <f t="shared" si="0"/>
        <v>55</v>
      </c>
      <c r="E44" s="1159">
        <v>15</v>
      </c>
      <c r="F44" s="1159">
        <v>40</v>
      </c>
      <c r="G44" s="1160">
        <v>0</v>
      </c>
      <c r="H44" s="638"/>
      <c r="I44" s="1068">
        <f t="shared" si="1"/>
        <v>46</v>
      </c>
      <c r="J44" s="1159">
        <v>12</v>
      </c>
      <c r="K44" s="1159">
        <v>34</v>
      </c>
      <c r="L44" s="1160">
        <v>0</v>
      </c>
      <c r="M44" s="191"/>
    </row>
    <row r="45" spans="1:13" x14ac:dyDescent="0.25">
      <c r="B45" s="330" t="s">
        <v>58</v>
      </c>
      <c r="D45" s="1068">
        <f t="shared" si="0"/>
        <v>14</v>
      </c>
      <c r="E45" s="1159">
        <v>0</v>
      </c>
      <c r="F45" s="1159">
        <v>14</v>
      </c>
      <c r="G45" s="1160">
        <v>0</v>
      </c>
      <c r="H45" s="638"/>
      <c r="I45" s="1068">
        <f t="shared" si="1"/>
        <v>15</v>
      </c>
      <c r="J45" s="1159">
        <v>1</v>
      </c>
      <c r="K45" s="1159">
        <v>13</v>
      </c>
      <c r="L45" s="1160">
        <v>1</v>
      </c>
      <c r="M45" s="3"/>
    </row>
    <row r="46" spans="1:13" x14ac:dyDescent="0.25">
      <c r="B46" s="330" t="s">
        <v>121</v>
      </c>
      <c r="D46" s="1068">
        <f t="shared" si="0"/>
        <v>8</v>
      </c>
      <c r="E46" s="1159">
        <v>0</v>
      </c>
      <c r="F46" s="1159">
        <v>8</v>
      </c>
      <c r="G46" s="1160">
        <v>0</v>
      </c>
      <c r="H46" s="638"/>
      <c r="I46" s="1068">
        <f t="shared" si="1"/>
        <v>11</v>
      </c>
      <c r="J46" s="1159" t="s">
        <v>101</v>
      </c>
      <c r="K46" s="1159">
        <v>11</v>
      </c>
      <c r="L46" s="1160" t="s">
        <v>101</v>
      </c>
      <c r="M46" s="191"/>
    </row>
    <row r="47" spans="1:13" x14ac:dyDescent="0.25">
      <c r="B47" s="330" t="s">
        <v>579</v>
      </c>
      <c r="D47" s="1068">
        <f t="shared" si="0"/>
        <v>89</v>
      </c>
      <c r="E47" s="1159">
        <v>0</v>
      </c>
      <c r="F47" s="1159">
        <v>89</v>
      </c>
      <c r="G47" s="1160">
        <v>0</v>
      </c>
      <c r="H47" s="638"/>
      <c r="I47" s="1068">
        <f t="shared" si="1"/>
        <v>125</v>
      </c>
      <c r="J47" s="1159">
        <v>2</v>
      </c>
      <c r="K47" s="1159">
        <v>123</v>
      </c>
      <c r="L47" s="1160">
        <v>0</v>
      </c>
      <c r="M47" s="3"/>
    </row>
    <row r="48" spans="1:13" x14ac:dyDescent="0.25">
      <c r="B48" s="330" t="s">
        <v>123</v>
      </c>
      <c r="D48" s="1068">
        <f t="shared" si="0"/>
        <v>3082</v>
      </c>
      <c r="E48" s="1159">
        <v>2078</v>
      </c>
      <c r="F48" s="1159">
        <v>1004</v>
      </c>
      <c r="G48" s="1160">
        <v>0</v>
      </c>
      <c r="H48" s="638"/>
      <c r="I48" s="1068">
        <f t="shared" si="1"/>
        <v>3080</v>
      </c>
      <c r="J48" s="1159">
        <v>2089</v>
      </c>
      <c r="K48" s="1159">
        <v>991</v>
      </c>
      <c r="L48" s="1160">
        <v>0</v>
      </c>
      <c r="M48" s="3"/>
    </row>
    <row r="49" spans="2:13" x14ac:dyDescent="0.25">
      <c r="B49" s="330" t="s">
        <v>583</v>
      </c>
      <c r="D49" s="1068">
        <v>28104</v>
      </c>
      <c r="E49" s="1159" t="s">
        <v>101</v>
      </c>
      <c r="F49" s="1159" t="s">
        <v>101</v>
      </c>
      <c r="G49" s="1160" t="s">
        <v>101</v>
      </c>
      <c r="H49" s="638"/>
      <c r="I49" s="1068">
        <f t="shared" si="1"/>
        <v>0</v>
      </c>
      <c r="J49" s="1159" t="s">
        <v>101</v>
      </c>
      <c r="K49" s="1159" t="s">
        <v>101</v>
      </c>
      <c r="L49" s="1160" t="s">
        <v>101</v>
      </c>
      <c r="M49" s="3"/>
    </row>
    <row r="50" spans="2:13" x14ac:dyDescent="0.25">
      <c r="B50" s="330" t="s">
        <v>60</v>
      </c>
      <c r="D50" s="1068">
        <f t="shared" si="0"/>
        <v>630</v>
      </c>
      <c r="E50" s="1159">
        <v>511</v>
      </c>
      <c r="F50" s="1159">
        <v>119</v>
      </c>
      <c r="G50" s="1160">
        <v>0</v>
      </c>
      <c r="H50" s="638"/>
      <c r="I50" s="1068">
        <f t="shared" si="1"/>
        <v>707</v>
      </c>
      <c r="J50" s="1159">
        <v>611</v>
      </c>
      <c r="K50" s="1159">
        <v>63</v>
      </c>
      <c r="L50" s="1160">
        <v>33</v>
      </c>
      <c r="M50" s="191"/>
    </row>
    <row r="51" spans="2:13" x14ac:dyDescent="0.25">
      <c r="B51" s="330" t="s">
        <v>420</v>
      </c>
      <c r="D51" s="1068">
        <f t="shared" si="0"/>
        <v>46</v>
      </c>
      <c r="E51" s="1159">
        <v>29</v>
      </c>
      <c r="F51" s="1159">
        <v>15</v>
      </c>
      <c r="G51" s="1160">
        <v>2</v>
      </c>
      <c r="H51" s="638"/>
      <c r="I51" s="1068">
        <f t="shared" si="1"/>
        <v>49</v>
      </c>
      <c r="J51" s="1159">
        <v>30</v>
      </c>
      <c r="K51" s="1159">
        <v>17</v>
      </c>
      <c r="L51" s="1160">
        <v>2</v>
      </c>
      <c r="M51" s="191"/>
    </row>
    <row r="52" spans="2:13" x14ac:dyDescent="0.25">
      <c r="B52" s="330" t="s">
        <v>62</v>
      </c>
      <c r="D52" s="1068">
        <f t="shared" si="0"/>
        <v>39</v>
      </c>
      <c r="E52" s="1159">
        <v>26</v>
      </c>
      <c r="F52" s="1159">
        <v>13</v>
      </c>
      <c r="G52" s="1160">
        <v>0</v>
      </c>
      <c r="H52" s="638"/>
      <c r="I52" s="1068">
        <f t="shared" si="1"/>
        <v>46</v>
      </c>
      <c r="J52" s="1159">
        <v>33</v>
      </c>
      <c r="K52" s="1159">
        <v>13</v>
      </c>
      <c r="L52" s="1160">
        <v>0</v>
      </c>
      <c r="M52" s="191"/>
    </row>
    <row r="53" spans="2:13" x14ac:dyDescent="0.25">
      <c r="B53" s="330" t="s">
        <v>125</v>
      </c>
      <c r="D53" s="1068">
        <f t="shared" si="0"/>
        <v>58</v>
      </c>
      <c r="E53" s="1159">
        <v>16</v>
      </c>
      <c r="F53" s="1159">
        <v>42</v>
      </c>
      <c r="G53" s="1160">
        <v>0</v>
      </c>
      <c r="H53" s="638"/>
      <c r="I53" s="1068">
        <f t="shared" si="1"/>
        <v>44</v>
      </c>
      <c r="J53" s="1159">
        <v>14</v>
      </c>
      <c r="K53" s="1159">
        <v>30</v>
      </c>
      <c r="L53" s="1160">
        <v>0</v>
      </c>
      <c r="M53" s="191"/>
    </row>
    <row r="54" spans="2:13" x14ac:dyDescent="0.25">
      <c r="B54" s="330" t="s">
        <v>127</v>
      </c>
      <c r="D54" s="1068">
        <f t="shared" si="0"/>
        <v>77</v>
      </c>
      <c r="E54" s="1159">
        <v>13</v>
      </c>
      <c r="F54" s="1159">
        <v>55</v>
      </c>
      <c r="G54" s="1160">
        <v>9</v>
      </c>
      <c r="H54" s="638"/>
      <c r="I54" s="1068">
        <f t="shared" si="1"/>
        <v>76</v>
      </c>
      <c r="J54" s="1159">
        <v>9</v>
      </c>
      <c r="K54" s="1159">
        <v>58</v>
      </c>
      <c r="L54" s="1160">
        <v>9</v>
      </c>
      <c r="M54" s="191"/>
    </row>
    <row r="55" spans="2:13" x14ac:dyDescent="0.25">
      <c r="B55" s="330" t="s">
        <v>129</v>
      </c>
      <c r="D55" s="1068">
        <f t="shared" si="0"/>
        <v>113</v>
      </c>
      <c r="E55" s="1159">
        <v>82</v>
      </c>
      <c r="F55" s="1159">
        <v>27</v>
      </c>
      <c r="G55" s="1160">
        <v>4</v>
      </c>
      <c r="H55" s="638"/>
      <c r="I55" s="1068">
        <f t="shared" si="1"/>
        <v>139</v>
      </c>
      <c r="J55" s="1159">
        <v>73</v>
      </c>
      <c r="K55" s="1159">
        <v>28</v>
      </c>
      <c r="L55" s="1160">
        <v>38</v>
      </c>
      <c r="M55" s="191"/>
    </row>
    <row r="56" spans="2:13" x14ac:dyDescent="0.25">
      <c r="B56" s="330" t="s">
        <v>594</v>
      </c>
      <c r="D56" s="1068">
        <v>86</v>
      </c>
      <c r="E56" s="1159" t="s">
        <v>101</v>
      </c>
      <c r="F56" s="1159" t="s">
        <v>101</v>
      </c>
      <c r="G56" s="1160" t="s">
        <v>101</v>
      </c>
      <c r="H56" s="638"/>
      <c r="I56" s="1068">
        <f t="shared" si="1"/>
        <v>0</v>
      </c>
      <c r="J56" s="1159" t="s">
        <v>101</v>
      </c>
      <c r="K56" s="1159" t="s">
        <v>101</v>
      </c>
      <c r="L56" s="1160" t="s">
        <v>101</v>
      </c>
      <c r="M56" s="191"/>
    </row>
    <row r="57" spans="2:13" x14ac:dyDescent="0.25">
      <c r="B57" s="330" t="s">
        <v>597</v>
      </c>
      <c r="D57" s="1068">
        <v>116</v>
      </c>
      <c r="E57" s="1159" t="s">
        <v>101</v>
      </c>
      <c r="F57" s="1159" t="s">
        <v>101</v>
      </c>
      <c r="G57" s="1160" t="s">
        <v>101</v>
      </c>
      <c r="H57" s="638"/>
      <c r="I57" s="1068">
        <f t="shared" si="1"/>
        <v>0</v>
      </c>
      <c r="J57" s="1159" t="s">
        <v>101</v>
      </c>
      <c r="K57" s="1159" t="s">
        <v>101</v>
      </c>
      <c r="L57" s="1160" t="s">
        <v>101</v>
      </c>
      <c r="M57" s="191"/>
    </row>
    <row r="58" spans="2:13" x14ac:dyDescent="0.25">
      <c r="B58" s="330" t="s">
        <v>599</v>
      </c>
      <c r="D58" s="1068">
        <v>3698</v>
      </c>
      <c r="E58" s="1159" t="s">
        <v>101</v>
      </c>
      <c r="F58" s="1159" t="s">
        <v>101</v>
      </c>
      <c r="G58" s="1160" t="s">
        <v>101</v>
      </c>
      <c r="H58" s="638"/>
      <c r="I58" s="1068">
        <f t="shared" si="1"/>
        <v>0</v>
      </c>
      <c r="J58" s="1159" t="s">
        <v>101</v>
      </c>
      <c r="K58" s="1159" t="s">
        <v>101</v>
      </c>
      <c r="L58" s="1160" t="s">
        <v>101</v>
      </c>
      <c r="M58" s="3"/>
    </row>
    <row r="59" spans="2:13" x14ac:dyDescent="0.25">
      <c r="B59" s="330" t="s">
        <v>64</v>
      </c>
      <c r="D59" s="1068">
        <v>48</v>
      </c>
      <c r="E59" s="1159" t="s">
        <v>101</v>
      </c>
      <c r="F59" s="1159" t="s">
        <v>101</v>
      </c>
      <c r="G59" s="1160" t="s">
        <v>101</v>
      </c>
      <c r="H59" s="638"/>
      <c r="I59" s="1068">
        <f t="shared" si="1"/>
        <v>55</v>
      </c>
      <c r="J59" s="1159">
        <v>22</v>
      </c>
      <c r="K59" s="1159">
        <v>33</v>
      </c>
      <c r="L59" s="1160">
        <v>0</v>
      </c>
      <c r="M59" s="3"/>
    </row>
    <row r="60" spans="2:13" x14ac:dyDescent="0.25">
      <c r="B60" s="330" t="s">
        <v>603</v>
      </c>
      <c r="D60" s="1068">
        <f t="shared" si="0"/>
        <v>29823</v>
      </c>
      <c r="E60" s="1159">
        <v>9873</v>
      </c>
      <c r="F60" s="1159">
        <v>827</v>
      </c>
      <c r="G60" s="1160">
        <v>19123</v>
      </c>
      <c r="H60" s="638"/>
      <c r="I60" s="1068">
        <f t="shared" si="1"/>
        <v>30310</v>
      </c>
      <c r="J60" s="1159">
        <v>9998</v>
      </c>
      <c r="K60" s="1159">
        <v>903</v>
      </c>
      <c r="L60" s="1160">
        <v>19409</v>
      </c>
      <c r="M60" s="191"/>
    </row>
    <row r="61" spans="2:13" x14ac:dyDescent="0.25">
      <c r="B61" s="330" t="s">
        <v>67</v>
      </c>
      <c r="D61" s="1068">
        <v>45262</v>
      </c>
      <c r="E61" s="1159" t="s">
        <v>101</v>
      </c>
      <c r="F61" s="1159" t="s">
        <v>101</v>
      </c>
      <c r="G61" s="1160" t="s">
        <v>101</v>
      </c>
      <c r="H61" s="638"/>
      <c r="I61" s="1068">
        <f t="shared" si="1"/>
        <v>612</v>
      </c>
      <c r="J61" s="1159">
        <v>612</v>
      </c>
      <c r="K61" s="1159">
        <v>0</v>
      </c>
      <c r="L61" s="1160">
        <v>0</v>
      </c>
      <c r="M61" s="191"/>
    </row>
    <row r="62" spans="2:13" x14ac:dyDescent="0.25">
      <c r="B62" s="330" t="s">
        <v>479</v>
      </c>
      <c r="D62" s="1068">
        <f t="shared" si="0"/>
        <v>114</v>
      </c>
      <c r="E62" s="1159">
        <v>55</v>
      </c>
      <c r="F62" s="1159">
        <v>59</v>
      </c>
      <c r="G62" s="1160">
        <v>0</v>
      </c>
      <c r="H62" s="638"/>
      <c r="I62" s="1068">
        <f t="shared" si="1"/>
        <v>93</v>
      </c>
      <c r="J62" s="1159">
        <v>34</v>
      </c>
      <c r="K62" s="1159">
        <v>59</v>
      </c>
      <c r="L62" s="1160">
        <v>0</v>
      </c>
      <c r="M62" s="191"/>
    </row>
    <row r="63" spans="2:13" x14ac:dyDescent="0.25">
      <c r="B63" s="330" t="s">
        <v>68</v>
      </c>
      <c r="D63" s="1068">
        <f t="shared" si="0"/>
        <v>1849</v>
      </c>
      <c r="E63" s="1159">
        <v>1498</v>
      </c>
      <c r="F63" s="1159">
        <v>172</v>
      </c>
      <c r="G63" s="1160">
        <v>179</v>
      </c>
      <c r="H63" s="638"/>
      <c r="I63" s="1068">
        <f t="shared" si="1"/>
        <v>1719</v>
      </c>
      <c r="J63" s="1159">
        <v>1357</v>
      </c>
      <c r="K63" s="1159">
        <v>158</v>
      </c>
      <c r="L63" s="1160">
        <v>204</v>
      </c>
      <c r="M63" s="191"/>
    </row>
    <row r="64" spans="2:13" x14ac:dyDescent="0.25">
      <c r="B64" s="330" t="s">
        <v>70</v>
      </c>
      <c r="D64" s="1068">
        <f t="shared" si="0"/>
        <v>500</v>
      </c>
      <c r="E64" s="1159">
        <v>205</v>
      </c>
      <c r="F64" s="1159">
        <v>231</v>
      </c>
      <c r="G64" s="1160">
        <v>64</v>
      </c>
      <c r="H64" s="638"/>
      <c r="I64" s="1068">
        <f t="shared" si="1"/>
        <v>492</v>
      </c>
      <c r="J64" s="1159">
        <v>216</v>
      </c>
      <c r="K64" s="1159">
        <v>229</v>
      </c>
      <c r="L64" s="1160">
        <v>47</v>
      </c>
      <c r="M64" s="191"/>
    </row>
    <row r="65" spans="2:13" x14ac:dyDescent="0.25">
      <c r="B65" s="330" t="s">
        <v>132</v>
      </c>
      <c r="D65" s="1068">
        <f t="shared" si="0"/>
        <v>43</v>
      </c>
      <c r="E65" s="1159">
        <v>18</v>
      </c>
      <c r="F65" s="1159">
        <v>25</v>
      </c>
      <c r="G65" s="1160">
        <v>0</v>
      </c>
      <c r="H65" s="638"/>
      <c r="I65" s="1068">
        <f t="shared" si="1"/>
        <v>16</v>
      </c>
      <c r="J65" s="1159">
        <v>13</v>
      </c>
      <c r="K65" s="1159">
        <v>3</v>
      </c>
      <c r="L65" s="1160">
        <v>0</v>
      </c>
      <c r="M65" s="191"/>
    </row>
    <row r="66" spans="2:13" x14ac:dyDescent="0.25">
      <c r="B66" s="330" t="s">
        <v>134</v>
      </c>
      <c r="D66" s="1068">
        <f t="shared" si="0"/>
        <v>13671</v>
      </c>
      <c r="E66" s="1159">
        <v>6602</v>
      </c>
      <c r="F66" s="1159">
        <v>350</v>
      </c>
      <c r="G66" s="1160">
        <v>6719</v>
      </c>
      <c r="H66" s="638"/>
      <c r="I66" s="1068">
        <f t="shared" si="1"/>
        <v>13716</v>
      </c>
      <c r="J66" s="1159">
        <v>6440</v>
      </c>
      <c r="K66" s="1159">
        <v>349</v>
      </c>
      <c r="L66" s="1160">
        <v>6927</v>
      </c>
      <c r="M66" s="191"/>
    </row>
    <row r="67" spans="2:13" x14ac:dyDescent="0.25">
      <c r="B67" s="330" t="s">
        <v>72</v>
      </c>
      <c r="D67" s="1068">
        <f t="shared" si="0"/>
        <v>8725</v>
      </c>
      <c r="E67" s="1159">
        <v>6194</v>
      </c>
      <c r="F67" s="1159">
        <v>2531</v>
      </c>
      <c r="G67" s="1160">
        <v>0</v>
      </c>
      <c r="H67" s="638"/>
      <c r="I67" s="1068">
        <f t="shared" si="1"/>
        <v>8411</v>
      </c>
      <c r="J67" s="1159">
        <v>6039</v>
      </c>
      <c r="K67" s="1159">
        <v>2372</v>
      </c>
      <c r="L67" s="1160">
        <v>0</v>
      </c>
      <c r="M67" s="191"/>
    </row>
    <row r="68" spans="2:13" x14ac:dyDescent="0.25">
      <c r="B68" s="330" t="s">
        <v>73</v>
      </c>
      <c r="D68" s="1068">
        <f t="shared" si="0"/>
        <v>166</v>
      </c>
      <c r="E68" s="1159">
        <v>104</v>
      </c>
      <c r="F68" s="1159">
        <v>62</v>
      </c>
      <c r="G68" s="1160">
        <v>0</v>
      </c>
      <c r="H68" s="638"/>
      <c r="I68" s="1068">
        <f t="shared" si="1"/>
        <v>132</v>
      </c>
      <c r="J68" s="1159">
        <v>46</v>
      </c>
      <c r="K68" s="1159">
        <v>86</v>
      </c>
      <c r="L68" s="1160">
        <v>0</v>
      </c>
      <c r="M68" s="90"/>
    </row>
    <row r="69" spans="2:13" x14ac:dyDescent="0.25">
      <c r="B69" s="330" t="s">
        <v>617</v>
      </c>
      <c r="D69" s="1068">
        <f t="shared" si="0"/>
        <v>2</v>
      </c>
      <c r="E69" s="1159">
        <v>0</v>
      </c>
      <c r="F69" s="1159">
        <v>0</v>
      </c>
      <c r="G69" s="1160">
        <v>2</v>
      </c>
      <c r="H69" s="638"/>
      <c r="I69" s="1068">
        <f t="shared" si="1"/>
        <v>2</v>
      </c>
      <c r="J69" s="1159" t="s">
        <v>101</v>
      </c>
      <c r="K69" s="1159" t="s">
        <v>101</v>
      </c>
      <c r="L69" s="1160">
        <v>2</v>
      </c>
      <c r="M69" s="90"/>
    </row>
    <row r="70" spans="2:13" x14ac:dyDescent="0.25">
      <c r="B70" s="330" t="s">
        <v>74</v>
      </c>
      <c r="D70" s="1068">
        <f t="shared" si="0"/>
        <v>1795</v>
      </c>
      <c r="E70" s="1159">
        <v>1482</v>
      </c>
      <c r="F70" s="1159">
        <v>163</v>
      </c>
      <c r="G70" s="1160">
        <v>150</v>
      </c>
      <c r="H70" s="638"/>
      <c r="I70" s="1068">
        <f t="shared" si="1"/>
        <v>1460</v>
      </c>
      <c r="J70" s="1159">
        <v>1188</v>
      </c>
      <c r="K70" s="1159">
        <v>166</v>
      </c>
      <c r="L70" s="1160">
        <v>106</v>
      </c>
      <c r="M70" s="90"/>
    </row>
    <row r="71" spans="2:13" x14ac:dyDescent="0.25">
      <c r="B71" s="330" t="s">
        <v>76</v>
      </c>
      <c r="D71" s="1068">
        <f t="shared" si="0"/>
        <v>35</v>
      </c>
      <c r="E71" s="1159">
        <v>16</v>
      </c>
      <c r="F71" s="1159">
        <v>19</v>
      </c>
      <c r="G71" s="1160">
        <v>0</v>
      </c>
      <c r="H71" s="638"/>
      <c r="I71" s="1068">
        <f t="shared" si="1"/>
        <v>30</v>
      </c>
      <c r="J71" s="1159">
        <v>13</v>
      </c>
      <c r="K71" s="1159">
        <v>17</v>
      </c>
      <c r="L71" s="1160">
        <v>0</v>
      </c>
      <c r="M71" s="13"/>
    </row>
    <row r="72" spans="2:13" x14ac:dyDescent="0.25">
      <c r="B72" s="330" t="s">
        <v>625</v>
      </c>
      <c r="D72" s="1068">
        <v>7184</v>
      </c>
      <c r="E72" s="1159" t="s">
        <v>101</v>
      </c>
      <c r="F72" s="1159" t="s">
        <v>101</v>
      </c>
      <c r="G72" s="1160" t="s">
        <v>101</v>
      </c>
      <c r="H72" s="638"/>
      <c r="I72" s="1068">
        <f t="shared" ref="I72:I85" si="2">SUM(J72:L72)</f>
        <v>3391</v>
      </c>
      <c r="J72" s="1159">
        <v>402</v>
      </c>
      <c r="K72" s="1159">
        <v>2989</v>
      </c>
      <c r="L72" s="1160">
        <v>0</v>
      </c>
      <c r="M72" s="3"/>
    </row>
    <row r="73" spans="2:13" x14ac:dyDescent="0.25">
      <c r="B73" s="330" t="s">
        <v>78</v>
      </c>
      <c r="D73" s="1068">
        <f t="shared" ref="D73:D85" si="3">SUM(E73:G73)</f>
        <v>133</v>
      </c>
      <c r="E73" s="1159">
        <v>26</v>
      </c>
      <c r="F73" s="1159">
        <v>106</v>
      </c>
      <c r="G73" s="1160">
        <v>1</v>
      </c>
      <c r="H73" s="638"/>
      <c r="I73" s="1068">
        <f t="shared" si="2"/>
        <v>108</v>
      </c>
      <c r="J73" s="1159">
        <v>22</v>
      </c>
      <c r="K73" s="1159">
        <v>85</v>
      </c>
      <c r="L73" s="1160">
        <v>1</v>
      </c>
      <c r="M73" s="13"/>
    </row>
    <row r="74" spans="2:13" x14ac:dyDescent="0.25">
      <c r="B74" s="330" t="s">
        <v>636</v>
      </c>
      <c r="D74" s="1068">
        <v>918</v>
      </c>
      <c r="E74" s="1159" t="s">
        <v>101</v>
      </c>
      <c r="F74" s="1159" t="s">
        <v>101</v>
      </c>
      <c r="G74" s="1160" t="s">
        <v>101</v>
      </c>
      <c r="H74" s="638"/>
      <c r="I74" s="1068">
        <f t="shared" si="2"/>
        <v>809</v>
      </c>
      <c r="J74" s="1159">
        <v>260</v>
      </c>
      <c r="K74" s="1159">
        <v>549</v>
      </c>
      <c r="L74" s="1160">
        <v>0</v>
      </c>
      <c r="M74" s="191"/>
    </row>
    <row r="75" spans="2:13" x14ac:dyDescent="0.25">
      <c r="B75" s="330" t="s">
        <v>81</v>
      </c>
      <c r="D75" s="1068">
        <f t="shared" si="3"/>
        <v>55</v>
      </c>
      <c r="E75" s="1159">
        <v>0</v>
      </c>
      <c r="F75" s="1159">
        <v>55</v>
      </c>
      <c r="G75" s="1160" t="s">
        <v>101</v>
      </c>
      <c r="H75" s="638"/>
      <c r="I75" s="1068">
        <f t="shared" si="2"/>
        <v>54</v>
      </c>
      <c r="J75" s="1159" t="s">
        <v>101</v>
      </c>
      <c r="K75" s="1159">
        <v>54</v>
      </c>
      <c r="L75" s="1160" t="s">
        <v>101</v>
      </c>
      <c r="M75" s="3"/>
    </row>
    <row r="76" spans="2:13" x14ac:dyDescent="0.25">
      <c r="B76" s="330" t="s">
        <v>639</v>
      </c>
      <c r="D76" s="1068">
        <f t="shared" si="3"/>
        <v>19</v>
      </c>
      <c r="E76" s="1159">
        <v>0</v>
      </c>
      <c r="F76" s="1159">
        <v>19</v>
      </c>
      <c r="G76" s="1160">
        <v>0</v>
      </c>
      <c r="H76" s="638"/>
      <c r="I76" s="1068">
        <f t="shared" si="2"/>
        <v>17</v>
      </c>
      <c r="J76" s="1159">
        <v>0</v>
      </c>
      <c r="K76" s="1159">
        <v>16</v>
      </c>
      <c r="L76" s="1160">
        <v>1</v>
      </c>
      <c r="M76" s="3"/>
    </row>
    <row r="77" spans="2:13" x14ac:dyDescent="0.25">
      <c r="B77" s="330" t="s">
        <v>138</v>
      </c>
      <c r="D77" s="1068">
        <f t="shared" si="3"/>
        <v>69</v>
      </c>
      <c r="E77" s="1159">
        <v>5</v>
      </c>
      <c r="F77" s="1159">
        <v>64</v>
      </c>
      <c r="G77" s="1160" t="s">
        <v>101</v>
      </c>
      <c r="H77" s="638"/>
      <c r="I77" s="1068">
        <f t="shared" si="2"/>
        <v>62</v>
      </c>
      <c r="J77" s="1159">
        <v>5</v>
      </c>
      <c r="K77" s="1159">
        <v>57</v>
      </c>
      <c r="L77" s="1160" t="s">
        <v>101</v>
      </c>
      <c r="M77" s="3"/>
    </row>
    <row r="78" spans="2:13" x14ac:dyDescent="0.25">
      <c r="B78" s="330" t="s">
        <v>84</v>
      </c>
      <c r="D78" s="1068">
        <v>3541</v>
      </c>
      <c r="E78" s="1159" t="s">
        <v>101</v>
      </c>
      <c r="F78" s="1159" t="s">
        <v>101</v>
      </c>
      <c r="G78" s="1160" t="s">
        <v>101</v>
      </c>
      <c r="H78" s="638"/>
      <c r="I78" s="1068">
        <f t="shared" si="2"/>
        <v>2775</v>
      </c>
      <c r="J78" s="1159">
        <v>852</v>
      </c>
      <c r="K78" s="1159">
        <v>1923</v>
      </c>
      <c r="L78" s="1160">
        <v>0</v>
      </c>
      <c r="M78" s="3"/>
    </row>
    <row r="79" spans="2:13" x14ac:dyDescent="0.25">
      <c r="B79" s="330" t="s">
        <v>86</v>
      </c>
      <c r="D79" s="1068">
        <v>58</v>
      </c>
      <c r="E79" s="1159">
        <v>57</v>
      </c>
      <c r="F79" s="1159">
        <v>1</v>
      </c>
      <c r="G79" s="1160">
        <v>5</v>
      </c>
      <c r="H79" s="90"/>
      <c r="I79" s="1068">
        <f t="shared" si="2"/>
        <v>49</v>
      </c>
      <c r="J79" s="1159">
        <v>48</v>
      </c>
      <c r="K79" s="1159">
        <v>1</v>
      </c>
      <c r="L79" s="1160" t="s">
        <v>101</v>
      </c>
      <c r="M79" s="13"/>
    </row>
    <row r="80" spans="2:13" x14ac:dyDescent="0.25">
      <c r="B80" s="330" t="s">
        <v>139</v>
      </c>
      <c r="D80" s="1068">
        <f t="shared" si="3"/>
        <v>41</v>
      </c>
      <c r="E80" s="1159">
        <v>25</v>
      </c>
      <c r="F80" s="1159">
        <v>16</v>
      </c>
      <c r="G80" s="1160" t="s">
        <v>101</v>
      </c>
      <c r="I80" s="1068">
        <f t="shared" si="2"/>
        <v>29</v>
      </c>
      <c r="J80" s="1159" t="s">
        <v>101</v>
      </c>
      <c r="K80" s="1159">
        <v>29</v>
      </c>
      <c r="L80" s="1160" t="s">
        <v>101</v>
      </c>
    </row>
    <row r="81" spans="2:13" x14ac:dyDescent="0.25">
      <c r="B81" s="330" t="s">
        <v>88</v>
      </c>
      <c r="D81" s="1068">
        <f t="shared" si="3"/>
        <v>755</v>
      </c>
      <c r="E81" s="1159">
        <v>723</v>
      </c>
      <c r="F81" s="1159">
        <v>32</v>
      </c>
      <c r="G81" s="1160">
        <v>0</v>
      </c>
      <c r="I81" s="1068">
        <f t="shared" si="2"/>
        <v>726</v>
      </c>
      <c r="J81" s="1159">
        <v>696</v>
      </c>
      <c r="K81" s="1159">
        <v>30</v>
      </c>
      <c r="L81" s="1160">
        <v>0</v>
      </c>
    </row>
    <row r="82" spans="2:13" x14ac:dyDescent="0.25">
      <c r="B82" s="330" t="s">
        <v>333</v>
      </c>
      <c r="D82" s="1068">
        <f t="shared" si="3"/>
        <v>106</v>
      </c>
      <c r="E82" s="1159">
        <v>17</v>
      </c>
      <c r="F82" s="1159">
        <v>89</v>
      </c>
      <c r="G82" s="1160">
        <v>0</v>
      </c>
      <c r="I82" s="1068">
        <f t="shared" si="2"/>
        <v>109</v>
      </c>
      <c r="J82" s="1159">
        <v>20</v>
      </c>
      <c r="K82" s="1159">
        <v>89</v>
      </c>
      <c r="L82" s="1160">
        <v>0</v>
      </c>
    </row>
    <row r="83" spans="2:13" x14ac:dyDescent="0.25">
      <c r="B83" s="330" t="s">
        <v>424</v>
      </c>
      <c r="D83" s="1068">
        <f t="shared" si="3"/>
        <v>258</v>
      </c>
      <c r="E83" s="1159">
        <v>233</v>
      </c>
      <c r="F83" s="1159">
        <v>25</v>
      </c>
      <c r="G83" s="1160">
        <v>0</v>
      </c>
      <c r="H83" s="13"/>
      <c r="I83" s="1068">
        <f t="shared" si="2"/>
        <v>266</v>
      </c>
      <c r="J83" s="1159">
        <v>238</v>
      </c>
      <c r="K83" s="1159">
        <v>28</v>
      </c>
      <c r="L83" s="1160">
        <v>0</v>
      </c>
      <c r="M83" s="13"/>
    </row>
    <row r="84" spans="2:13" x14ac:dyDescent="0.25">
      <c r="B84" s="330" t="s">
        <v>143</v>
      </c>
      <c r="D84" s="1068">
        <f t="shared" si="3"/>
        <v>616</v>
      </c>
      <c r="E84" s="1159">
        <v>447</v>
      </c>
      <c r="F84" s="1159">
        <v>159</v>
      </c>
      <c r="G84" s="1160">
        <v>10</v>
      </c>
      <c r="I84" s="1068">
        <f t="shared" si="2"/>
        <v>546</v>
      </c>
      <c r="J84" s="1159">
        <v>125</v>
      </c>
      <c r="K84" s="1159">
        <v>421</v>
      </c>
      <c r="L84" s="1160">
        <v>0</v>
      </c>
    </row>
    <row r="85" spans="2:13" x14ac:dyDescent="0.25">
      <c r="B85" s="332" t="s">
        <v>145</v>
      </c>
      <c r="D85" s="1161">
        <f t="shared" si="3"/>
        <v>26</v>
      </c>
      <c r="E85" s="1162">
        <v>11</v>
      </c>
      <c r="F85" s="1162">
        <v>15</v>
      </c>
      <c r="G85" s="1163">
        <v>0</v>
      </c>
      <c r="I85" s="1161">
        <f t="shared" si="2"/>
        <v>25</v>
      </c>
      <c r="J85" s="1162">
        <v>11</v>
      </c>
      <c r="K85" s="1162">
        <v>14</v>
      </c>
      <c r="L85" s="1163">
        <v>0</v>
      </c>
    </row>
    <row r="87" spans="2:13" x14ac:dyDescent="0.25">
      <c r="D87" s="13"/>
      <c r="E87" s="13"/>
      <c r="F87" s="13"/>
      <c r="G87" s="13"/>
      <c r="H87" s="13"/>
      <c r="I87" s="13"/>
      <c r="J87" s="13"/>
      <c r="K87" s="13"/>
      <c r="L87" s="13"/>
      <c r="M87" s="13"/>
    </row>
    <row r="88" spans="2:13" x14ac:dyDescent="0.25">
      <c r="B88" s="1" t="s">
        <v>218</v>
      </c>
      <c r="D88" s="13"/>
      <c r="E88" s="13"/>
      <c r="F88" s="13"/>
      <c r="G88" s="13"/>
      <c r="H88" s="13"/>
      <c r="I88" s="13"/>
      <c r="J88" s="13"/>
      <c r="K88" s="13"/>
      <c r="L88" s="13"/>
      <c r="M88" s="13"/>
    </row>
    <row r="89" spans="2:13" x14ac:dyDescent="0.25">
      <c r="B89" s="1" t="s">
        <v>450</v>
      </c>
      <c r="D89" s="13"/>
      <c r="E89" s="13"/>
      <c r="F89" s="13"/>
      <c r="G89" s="13"/>
      <c r="H89" s="13"/>
      <c r="I89" s="13"/>
      <c r="J89" s="13"/>
      <c r="K89" s="13"/>
      <c r="L89" s="13"/>
      <c r="M89" s="13"/>
    </row>
    <row r="90" spans="2:13" x14ac:dyDescent="0.25">
      <c r="B90" s="1" t="s">
        <v>219</v>
      </c>
      <c r="D90" s="13"/>
      <c r="E90" s="13"/>
      <c r="F90" s="13"/>
      <c r="G90" s="13"/>
      <c r="H90" s="13"/>
      <c r="I90" s="13"/>
      <c r="J90" s="13"/>
      <c r="K90" s="13"/>
      <c r="L90" s="13"/>
      <c r="M90" s="13"/>
    </row>
  </sheetData>
  <mergeCells count="5">
    <mergeCell ref="B4:B6"/>
    <mergeCell ref="D4:G4"/>
    <mergeCell ref="I4:L4"/>
    <mergeCell ref="D5:D6"/>
    <mergeCell ref="I5:I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2:T77"/>
  <sheetViews>
    <sheetView showGridLines="0" topLeftCell="A50" zoomScale="85" zoomScaleNormal="85" workbookViewId="0">
      <selection activeCell="B71" sqref="B71"/>
    </sheetView>
  </sheetViews>
  <sheetFormatPr defaultColWidth="11.42578125" defaultRowHeight="15" x14ac:dyDescent="0.25"/>
  <cols>
    <col min="1" max="1" width="2.85546875" style="1" customWidth="1"/>
    <col min="2" max="2" width="45.85546875" style="1" customWidth="1"/>
    <col min="3" max="3" width="2.85546875" style="1" customWidth="1"/>
    <col min="4" max="7" width="15.7109375" style="1" customWidth="1"/>
    <col min="8" max="8" width="2.85546875" style="1" customWidth="1"/>
    <col min="9" max="12" width="15.7109375" style="1" customWidth="1"/>
    <col min="13" max="13" width="2.85546875" style="1" customWidth="1"/>
    <col min="14" max="14" width="11.42578125" style="1"/>
    <col min="15" max="15" width="6.140625" style="13" bestFit="1" customWidth="1"/>
    <col min="16" max="16" width="13.7109375" style="13" bestFit="1" customWidth="1"/>
    <col min="17" max="17" width="12.85546875" style="13" bestFit="1" customWidth="1"/>
    <col min="18" max="18" width="8" style="13" bestFit="1" customWidth="1"/>
    <col min="19" max="20" width="11.42578125" style="13"/>
    <col min="21" max="256" width="11.42578125" style="1"/>
    <col min="257" max="257" width="2.85546875" style="1" customWidth="1"/>
    <col min="258" max="258" width="45.85546875" style="1" customWidth="1"/>
    <col min="259" max="259" width="2.85546875" style="1" customWidth="1"/>
    <col min="260" max="263" width="15.7109375" style="1" customWidth="1"/>
    <col min="264" max="264" width="2.85546875" style="1" customWidth="1"/>
    <col min="265" max="268" width="15.7109375" style="1" customWidth="1"/>
    <col min="269" max="269" width="2.85546875" style="1" customWidth="1"/>
    <col min="270" max="512" width="11.42578125" style="1"/>
    <col min="513" max="513" width="2.85546875" style="1" customWidth="1"/>
    <col min="514" max="514" width="45.85546875" style="1" customWidth="1"/>
    <col min="515" max="515" width="2.85546875" style="1" customWidth="1"/>
    <col min="516" max="519" width="15.7109375" style="1" customWidth="1"/>
    <col min="520" max="520" width="2.85546875" style="1" customWidth="1"/>
    <col min="521" max="524" width="15.7109375" style="1" customWidth="1"/>
    <col min="525" max="525" width="2.85546875" style="1" customWidth="1"/>
    <col min="526" max="768" width="11.42578125" style="1"/>
    <col min="769" max="769" width="2.85546875" style="1" customWidth="1"/>
    <col min="770" max="770" width="45.85546875" style="1" customWidth="1"/>
    <col min="771" max="771" width="2.85546875" style="1" customWidth="1"/>
    <col min="772" max="775" width="15.7109375" style="1" customWidth="1"/>
    <col min="776" max="776" width="2.85546875" style="1" customWidth="1"/>
    <col min="777" max="780" width="15.7109375" style="1" customWidth="1"/>
    <col min="781" max="781" width="2.85546875" style="1" customWidth="1"/>
    <col min="782" max="1024" width="11.42578125" style="1"/>
    <col min="1025" max="1025" width="2.85546875" style="1" customWidth="1"/>
    <col min="1026" max="1026" width="45.85546875" style="1" customWidth="1"/>
    <col min="1027" max="1027" width="2.85546875" style="1" customWidth="1"/>
    <col min="1028" max="1031" width="15.7109375" style="1" customWidth="1"/>
    <col min="1032" max="1032" width="2.85546875" style="1" customWidth="1"/>
    <col min="1033" max="1036" width="15.7109375" style="1" customWidth="1"/>
    <col min="1037" max="1037" width="2.85546875" style="1" customWidth="1"/>
    <col min="1038" max="1280" width="11.42578125" style="1"/>
    <col min="1281" max="1281" width="2.85546875" style="1" customWidth="1"/>
    <col min="1282" max="1282" width="45.85546875" style="1" customWidth="1"/>
    <col min="1283" max="1283" width="2.85546875" style="1" customWidth="1"/>
    <col min="1284" max="1287" width="15.7109375" style="1" customWidth="1"/>
    <col min="1288" max="1288" width="2.85546875" style="1" customWidth="1"/>
    <col min="1289" max="1292" width="15.7109375" style="1" customWidth="1"/>
    <col min="1293" max="1293" width="2.85546875" style="1" customWidth="1"/>
    <col min="1294" max="1536" width="11.42578125" style="1"/>
    <col min="1537" max="1537" width="2.85546875" style="1" customWidth="1"/>
    <col min="1538" max="1538" width="45.85546875" style="1" customWidth="1"/>
    <col min="1539" max="1539" width="2.85546875" style="1" customWidth="1"/>
    <col min="1540" max="1543" width="15.7109375" style="1" customWidth="1"/>
    <col min="1544" max="1544" width="2.85546875" style="1" customWidth="1"/>
    <col min="1545" max="1548" width="15.7109375" style="1" customWidth="1"/>
    <col min="1549" max="1549" width="2.85546875" style="1" customWidth="1"/>
    <col min="1550" max="1792" width="11.42578125" style="1"/>
    <col min="1793" max="1793" width="2.85546875" style="1" customWidth="1"/>
    <col min="1794" max="1794" width="45.85546875" style="1" customWidth="1"/>
    <col min="1795" max="1795" width="2.85546875" style="1" customWidth="1"/>
    <col min="1796" max="1799" width="15.7109375" style="1" customWidth="1"/>
    <col min="1800" max="1800" width="2.85546875" style="1" customWidth="1"/>
    <col min="1801" max="1804" width="15.7109375" style="1" customWidth="1"/>
    <col min="1805" max="1805" width="2.85546875" style="1" customWidth="1"/>
    <col min="1806" max="2048" width="11.42578125" style="1"/>
    <col min="2049" max="2049" width="2.85546875" style="1" customWidth="1"/>
    <col min="2050" max="2050" width="45.85546875" style="1" customWidth="1"/>
    <col min="2051" max="2051" width="2.85546875" style="1" customWidth="1"/>
    <col min="2052" max="2055" width="15.7109375" style="1" customWidth="1"/>
    <col min="2056" max="2056" width="2.85546875" style="1" customWidth="1"/>
    <col min="2057" max="2060" width="15.7109375" style="1" customWidth="1"/>
    <col min="2061" max="2061" width="2.85546875" style="1" customWidth="1"/>
    <col min="2062" max="2304" width="11.42578125" style="1"/>
    <col min="2305" max="2305" width="2.85546875" style="1" customWidth="1"/>
    <col min="2306" max="2306" width="45.85546875" style="1" customWidth="1"/>
    <col min="2307" max="2307" width="2.85546875" style="1" customWidth="1"/>
    <col min="2308" max="2311" width="15.7109375" style="1" customWidth="1"/>
    <col min="2312" max="2312" width="2.85546875" style="1" customWidth="1"/>
    <col min="2313" max="2316" width="15.7109375" style="1" customWidth="1"/>
    <col min="2317" max="2317" width="2.85546875" style="1" customWidth="1"/>
    <col min="2318" max="2560" width="11.42578125" style="1"/>
    <col min="2561" max="2561" width="2.85546875" style="1" customWidth="1"/>
    <col min="2562" max="2562" width="45.85546875" style="1" customWidth="1"/>
    <col min="2563" max="2563" width="2.85546875" style="1" customWidth="1"/>
    <col min="2564" max="2567" width="15.7109375" style="1" customWidth="1"/>
    <col min="2568" max="2568" width="2.85546875" style="1" customWidth="1"/>
    <col min="2569" max="2572" width="15.7109375" style="1" customWidth="1"/>
    <col min="2573" max="2573" width="2.85546875" style="1" customWidth="1"/>
    <col min="2574" max="2816" width="11.42578125" style="1"/>
    <col min="2817" max="2817" width="2.85546875" style="1" customWidth="1"/>
    <col min="2818" max="2818" width="45.85546875" style="1" customWidth="1"/>
    <col min="2819" max="2819" width="2.85546875" style="1" customWidth="1"/>
    <col min="2820" max="2823" width="15.7109375" style="1" customWidth="1"/>
    <col min="2824" max="2824" width="2.85546875" style="1" customWidth="1"/>
    <col min="2825" max="2828" width="15.7109375" style="1" customWidth="1"/>
    <col min="2829" max="2829" width="2.85546875" style="1" customWidth="1"/>
    <col min="2830" max="3072" width="11.42578125" style="1"/>
    <col min="3073" max="3073" width="2.85546875" style="1" customWidth="1"/>
    <col min="3074" max="3074" width="45.85546875" style="1" customWidth="1"/>
    <col min="3075" max="3075" width="2.85546875" style="1" customWidth="1"/>
    <col min="3076" max="3079" width="15.7109375" style="1" customWidth="1"/>
    <col min="3080" max="3080" width="2.85546875" style="1" customWidth="1"/>
    <col min="3081" max="3084" width="15.7109375" style="1" customWidth="1"/>
    <col min="3085" max="3085" width="2.85546875" style="1" customWidth="1"/>
    <col min="3086" max="3328" width="11.42578125" style="1"/>
    <col min="3329" max="3329" width="2.85546875" style="1" customWidth="1"/>
    <col min="3330" max="3330" width="45.85546875" style="1" customWidth="1"/>
    <col min="3331" max="3331" width="2.85546875" style="1" customWidth="1"/>
    <col min="3332" max="3335" width="15.7109375" style="1" customWidth="1"/>
    <col min="3336" max="3336" width="2.85546875" style="1" customWidth="1"/>
    <col min="3337" max="3340" width="15.7109375" style="1" customWidth="1"/>
    <col min="3341" max="3341" width="2.85546875" style="1" customWidth="1"/>
    <col min="3342" max="3584" width="11.42578125" style="1"/>
    <col min="3585" max="3585" width="2.85546875" style="1" customWidth="1"/>
    <col min="3586" max="3586" width="45.85546875" style="1" customWidth="1"/>
    <col min="3587" max="3587" width="2.85546875" style="1" customWidth="1"/>
    <col min="3588" max="3591" width="15.7109375" style="1" customWidth="1"/>
    <col min="3592" max="3592" width="2.85546875" style="1" customWidth="1"/>
    <col min="3593" max="3596" width="15.7109375" style="1" customWidth="1"/>
    <col min="3597" max="3597" width="2.85546875" style="1" customWidth="1"/>
    <col min="3598" max="3840" width="11.42578125" style="1"/>
    <col min="3841" max="3841" width="2.85546875" style="1" customWidth="1"/>
    <col min="3842" max="3842" width="45.85546875" style="1" customWidth="1"/>
    <col min="3843" max="3843" width="2.85546875" style="1" customWidth="1"/>
    <col min="3844" max="3847" width="15.7109375" style="1" customWidth="1"/>
    <col min="3848" max="3848" width="2.85546875" style="1" customWidth="1"/>
    <col min="3849" max="3852" width="15.7109375" style="1" customWidth="1"/>
    <col min="3853" max="3853" width="2.85546875" style="1" customWidth="1"/>
    <col min="3854" max="4096" width="11.42578125" style="1"/>
    <col min="4097" max="4097" width="2.85546875" style="1" customWidth="1"/>
    <col min="4098" max="4098" width="45.85546875" style="1" customWidth="1"/>
    <col min="4099" max="4099" width="2.85546875" style="1" customWidth="1"/>
    <col min="4100" max="4103" width="15.7109375" style="1" customWidth="1"/>
    <col min="4104" max="4104" width="2.85546875" style="1" customWidth="1"/>
    <col min="4105" max="4108" width="15.7109375" style="1" customWidth="1"/>
    <col min="4109" max="4109" width="2.85546875" style="1" customWidth="1"/>
    <col min="4110" max="4352" width="11.42578125" style="1"/>
    <col min="4353" max="4353" width="2.85546875" style="1" customWidth="1"/>
    <col min="4354" max="4354" width="45.85546875" style="1" customWidth="1"/>
    <col min="4355" max="4355" width="2.85546875" style="1" customWidth="1"/>
    <col min="4356" max="4359" width="15.7109375" style="1" customWidth="1"/>
    <col min="4360" max="4360" width="2.85546875" style="1" customWidth="1"/>
    <col min="4361" max="4364" width="15.7109375" style="1" customWidth="1"/>
    <col min="4365" max="4365" width="2.85546875" style="1" customWidth="1"/>
    <col min="4366" max="4608" width="11.42578125" style="1"/>
    <col min="4609" max="4609" width="2.85546875" style="1" customWidth="1"/>
    <col min="4610" max="4610" width="45.85546875" style="1" customWidth="1"/>
    <col min="4611" max="4611" width="2.85546875" style="1" customWidth="1"/>
    <col min="4612" max="4615" width="15.7109375" style="1" customWidth="1"/>
    <col min="4616" max="4616" width="2.85546875" style="1" customWidth="1"/>
    <col min="4617" max="4620" width="15.7109375" style="1" customWidth="1"/>
    <col min="4621" max="4621" width="2.85546875" style="1" customWidth="1"/>
    <col min="4622" max="4864" width="11.42578125" style="1"/>
    <col min="4865" max="4865" width="2.85546875" style="1" customWidth="1"/>
    <col min="4866" max="4866" width="45.85546875" style="1" customWidth="1"/>
    <col min="4867" max="4867" width="2.85546875" style="1" customWidth="1"/>
    <col min="4868" max="4871" width="15.7109375" style="1" customWidth="1"/>
    <col min="4872" max="4872" width="2.85546875" style="1" customWidth="1"/>
    <col min="4873" max="4876" width="15.7109375" style="1" customWidth="1"/>
    <col min="4877" max="4877" width="2.85546875" style="1" customWidth="1"/>
    <col min="4878" max="5120" width="11.42578125" style="1"/>
    <col min="5121" max="5121" width="2.85546875" style="1" customWidth="1"/>
    <col min="5122" max="5122" width="45.85546875" style="1" customWidth="1"/>
    <col min="5123" max="5123" width="2.85546875" style="1" customWidth="1"/>
    <col min="5124" max="5127" width="15.7109375" style="1" customWidth="1"/>
    <col min="5128" max="5128" width="2.85546875" style="1" customWidth="1"/>
    <col min="5129" max="5132" width="15.7109375" style="1" customWidth="1"/>
    <col min="5133" max="5133" width="2.85546875" style="1" customWidth="1"/>
    <col min="5134" max="5376" width="11.42578125" style="1"/>
    <col min="5377" max="5377" width="2.85546875" style="1" customWidth="1"/>
    <col min="5378" max="5378" width="45.85546875" style="1" customWidth="1"/>
    <col min="5379" max="5379" width="2.85546875" style="1" customWidth="1"/>
    <col min="5380" max="5383" width="15.7109375" style="1" customWidth="1"/>
    <col min="5384" max="5384" width="2.85546875" style="1" customWidth="1"/>
    <col min="5385" max="5388" width="15.7109375" style="1" customWidth="1"/>
    <col min="5389" max="5389" width="2.85546875" style="1" customWidth="1"/>
    <col min="5390" max="5632" width="11.42578125" style="1"/>
    <col min="5633" max="5633" width="2.85546875" style="1" customWidth="1"/>
    <col min="5634" max="5634" width="45.85546875" style="1" customWidth="1"/>
    <col min="5635" max="5635" width="2.85546875" style="1" customWidth="1"/>
    <col min="5636" max="5639" width="15.7109375" style="1" customWidth="1"/>
    <col min="5640" max="5640" width="2.85546875" style="1" customWidth="1"/>
    <col min="5641" max="5644" width="15.7109375" style="1" customWidth="1"/>
    <col min="5645" max="5645" width="2.85546875" style="1" customWidth="1"/>
    <col min="5646" max="5888" width="11.42578125" style="1"/>
    <col min="5889" max="5889" width="2.85546875" style="1" customWidth="1"/>
    <col min="5890" max="5890" width="45.85546875" style="1" customWidth="1"/>
    <col min="5891" max="5891" width="2.85546875" style="1" customWidth="1"/>
    <col min="5892" max="5895" width="15.7109375" style="1" customWidth="1"/>
    <col min="5896" max="5896" width="2.85546875" style="1" customWidth="1"/>
    <col min="5897" max="5900" width="15.7109375" style="1" customWidth="1"/>
    <col min="5901" max="5901" width="2.85546875" style="1" customWidth="1"/>
    <col min="5902" max="6144" width="11.42578125" style="1"/>
    <col min="6145" max="6145" width="2.85546875" style="1" customWidth="1"/>
    <col min="6146" max="6146" width="45.85546875" style="1" customWidth="1"/>
    <col min="6147" max="6147" width="2.85546875" style="1" customWidth="1"/>
    <col min="6148" max="6151" width="15.7109375" style="1" customWidth="1"/>
    <col min="6152" max="6152" width="2.85546875" style="1" customWidth="1"/>
    <col min="6153" max="6156" width="15.7109375" style="1" customWidth="1"/>
    <col min="6157" max="6157" width="2.85546875" style="1" customWidth="1"/>
    <col min="6158" max="6400" width="11.42578125" style="1"/>
    <col min="6401" max="6401" width="2.85546875" style="1" customWidth="1"/>
    <col min="6402" max="6402" width="45.85546875" style="1" customWidth="1"/>
    <col min="6403" max="6403" width="2.85546875" style="1" customWidth="1"/>
    <col min="6404" max="6407" width="15.7109375" style="1" customWidth="1"/>
    <col min="6408" max="6408" width="2.85546875" style="1" customWidth="1"/>
    <col min="6409" max="6412" width="15.7109375" style="1" customWidth="1"/>
    <col min="6413" max="6413" width="2.85546875" style="1" customWidth="1"/>
    <col min="6414" max="6656" width="11.42578125" style="1"/>
    <col min="6657" max="6657" width="2.85546875" style="1" customWidth="1"/>
    <col min="6658" max="6658" width="45.85546875" style="1" customWidth="1"/>
    <col min="6659" max="6659" width="2.85546875" style="1" customWidth="1"/>
    <col min="6660" max="6663" width="15.7109375" style="1" customWidth="1"/>
    <col min="6664" max="6664" width="2.85546875" style="1" customWidth="1"/>
    <col min="6665" max="6668" width="15.7109375" style="1" customWidth="1"/>
    <col min="6669" max="6669" width="2.85546875" style="1" customWidth="1"/>
    <col min="6670" max="6912" width="11.42578125" style="1"/>
    <col min="6913" max="6913" width="2.85546875" style="1" customWidth="1"/>
    <col min="6914" max="6914" width="45.85546875" style="1" customWidth="1"/>
    <col min="6915" max="6915" width="2.85546875" style="1" customWidth="1"/>
    <col min="6916" max="6919" width="15.7109375" style="1" customWidth="1"/>
    <col min="6920" max="6920" width="2.85546875" style="1" customWidth="1"/>
    <col min="6921" max="6924" width="15.7109375" style="1" customWidth="1"/>
    <col min="6925" max="6925" width="2.85546875" style="1" customWidth="1"/>
    <col min="6926" max="7168" width="11.42578125" style="1"/>
    <col min="7169" max="7169" width="2.85546875" style="1" customWidth="1"/>
    <col min="7170" max="7170" width="45.85546875" style="1" customWidth="1"/>
    <col min="7171" max="7171" width="2.85546875" style="1" customWidth="1"/>
    <col min="7172" max="7175" width="15.7109375" style="1" customWidth="1"/>
    <col min="7176" max="7176" width="2.85546875" style="1" customWidth="1"/>
    <col min="7177" max="7180" width="15.7109375" style="1" customWidth="1"/>
    <col min="7181" max="7181" width="2.85546875" style="1" customWidth="1"/>
    <col min="7182" max="7424" width="11.42578125" style="1"/>
    <col min="7425" max="7425" width="2.85546875" style="1" customWidth="1"/>
    <col min="7426" max="7426" width="45.85546875" style="1" customWidth="1"/>
    <col min="7427" max="7427" width="2.85546875" style="1" customWidth="1"/>
    <col min="7428" max="7431" width="15.7109375" style="1" customWidth="1"/>
    <col min="7432" max="7432" width="2.85546875" style="1" customWidth="1"/>
    <col min="7433" max="7436" width="15.7109375" style="1" customWidth="1"/>
    <col min="7437" max="7437" width="2.85546875" style="1" customWidth="1"/>
    <col min="7438" max="7680" width="11.42578125" style="1"/>
    <col min="7681" max="7681" width="2.85546875" style="1" customWidth="1"/>
    <col min="7682" max="7682" width="45.85546875" style="1" customWidth="1"/>
    <col min="7683" max="7683" width="2.85546875" style="1" customWidth="1"/>
    <col min="7684" max="7687" width="15.7109375" style="1" customWidth="1"/>
    <col min="7688" max="7688" width="2.85546875" style="1" customWidth="1"/>
    <col min="7689" max="7692" width="15.7109375" style="1" customWidth="1"/>
    <col min="7693" max="7693" width="2.85546875" style="1" customWidth="1"/>
    <col min="7694" max="7936" width="11.42578125" style="1"/>
    <col min="7937" max="7937" width="2.85546875" style="1" customWidth="1"/>
    <col min="7938" max="7938" width="45.85546875" style="1" customWidth="1"/>
    <col min="7939" max="7939" width="2.85546875" style="1" customWidth="1"/>
    <col min="7940" max="7943" width="15.7109375" style="1" customWidth="1"/>
    <col min="7944" max="7944" width="2.85546875" style="1" customWidth="1"/>
    <col min="7945" max="7948" width="15.7109375" style="1" customWidth="1"/>
    <col min="7949" max="7949" width="2.85546875" style="1" customWidth="1"/>
    <col min="7950" max="8192" width="11.42578125" style="1"/>
    <col min="8193" max="8193" width="2.85546875" style="1" customWidth="1"/>
    <col min="8194" max="8194" width="45.85546875" style="1" customWidth="1"/>
    <col min="8195" max="8195" width="2.85546875" style="1" customWidth="1"/>
    <col min="8196" max="8199" width="15.7109375" style="1" customWidth="1"/>
    <col min="8200" max="8200" width="2.85546875" style="1" customWidth="1"/>
    <col min="8201" max="8204" width="15.7109375" style="1" customWidth="1"/>
    <col min="8205" max="8205" width="2.85546875" style="1" customWidth="1"/>
    <col min="8206" max="8448" width="11.42578125" style="1"/>
    <col min="8449" max="8449" width="2.85546875" style="1" customWidth="1"/>
    <col min="8450" max="8450" width="45.85546875" style="1" customWidth="1"/>
    <col min="8451" max="8451" width="2.85546875" style="1" customWidth="1"/>
    <col min="8452" max="8455" width="15.7109375" style="1" customWidth="1"/>
    <col min="8456" max="8456" width="2.85546875" style="1" customWidth="1"/>
    <col min="8457" max="8460" width="15.7109375" style="1" customWidth="1"/>
    <col min="8461" max="8461" width="2.85546875" style="1" customWidth="1"/>
    <col min="8462" max="8704" width="11.42578125" style="1"/>
    <col min="8705" max="8705" width="2.85546875" style="1" customWidth="1"/>
    <col min="8706" max="8706" width="45.85546875" style="1" customWidth="1"/>
    <col min="8707" max="8707" width="2.85546875" style="1" customWidth="1"/>
    <col min="8708" max="8711" width="15.7109375" style="1" customWidth="1"/>
    <col min="8712" max="8712" width="2.85546875" style="1" customWidth="1"/>
    <col min="8713" max="8716" width="15.7109375" style="1" customWidth="1"/>
    <col min="8717" max="8717" width="2.85546875" style="1" customWidth="1"/>
    <col min="8718" max="8960" width="11.42578125" style="1"/>
    <col min="8961" max="8961" width="2.85546875" style="1" customWidth="1"/>
    <col min="8962" max="8962" width="45.85546875" style="1" customWidth="1"/>
    <col min="8963" max="8963" width="2.85546875" style="1" customWidth="1"/>
    <col min="8964" max="8967" width="15.7109375" style="1" customWidth="1"/>
    <col min="8968" max="8968" width="2.85546875" style="1" customWidth="1"/>
    <col min="8969" max="8972" width="15.7109375" style="1" customWidth="1"/>
    <col min="8973" max="8973" width="2.85546875" style="1" customWidth="1"/>
    <col min="8974" max="9216" width="11.42578125" style="1"/>
    <col min="9217" max="9217" width="2.85546875" style="1" customWidth="1"/>
    <col min="9218" max="9218" width="45.85546875" style="1" customWidth="1"/>
    <col min="9219" max="9219" width="2.85546875" style="1" customWidth="1"/>
    <col min="9220" max="9223" width="15.7109375" style="1" customWidth="1"/>
    <col min="9224" max="9224" width="2.85546875" style="1" customWidth="1"/>
    <col min="9225" max="9228" width="15.7109375" style="1" customWidth="1"/>
    <col min="9229" max="9229" width="2.85546875" style="1" customWidth="1"/>
    <col min="9230" max="9472" width="11.42578125" style="1"/>
    <col min="9473" max="9473" width="2.85546875" style="1" customWidth="1"/>
    <col min="9474" max="9474" width="45.85546875" style="1" customWidth="1"/>
    <col min="9475" max="9475" width="2.85546875" style="1" customWidth="1"/>
    <col min="9476" max="9479" width="15.7109375" style="1" customWidth="1"/>
    <col min="9480" max="9480" width="2.85546875" style="1" customWidth="1"/>
    <col min="9481" max="9484" width="15.7109375" style="1" customWidth="1"/>
    <col min="9485" max="9485" width="2.85546875" style="1" customWidth="1"/>
    <col min="9486" max="9728" width="11.42578125" style="1"/>
    <col min="9729" max="9729" width="2.85546875" style="1" customWidth="1"/>
    <col min="9730" max="9730" width="45.85546875" style="1" customWidth="1"/>
    <col min="9731" max="9731" width="2.85546875" style="1" customWidth="1"/>
    <col min="9732" max="9735" width="15.7109375" style="1" customWidth="1"/>
    <col min="9736" max="9736" width="2.85546875" style="1" customWidth="1"/>
    <col min="9737" max="9740" width="15.7109375" style="1" customWidth="1"/>
    <col min="9741" max="9741" width="2.85546875" style="1" customWidth="1"/>
    <col min="9742" max="9984" width="11.42578125" style="1"/>
    <col min="9985" max="9985" width="2.85546875" style="1" customWidth="1"/>
    <col min="9986" max="9986" width="45.85546875" style="1" customWidth="1"/>
    <col min="9987" max="9987" width="2.85546875" style="1" customWidth="1"/>
    <col min="9988" max="9991" width="15.7109375" style="1" customWidth="1"/>
    <col min="9992" max="9992" width="2.85546875" style="1" customWidth="1"/>
    <col min="9993" max="9996" width="15.7109375" style="1" customWidth="1"/>
    <col min="9997" max="9997" width="2.85546875" style="1" customWidth="1"/>
    <col min="9998" max="10240" width="11.42578125" style="1"/>
    <col min="10241" max="10241" width="2.85546875" style="1" customWidth="1"/>
    <col min="10242" max="10242" width="45.85546875" style="1" customWidth="1"/>
    <col min="10243" max="10243" width="2.85546875" style="1" customWidth="1"/>
    <col min="10244" max="10247" width="15.7109375" style="1" customWidth="1"/>
    <col min="10248" max="10248" width="2.85546875" style="1" customWidth="1"/>
    <col min="10249" max="10252" width="15.7109375" style="1" customWidth="1"/>
    <col min="10253" max="10253" width="2.85546875" style="1" customWidth="1"/>
    <col min="10254" max="10496" width="11.42578125" style="1"/>
    <col min="10497" max="10497" width="2.85546875" style="1" customWidth="1"/>
    <col min="10498" max="10498" width="45.85546875" style="1" customWidth="1"/>
    <col min="10499" max="10499" width="2.85546875" style="1" customWidth="1"/>
    <col min="10500" max="10503" width="15.7109375" style="1" customWidth="1"/>
    <col min="10504" max="10504" width="2.85546875" style="1" customWidth="1"/>
    <col min="10505" max="10508" width="15.7109375" style="1" customWidth="1"/>
    <col min="10509" max="10509" width="2.85546875" style="1" customWidth="1"/>
    <col min="10510" max="10752" width="11.42578125" style="1"/>
    <col min="10753" max="10753" width="2.85546875" style="1" customWidth="1"/>
    <col min="10754" max="10754" width="45.85546875" style="1" customWidth="1"/>
    <col min="10755" max="10755" width="2.85546875" style="1" customWidth="1"/>
    <col min="10756" max="10759" width="15.7109375" style="1" customWidth="1"/>
    <col min="10760" max="10760" width="2.85546875" style="1" customWidth="1"/>
    <col min="10761" max="10764" width="15.7109375" style="1" customWidth="1"/>
    <col min="10765" max="10765" width="2.85546875" style="1" customWidth="1"/>
    <col min="10766" max="11008" width="11.42578125" style="1"/>
    <col min="11009" max="11009" width="2.85546875" style="1" customWidth="1"/>
    <col min="11010" max="11010" width="45.85546875" style="1" customWidth="1"/>
    <col min="11011" max="11011" width="2.85546875" style="1" customWidth="1"/>
    <col min="11012" max="11015" width="15.7109375" style="1" customWidth="1"/>
    <col min="11016" max="11016" width="2.85546875" style="1" customWidth="1"/>
    <col min="11017" max="11020" width="15.7109375" style="1" customWidth="1"/>
    <col min="11021" max="11021" width="2.85546875" style="1" customWidth="1"/>
    <col min="11022" max="11264" width="11.42578125" style="1"/>
    <col min="11265" max="11265" width="2.85546875" style="1" customWidth="1"/>
    <col min="11266" max="11266" width="45.85546875" style="1" customWidth="1"/>
    <col min="11267" max="11267" width="2.85546875" style="1" customWidth="1"/>
    <col min="11268" max="11271" width="15.7109375" style="1" customWidth="1"/>
    <col min="11272" max="11272" width="2.85546875" style="1" customWidth="1"/>
    <col min="11273" max="11276" width="15.7109375" style="1" customWidth="1"/>
    <col min="11277" max="11277" width="2.85546875" style="1" customWidth="1"/>
    <col min="11278" max="11520" width="11.42578125" style="1"/>
    <col min="11521" max="11521" width="2.85546875" style="1" customWidth="1"/>
    <col min="11522" max="11522" width="45.85546875" style="1" customWidth="1"/>
    <col min="11523" max="11523" width="2.85546875" style="1" customWidth="1"/>
    <col min="11524" max="11527" width="15.7109375" style="1" customWidth="1"/>
    <col min="11528" max="11528" width="2.85546875" style="1" customWidth="1"/>
    <col min="11529" max="11532" width="15.7109375" style="1" customWidth="1"/>
    <col min="11533" max="11533" width="2.85546875" style="1" customWidth="1"/>
    <col min="11534" max="11776" width="11.42578125" style="1"/>
    <col min="11777" max="11777" width="2.85546875" style="1" customWidth="1"/>
    <col min="11778" max="11778" width="45.85546875" style="1" customWidth="1"/>
    <col min="11779" max="11779" width="2.85546875" style="1" customWidth="1"/>
    <col min="11780" max="11783" width="15.7109375" style="1" customWidth="1"/>
    <col min="11784" max="11784" width="2.85546875" style="1" customWidth="1"/>
    <col min="11785" max="11788" width="15.7109375" style="1" customWidth="1"/>
    <col min="11789" max="11789" width="2.85546875" style="1" customWidth="1"/>
    <col min="11790" max="12032" width="11.42578125" style="1"/>
    <col min="12033" max="12033" width="2.85546875" style="1" customWidth="1"/>
    <col min="12034" max="12034" width="45.85546875" style="1" customWidth="1"/>
    <col min="12035" max="12035" width="2.85546875" style="1" customWidth="1"/>
    <col min="12036" max="12039" width="15.7109375" style="1" customWidth="1"/>
    <col min="12040" max="12040" width="2.85546875" style="1" customWidth="1"/>
    <col min="12041" max="12044" width="15.7109375" style="1" customWidth="1"/>
    <col min="12045" max="12045" width="2.85546875" style="1" customWidth="1"/>
    <col min="12046" max="12288" width="11.42578125" style="1"/>
    <col min="12289" max="12289" width="2.85546875" style="1" customWidth="1"/>
    <col min="12290" max="12290" width="45.85546875" style="1" customWidth="1"/>
    <col min="12291" max="12291" width="2.85546875" style="1" customWidth="1"/>
    <col min="12292" max="12295" width="15.7109375" style="1" customWidth="1"/>
    <col min="12296" max="12296" width="2.85546875" style="1" customWidth="1"/>
    <col min="12297" max="12300" width="15.7109375" style="1" customWidth="1"/>
    <col min="12301" max="12301" width="2.85546875" style="1" customWidth="1"/>
    <col min="12302" max="12544" width="11.42578125" style="1"/>
    <col min="12545" max="12545" width="2.85546875" style="1" customWidth="1"/>
    <col min="12546" max="12546" width="45.85546875" style="1" customWidth="1"/>
    <col min="12547" max="12547" width="2.85546875" style="1" customWidth="1"/>
    <col min="12548" max="12551" width="15.7109375" style="1" customWidth="1"/>
    <col min="12552" max="12552" width="2.85546875" style="1" customWidth="1"/>
    <col min="12553" max="12556" width="15.7109375" style="1" customWidth="1"/>
    <col min="12557" max="12557" width="2.85546875" style="1" customWidth="1"/>
    <col min="12558" max="12800" width="11.42578125" style="1"/>
    <col min="12801" max="12801" width="2.85546875" style="1" customWidth="1"/>
    <col min="12802" max="12802" width="45.85546875" style="1" customWidth="1"/>
    <col min="12803" max="12803" width="2.85546875" style="1" customWidth="1"/>
    <col min="12804" max="12807" width="15.7109375" style="1" customWidth="1"/>
    <col min="12808" max="12808" width="2.85546875" style="1" customWidth="1"/>
    <col min="12809" max="12812" width="15.7109375" style="1" customWidth="1"/>
    <col min="12813" max="12813" width="2.85546875" style="1" customWidth="1"/>
    <col min="12814" max="13056" width="11.42578125" style="1"/>
    <col min="13057" max="13057" width="2.85546875" style="1" customWidth="1"/>
    <col min="13058" max="13058" width="45.85546875" style="1" customWidth="1"/>
    <col min="13059" max="13059" width="2.85546875" style="1" customWidth="1"/>
    <col min="13060" max="13063" width="15.7109375" style="1" customWidth="1"/>
    <col min="13064" max="13064" width="2.85546875" style="1" customWidth="1"/>
    <col min="13065" max="13068" width="15.7109375" style="1" customWidth="1"/>
    <col min="13069" max="13069" width="2.85546875" style="1" customWidth="1"/>
    <col min="13070" max="13312" width="11.42578125" style="1"/>
    <col min="13313" max="13313" width="2.85546875" style="1" customWidth="1"/>
    <col min="13314" max="13314" width="45.85546875" style="1" customWidth="1"/>
    <col min="13315" max="13315" width="2.85546875" style="1" customWidth="1"/>
    <col min="13316" max="13319" width="15.7109375" style="1" customWidth="1"/>
    <col min="13320" max="13320" width="2.85546875" style="1" customWidth="1"/>
    <col min="13321" max="13324" width="15.7109375" style="1" customWidth="1"/>
    <col min="13325" max="13325" width="2.85546875" style="1" customWidth="1"/>
    <col min="13326" max="13568" width="11.42578125" style="1"/>
    <col min="13569" max="13569" width="2.85546875" style="1" customWidth="1"/>
    <col min="13570" max="13570" width="45.85546875" style="1" customWidth="1"/>
    <col min="13571" max="13571" width="2.85546875" style="1" customWidth="1"/>
    <col min="13572" max="13575" width="15.7109375" style="1" customWidth="1"/>
    <col min="13576" max="13576" width="2.85546875" style="1" customWidth="1"/>
    <col min="13577" max="13580" width="15.7109375" style="1" customWidth="1"/>
    <col min="13581" max="13581" width="2.85546875" style="1" customWidth="1"/>
    <col min="13582" max="13824" width="11.42578125" style="1"/>
    <col min="13825" max="13825" width="2.85546875" style="1" customWidth="1"/>
    <col min="13826" max="13826" width="45.85546875" style="1" customWidth="1"/>
    <col min="13827" max="13827" width="2.85546875" style="1" customWidth="1"/>
    <col min="13828" max="13831" width="15.7109375" style="1" customWidth="1"/>
    <col min="13832" max="13832" width="2.85546875" style="1" customWidth="1"/>
    <col min="13833" max="13836" width="15.7109375" style="1" customWidth="1"/>
    <col min="13837" max="13837" width="2.85546875" style="1" customWidth="1"/>
    <col min="13838" max="14080" width="11.42578125" style="1"/>
    <col min="14081" max="14081" width="2.85546875" style="1" customWidth="1"/>
    <col min="14082" max="14082" width="45.85546875" style="1" customWidth="1"/>
    <col min="14083" max="14083" width="2.85546875" style="1" customWidth="1"/>
    <col min="14084" max="14087" width="15.7109375" style="1" customWidth="1"/>
    <col min="14088" max="14088" width="2.85546875" style="1" customWidth="1"/>
    <col min="14089" max="14092" width="15.7109375" style="1" customWidth="1"/>
    <col min="14093" max="14093" width="2.85546875" style="1" customWidth="1"/>
    <col min="14094" max="14336" width="11.42578125" style="1"/>
    <col min="14337" max="14337" width="2.85546875" style="1" customWidth="1"/>
    <col min="14338" max="14338" width="45.85546875" style="1" customWidth="1"/>
    <col min="14339" max="14339" width="2.85546875" style="1" customWidth="1"/>
    <col min="14340" max="14343" width="15.7109375" style="1" customWidth="1"/>
    <col min="14344" max="14344" width="2.85546875" style="1" customWidth="1"/>
    <col min="14345" max="14348" width="15.7109375" style="1" customWidth="1"/>
    <col min="14349" max="14349" width="2.85546875" style="1" customWidth="1"/>
    <col min="14350" max="14592" width="11.42578125" style="1"/>
    <col min="14593" max="14593" width="2.85546875" style="1" customWidth="1"/>
    <col min="14594" max="14594" width="45.85546875" style="1" customWidth="1"/>
    <col min="14595" max="14595" width="2.85546875" style="1" customWidth="1"/>
    <col min="14596" max="14599" width="15.7109375" style="1" customWidth="1"/>
    <col min="14600" max="14600" width="2.85546875" style="1" customWidth="1"/>
    <col min="14601" max="14604" width="15.7109375" style="1" customWidth="1"/>
    <col min="14605" max="14605" width="2.85546875" style="1" customWidth="1"/>
    <col min="14606" max="14848" width="11.42578125" style="1"/>
    <col min="14849" max="14849" width="2.85546875" style="1" customWidth="1"/>
    <col min="14850" max="14850" width="45.85546875" style="1" customWidth="1"/>
    <col min="14851" max="14851" width="2.85546875" style="1" customWidth="1"/>
    <col min="14852" max="14855" width="15.7109375" style="1" customWidth="1"/>
    <col min="14856" max="14856" width="2.85546875" style="1" customWidth="1"/>
    <col min="14857" max="14860" width="15.7109375" style="1" customWidth="1"/>
    <col min="14861" max="14861" width="2.85546875" style="1" customWidth="1"/>
    <col min="14862" max="15104" width="11.42578125" style="1"/>
    <col min="15105" max="15105" width="2.85546875" style="1" customWidth="1"/>
    <col min="15106" max="15106" width="45.85546875" style="1" customWidth="1"/>
    <col min="15107" max="15107" width="2.85546875" style="1" customWidth="1"/>
    <col min="15108" max="15111" width="15.7109375" style="1" customWidth="1"/>
    <col min="15112" max="15112" width="2.85546875" style="1" customWidth="1"/>
    <col min="15113" max="15116" width="15.7109375" style="1" customWidth="1"/>
    <col min="15117" max="15117" width="2.85546875" style="1" customWidth="1"/>
    <col min="15118" max="15360" width="11.42578125" style="1"/>
    <col min="15361" max="15361" width="2.85546875" style="1" customWidth="1"/>
    <col min="15362" max="15362" width="45.85546875" style="1" customWidth="1"/>
    <col min="15363" max="15363" width="2.85546875" style="1" customWidth="1"/>
    <col min="15364" max="15367" width="15.7109375" style="1" customWidth="1"/>
    <col min="15368" max="15368" width="2.85546875" style="1" customWidth="1"/>
    <col min="15369" max="15372" width="15.7109375" style="1" customWidth="1"/>
    <col min="15373" max="15373" width="2.85546875" style="1" customWidth="1"/>
    <col min="15374" max="15616" width="11.42578125" style="1"/>
    <col min="15617" max="15617" width="2.85546875" style="1" customWidth="1"/>
    <col min="15618" max="15618" width="45.85546875" style="1" customWidth="1"/>
    <col min="15619" max="15619" width="2.85546875" style="1" customWidth="1"/>
    <col min="15620" max="15623" width="15.7109375" style="1" customWidth="1"/>
    <col min="15624" max="15624" width="2.85546875" style="1" customWidth="1"/>
    <col min="15625" max="15628" width="15.7109375" style="1" customWidth="1"/>
    <col min="15629" max="15629" width="2.85546875" style="1" customWidth="1"/>
    <col min="15630" max="15872" width="11.42578125" style="1"/>
    <col min="15873" max="15873" width="2.85546875" style="1" customWidth="1"/>
    <col min="15874" max="15874" width="45.85546875" style="1" customWidth="1"/>
    <col min="15875" max="15875" width="2.85546875" style="1" customWidth="1"/>
    <col min="15876" max="15879" width="15.7109375" style="1" customWidth="1"/>
    <col min="15880" max="15880" width="2.85546875" style="1" customWidth="1"/>
    <col min="15881" max="15884" width="15.7109375" style="1" customWidth="1"/>
    <col min="15885" max="15885" width="2.85546875" style="1" customWidth="1"/>
    <col min="15886" max="16128" width="11.42578125" style="1"/>
    <col min="16129" max="16129" width="2.85546875" style="1" customWidth="1"/>
    <col min="16130" max="16130" width="45.85546875" style="1" customWidth="1"/>
    <col min="16131" max="16131" width="2.85546875" style="1" customWidth="1"/>
    <col min="16132" max="16135" width="15.7109375" style="1" customWidth="1"/>
    <col min="16136" max="16136" width="2.85546875" style="1" customWidth="1"/>
    <col min="16137" max="16140" width="15.7109375" style="1" customWidth="1"/>
    <col min="16141" max="16141" width="2.85546875" style="1" customWidth="1"/>
    <col min="16142" max="16384" width="11.42578125" style="1"/>
  </cols>
  <sheetData>
    <row r="2" spans="1:20" x14ac:dyDescent="0.25">
      <c r="B2" s="27" t="s">
        <v>778</v>
      </c>
    </row>
    <row r="3" spans="1:20" x14ac:dyDescent="0.25">
      <c r="B3" s="2" t="s">
        <v>221</v>
      </c>
    </row>
    <row r="4" spans="1:20" s="514" customFormat="1" x14ac:dyDescent="0.25">
      <c r="A4" s="1464"/>
      <c r="B4" s="1501" t="s">
        <v>4</v>
      </c>
      <c r="C4" s="1464"/>
      <c r="D4" s="1441"/>
      <c r="E4" s="1501">
        <v>2019</v>
      </c>
      <c r="F4" s="1501"/>
      <c r="G4" s="1501"/>
      <c r="H4" s="1464"/>
      <c r="I4" s="1441"/>
      <c r="J4" s="1501">
        <v>2018</v>
      </c>
      <c r="K4" s="1501"/>
      <c r="L4" s="1501"/>
      <c r="M4" s="1464"/>
      <c r="O4" s="808"/>
      <c r="P4" s="808"/>
      <c r="Q4" s="808"/>
      <c r="R4" s="808"/>
      <c r="S4" s="808"/>
      <c r="T4" s="808"/>
    </row>
    <row r="5" spans="1:20" s="514" customFormat="1" x14ac:dyDescent="0.25">
      <c r="A5" s="1464"/>
      <c r="B5" s="1501"/>
      <c r="C5" s="1464"/>
      <c r="D5" s="1441" t="s">
        <v>148</v>
      </c>
      <c r="E5" s="1441" t="s">
        <v>205</v>
      </c>
      <c r="F5" s="1441" t="s">
        <v>205</v>
      </c>
      <c r="G5" s="1441" t="s">
        <v>150</v>
      </c>
      <c r="H5" s="1464"/>
      <c r="I5" s="1441" t="s">
        <v>148</v>
      </c>
      <c r="J5" s="1441" t="s">
        <v>205</v>
      </c>
      <c r="K5" s="1441" t="s">
        <v>205</v>
      </c>
      <c r="L5" s="1441" t="s">
        <v>150</v>
      </c>
      <c r="M5" s="1464"/>
      <c r="O5" s="808"/>
      <c r="P5" s="808"/>
      <c r="Q5" s="808"/>
      <c r="R5" s="808"/>
      <c r="S5" s="808"/>
      <c r="T5" s="808"/>
    </row>
    <row r="6" spans="1:20" s="514" customFormat="1" x14ac:dyDescent="0.25">
      <c r="A6" s="1464"/>
      <c r="B6" s="1501"/>
      <c r="C6" s="1464"/>
      <c r="D6" s="1441"/>
      <c r="E6" s="1441" t="s">
        <v>206</v>
      </c>
      <c r="F6" s="1441" t="s">
        <v>207</v>
      </c>
      <c r="G6" s="1441" t="s">
        <v>217</v>
      </c>
      <c r="H6" s="1464"/>
      <c r="I6" s="1441"/>
      <c r="J6" s="1441" t="s">
        <v>206</v>
      </c>
      <c r="K6" s="1441" t="s">
        <v>207</v>
      </c>
      <c r="L6" s="1441" t="s">
        <v>217</v>
      </c>
      <c r="M6" s="1464"/>
      <c r="O6" s="808"/>
      <c r="P6" s="808"/>
      <c r="Q6" s="808"/>
      <c r="R6" s="808"/>
      <c r="S6" s="808"/>
      <c r="T6" s="808"/>
    </row>
    <row r="7" spans="1:20" x14ac:dyDescent="0.25">
      <c r="A7" s="7"/>
      <c r="B7" s="7"/>
      <c r="C7" s="7"/>
      <c r="D7" s="7"/>
      <c r="E7" s="7"/>
      <c r="F7" s="7"/>
      <c r="G7" s="7"/>
      <c r="H7" s="7"/>
      <c r="I7" s="7"/>
      <c r="J7" s="7"/>
      <c r="K7" s="7"/>
      <c r="L7" s="7"/>
      <c r="M7" s="7"/>
    </row>
    <row r="8" spans="1:20" x14ac:dyDescent="0.25">
      <c r="B8" s="305" t="s">
        <v>6</v>
      </c>
      <c r="I8" s="27"/>
    </row>
    <row r="9" spans="1:20" x14ac:dyDescent="0.25">
      <c r="B9" s="1155" t="s">
        <v>508</v>
      </c>
      <c r="C9" s="440"/>
      <c r="D9" s="1164">
        <f>SUM(E9:G9)</f>
        <v>2</v>
      </c>
      <c r="E9" s="1165">
        <v>2</v>
      </c>
      <c r="F9" s="1165">
        <v>0</v>
      </c>
      <c r="G9" s="1166">
        <v>0</v>
      </c>
      <c r="H9" s="440"/>
      <c r="I9" s="1164">
        <f>SUM(J9:L9)</f>
        <v>82</v>
      </c>
      <c r="J9" s="1165">
        <v>73</v>
      </c>
      <c r="K9" s="1165">
        <v>9</v>
      </c>
      <c r="L9" s="1166">
        <v>0</v>
      </c>
    </row>
    <row r="10" spans="1:20" x14ac:dyDescent="0.25">
      <c r="B10" s="330" t="s">
        <v>13</v>
      </c>
      <c r="C10" s="440"/>
      <c r="D10" s="1167">
        <f t="shared" ref="D10:D17" si="0">SUM(E10:G10)</f>
        <v>95</v>
      </c>
      <c r="E10" s="1168">
        <v>82</v>
      </c>
      <c r="F10" s="1168">
        <v>13</v>
      </c>
      <c r="G10" s="1169">
        <v>0</v>
      </c>
      <c r="H10" s="453"/>
      <c r="I10" s="1167">
        <f t="shared" ref="I10:I73" si="1">SUM(J10:L10)</f>
        <v>82</v>
      </c>
      <c r="J10" s="1168">
        <v>73</v>
      </c>
      <c r="K10" s="1168">
        <v>9</v>
      </c>
      <c r="L10" s="1169">
        <v>0</v>
      </c>
    </row>
    <row r="11" spans="1:20" x14ac:dyDescent="0.25">
      <c r="B11" s="330" t="s">
        <v>15</v>
      </c>
      <c r="C11" s="440"/>
      <c r="D11" s="1167">
        <f t="shared" si="0"/>
        <v>38</v>
      </c>
      <c r="E11" s="1168">
        <v>33</v>
      </c>
      <c r="F11" s="1168">
        <v>5</v>
      </c>
      <c r="G11" s="1169">
        <v>0</v>
      </c>
      <c r="H11" s="453"/>
      <c r="I11" s="1167">
        <f t="shared" si="1"/>
        <v>28</v>
      </c>
      <c r="J11" s="1168">
        <v>27</v>
      </c>
      <c r="K11" s="1168">
        <v>1</v>
      </c>
      <c r="L11" s="1169">
        <v>0</v>
      </c>
    </row>
    <row r="12" spans="1:20" x14ac:dyDescent="0.25">
      <c r="B12" s="330" t="s">
        <v>105</v>
      </c>
      <c r="C12" s="440"/>
      <c r="D12" s="1167">
        <f t="shared" si="0"/>
        <v>22</v>
      </c>
      <c r="E12" s="1168">
        <v>20</v>
      </c>
      <c r="F12" s="1168">
        <v>2</v>
      </c>
      <c r="G12" s="1169">
        <v>0</v>
      </c>
      <c r="H12" s="453"/>
      <c r="I12" s="1167">
        <f t="shared" si="1"/>
        <v>15</v>
      </c>
      <c r="J12" s="1168">
        <v>15</v>
      </c>
      <c r="K12" s="1168">
        <v>0</v>
      </c>
      <c r="L12" s="1169">
        <v>0</v>
      </c>
    </row>
    <row r="13" spans="1:20" x14ac:dyDescent="0.25">
      <c r="B13" s="330" t="s">
        <v>106</v>
      </c>
      <c r="C13" s="440"/>
      <c r="D13" s="1068">
        <f t="shared" si="0"/>
        <v>340</v>
      </c>
      <c r="E13" s="1159">
        <v>80</v>
      </c>
      <c r="F13" s="1159">
        <v>64</v>
      </c>
      <c r="G13" s="1160">
        <v>196</v>
      </c>
      <c r="H13" s="453"/>
      <c r="I13" s="1068">
        <f t="shared" si="1"/>
        <v>293</v>
      </c>
      <c r="J13" s="1159">
        <v>68</v>
      </c>
      <c r="K13" s="1159">
        <v>47</v>
      </c>
      <c r="L13" s="1160">
        <v>178</v>
      </c>
    </row>
    <row r="14" spans="1:20" x14ac:dyDescent="0.25">
      <c r="B14" s="330" t="s">
        <v>510</v>
      </c>
      <c r="D14" s="1068">
        <f t="shared" si="0"/>
        <v>615</v>
      </c>
      <c r="E14" s="1159">
        <v>496</v>
      </c>
      <c r="F14" s="1159">
        <v>119</v>
      </c>
      <c r="G14" s="1160">
        <v>0</v>
      </c>
      <c r="H14" s="61"/>
      <c r="I14" s="1068">
        <f t="shared" si="1"/>
        <v>689</v>
      </c>
      <c r="J14" s="1159">
        <v>568</v>
      </c>
      <c r="K14" s="1159">
        <v>121</v>
      </c>
      <c r="L14" s="1160">
        <v>0</v>
      </c>
    </row>
    <row r="15" spans="1:20" x14ac:dyDescent="0.25">
      <c r="A15" s="6"/>
      <c r="B15" s="330" t="s">
        <v>511</v>
      </c>
      <c r="C15" s="6"/>
      <c r="D15" s="1068">
        <v>337</v>
      </c>
      <c r="E15" s="1159">
        <v>53</v>
      </c>
      <c r="F15" s="1159" t="s">
        <v>101</v>
      </c>
      <c r="G15" s="1160" t="s">
        <v>101</v>
      </c>
      <c r="H15" s="113"/>
      <c r="I15" s="1068">
        <f t="shared" si="1"/>
        <v>65</v>
      </c>
      <c r="J15" s="1159">
        <v>0</v>
      </c>
      <c r="K15" s="1159">
        <v>0</v>
      </c>
      <c r="L15" s="1160">
        <v>65</v>
      </c>
    </row>
    <row r="16" spans="1:20" x14ac:dyDescent="0.25">
      <c r="A16" s="6"/>
      <c r="B16" s="330" t="s">
        <v>111</v>
      </c>
      <c r="C16" s="6"/>
      <c r="D16" s="1068">
        <f t="shared" si="0"/>
        <v>1</v>
      </c>
      <c r="E16" s="1159">
        <v>1</v>
      </c>
      <c r="F16" s="1159">
        <v>0</v>
      </c>
      <c r="G16" s="1160">
        <v>0</v>
      </c>
      <c r="H16" s="113"/>
      <c r="I16" s="1068">
        <f t="shared" si="1"/>
        <v>1</v>
      </c>
      <c r="J16" s="1159">
        <v>1</v>
      </c>
      <c r="K16" s="1159" t="s">
        <v>101</v>
      </c>
      <c r="L16" s="1160" t="s">
        <v>101</v>
      </c>
    </row>
    <row r="17" spans="1:12" x14ac:dyDescent="0.25">
      <c r="A17" s="27"/>
      <c r="B17" s="332" t="s">
        <v>21</v>
      </c>
      <c r="C17" s="499"/>
      <c r="D17" s="1161">
        <f t="shared" si="0"/>
        <v>43</v>
      </c>
      <c r="E17" s="1162">
        <v>17</v>
      </c>
      <c r="F17" s="1162">
        <v>26</v>
      </c>
      <c r="G17" s="1163" t="s">
        <v>101</v>
      </c>
      <c r="H17" s="844"/>
      <c r="I17" s="1161">
        <f t="shared" si="1"/>
        <v>52</v>
      </c>
      <c r="J17" s="1162">
        <v>26</v>
      </c>
      <c r="K17" s="1162">
        <v>26</v>
      </c>
      <c r="L17" s="1163" t="s">
        <v>101</v>
      </c>
    </row>
    <row r="18" spans="1:12" x14ac:dyDescent="0.25">
      <c r="A18" s="27"/>
      <c r="B18" s="111"/>
      <c r="C18" s="157"/>
      <c r="D18" s="146"/>
      <c r="E18" s="146"/>
      <c r="F18" s="146"/>
      <c r="G18" s="146"/>
      <c r="H18" s="844"/>
      <c r="I18" s="146"/>
      <c r="J18" s="146"/>
      <c r="K18" s="146"/>
      <c r="L18" s="146"/>
    </row>
    <row r="19" spans="1:12" x14ac:dyDescent="0.25">
      <c r="A19" s="27"/>
      <c r="B19" s="111"/>
      <c r="C19" s="157"/>
      <c r="D19" s="146"/>
      <c r="E19" s="146"/>
      <c r="F19" s="146"/>
      <c r="G19" s="146"/>
      <c r="H19" s="844"/>
      <c r="I19" s="146"/>
      <c r="J19" s="146"/>
      <c r="K19" s="146"/>
      <c r="L19" s="146"/>
    </row>
    <row r="20" spans="1:12" x14ac:dyDescent="0.25">
      <c r="A20" s="27"/>
      <c r="B20" s="305" t="s">
        <v>23</v>
      </c>
      <c r="C20" s="499"/>
      <c r="D20" s="114"/>
      <c r="E20" s="146"/>
      <c r="F20" s="146"/>
      <c r="G20" s="146"/>
      <c r="H20" s="844"/>
      <c r="I20" s="114"/>
      <c r="J20" s="146"/>
      <c r="K20" s="146"/>
      <c r="L20" s="146"/>
    </row>
    <row r="21" spans="1:12" x14ac:dyDescent="0.25">
      <c r="B21" s="1155" t="s">
        <v>539</v>
      </c>
      <c r="C21" s="440"/>
      <c r="D21" s="1156">
        <f>SUM(E21:G21)</f>
        <v>56</v>
      </c>
      <c r="E21" s="1157">
        <v>40</v>
      </c>
      <c r="F21" s="1157">
        <v>16</v>
      </c>
      <c r="G21" s="1158">
        <v>0</v>
      </c>
      <c r="H21" s="453"/>
      <c r="I21" s="1156">
        <f t="shared" si="1"/>
        <v>40</v>
      </c>
      <c r="J21" s="1157">
        <v>33</v>
      </c>
      <c r="K21" s="1157">
        <v>7</v>
      </c>
      <c r="L21" s="1158">
        <v>0</v>
      </c>
    </row>
    <row r="22" spans="1:12" x14ac:dyDescent="0.25">
      <c r="B22" s="330" t="s">
        <v>545</v>
      </c>
      <c r="C22" s="440"/>
      <c r="D22" s="1167">
        <f t="shared" ref="D22:D35" si="2">SUM(E22:G22)</f>
        <v>239</v>
      </c>
      <c r="E22" s="1168">
        <v>41</v>
      </c>
      <c r="F22" s="1168">
        <v>198</v>
      </c>
      <c r="G22" s="1169">
        <v>0</v>
      </c>
      <c r="H22" s="453"/>
      <c r="I22" s="1167">
        <f t="shared" si="1"/>
        <v>604</v>
      </c>
      <c r="J22" s="1168">
        <v>100</v>
      </c>
      <c r="K22" s="1168">
        <v>504</v>
      </c>
      <c r="L22" s="1169">
        <v>0</v>
      </c>
    </row>
    <row r="23" spans="1:12" x14ac:dyDescent="0.25">
      <c r="B23" s="330" t="s">
        <v>26</v>
      </c>
      <c r="C23" s="440"/>
      <c r="D23" s="1167">
        <f t="shared" si="2"/>
        <v>1</v>
      </c>
      <c r="E23" s="1168">
        <v>1</v>
      </c>
      <c r="F23" s="1168">
        <v>0</v>
      </c>
      <c r="G23" s="1169">
        <v>0</v>
      </c>
      <c r="H23" s="453"/>
      <c r="I23" s="1167">
        <f t="shared" si="1"/>
        <v>1</v>
      </c>
      <c r="J23" s="1168">
        <v>1</v>
      </c>
      <c r="K23" s="1168">
        <v>0</v>
      </c>
      <c r="L23" s="1169">
        <v>0</v>
      </c>
    </row>
    <row r="24" spans="1:12" x14ac:dyDescent="0.25">
      <c r="B24" s="330" t="s">
        <v>444</v>
      </c>
      <c r="C24" s="440"/>
      <c r="D24" s="1167">
        <f t="shared" si="2"/>
        <v>41</v>
      </c>
      <c r="E24" s="1168">
        <v>0</v>
      </c>
      <c r="F24" s="1168">
        <v>41</v>
      </c>
      <c r="G24" s="1169">
        <v>0</v>
      </c>
      <c r="H24" s="453"/>
      <c r="I24" s="1167">
        <f t="shared" si="1"/>
        <v>64</v>
      </c>
      <c r="J24" s="1168">
        <v>0</v>
      </c>
      <c r="K24" s="1168">
        <v>64</v>
      </c>
      <c r="L24" s="1169">
        <v>0</v>
      </c>
    </row>
    <row r="25" spans="1:12" x14ac:dyDescent="0.25">
      <c r="B25" s="330" t="s">
        <v>32</v>
      </c>
      <c r="C25" s="440"/>
      <c r="D25" s="1068">
        <f t="shared" si="2"/>
        <v>419</v>
      </c>
      <c r="E25" s="1159">
        <v>179</v>
      </c>
      <c r="F25" s="1159">
        <v>236</v>
      </c>
      <c r="G25" s="1160">
        <v>4</v>
      </c>
      <c r="H25" s="453"/>
      <c r="I25" s="1068">
        <f t="shared" si="1"/>
        <v>303</v>
      </c>
      <c r="J25" s="1159">
        <v>94</v>
      </c>
      <c r="K25" s="1159">
        <v>209</v>
      </c>
      <c r="L25" s="1160">
        <v>0</v>
      </c>
    </row>
    <row r="26" spans="1:12" x14ac:dyDescent="0.25">
      <c r="B26" s="330" t="s">
        <v>34</v>
      </c>
      <c r="C26" s="440"/>
      <c r="D26" s="1068">
        <f t="shared" si="2"/>
        <v>253</v>
      </c>
      <c r="E26" s="1159">
        <v>215</v>
      </c>
      <c r="F26" s="1159">
        <v>38</v>
      </c>
      <c r="G26" s="1160">
        <v>0</v>
      </c>
      <c r="H26" s="453"/>
      <c r="I26" s="1068">
        <f t="shared" si="1"/>
        <v>0</v>
      </c>
      <c r="J26" s="1159" t="s">
        <v>101</v>
      </c>
      <c r="K26" s="1159" t="s">
        <v>101</v>
      </c>
      <c r="L26" s="1160" t="s">
        <v>101</v>
      </c>
    </row>
    <row r="27" spans="1:12" x14ac:dyDescent="0.25">
      <c r="B27" s="330" t="s">
        <v>36</v>
      </c>
      <c r="C27" s="440"/>
      <c r="D27" s="1068">
        <f t="shared" si="2"/>
        <v>41</v>
      </c>
      <c r="E27" s="1159">
        <v>0</v>
      </c>
      <c r="F27" s="1159">
        <v>36</v>
      </c>
      <c r="G27" s="1160">
        <v>5</v>
      </c>
      <c r="H27" s="453"/>
      <c r="I27" s="1068">
        <f t="shared" si="1"/>
        <v>52</v>
      </c>
      <c r="J27" s="1159">
        <v>3</v>
      </c>
      <c r="K27" s="1159">
        <v>32</v>
      </c>
      <c r="L27" s="1160">
        <v>17</v>
      </c>
    </row>
    <row r="28" spans="1:12" x14ac:dyDescent="0.25">
      <c r="B28" s="330" t="s">
        <v>38</v>
      </c>
      <c r="C28" s="440"/>
      <c r="D28" s="1068">
        <f t="shared" si="2"/>
        <v>4507</v>
      </c>
      <c r="E28" s="1159">
        <v>3227</v>
      </c>
      <c r="F28" s="1159">
        <v>1280</v>
      </c>
      <c r="G28" s="1160">
        <v>0</v>
      </c>
      <c r="H28" s="453"/>
      <c r="I28" s="1068">
        <f t="shared" si="1"/>
        <v>4282</v>
      </c>
      <c r="J28" s="1159">
        <v>3033</v>
      </c>
      <c r="K28" s="1159">
        <v>1249</v>
      </c>
      <c r="L28" s="1160">
        <v>0</v>
      </c>
    </row>
    <row r="29" spans="1:12" x14ac:dyDescent="0.25">
      <c r="B29" s="330" t="s">
        <v>433</v>
      </c>
      <c r="C29" s="440"/>
      <c r="D29" s="1068">
        <f t="shared" si="2"/>
        <v>1074</v>
      </c>
      <c r="E29" s="1159">
        <v>300</v>
      </c>
      <c r="F29" s="1159">
        <v>774</v>
      </c>
      <c r="G29" s="1160">
        <v>0</v>
      </c>
      <c r="H29" s="453"/>
      <c r="I29" s="1068">
        <f t="shared" si="1"/>
        <v>1080</v>
      </c>
      <c r="J29" s="1159">
        <v>437</v>
      </c>
      <c r="K29" s="1159">
        <v>643</v>
      </c>
      <c r="L29" s="1160">
        <v>0</v>
      </c>
    </row>
    <row r="30" spans="1:12" x14ac:dyDescent="0.25">
      <c r="B30" s="330" t="s">
        <v>40</v>
      </c>
      <c r="C30" s="440"/>
      <c r="D30" s="1068">
        <f t="shared" si="2"/>
        <v>27</v>
      </c>
      <c r="E30" s="1159">
        <v>20</v>
      </c>
      <c r="F30" s="1159">
        <v>7</v>
      </c>
      <c r="G30" s="1160">
        <v>0</v>
      </c>
      <c r="H30" s="453"/>
      <c r="I30" s="1068">
        <f t="shared" si="1"/>
        <v>27</v>
      </c>
      <c r="J30" s="1159">
        <v>24</v>
      </c>
      <c r="K30" s="1159">
        <v>3</v>
      </c>
      <c r="L30" s="1160">
        <v>0</v>
      </c>
    </row>
    <row r="31" spans="1:12" x14ac:dyDescent="0.25">
      <c r="B31" s="330" t="s">
        <v>45</v>
      </c>
      <c r="D31" s="1068">
        <f t="shared" si="2"/>
        <v>1103</v>
      </c>
      <c r="E31" s="1159">
        <v>432</v>
      </c>
      <c r="F31" s="1159">
        <v>530</v>
      </c>
      <c r="G31" s="1160">
        <v>141</v>
      </c>
      <c r="H31" s="61"/>
      <c r="I31" s="1068">
        <v>1256</v>
      </c>
      <c r="J31" s="1159">
        <v>218</v>
      </c>
      <c r="K31" s="1159">
        <v>88</v>
      </c>
      <c r="L31" s="1160">
        <v>950</v>
      </c>
    </row>
    <row r="32" spans="1:12" x14ac:dyDescent="0.25">
      <c r="A32" s="6"/>
      <c r="B32" s="330" t="s">
        <v>46</v>
      </c>
      <c r="C32" s="6"/>
      <c r="D32" s="1068">
        <v>457</v>
      </c>
      <c r="E32" s="1159" t="s">
        <v>101</v>
      </c>
      <c r="F32" s="1159" t="s">
        <v>101</v>
      </c>
      <c r="G32" s="1160" t="s">
        <v>101</v>
      </c>
      <c r="H32" s="113"/>
      <c r="I32" s="1068">
        <f t="shared" si="1"/>
        <v>0</v>
      </c>
      <c r="J32" s="1159" t="s">
        <v>101</v>
      </c>
      <c r="K32" s="1159" t="s">
        <v>101</v>
      </c>
      <c r="L32" s="1160" t="s">
        <v>101</v>
      </c>
    </row>
    <row r="33" spans="1:12" x14ac:dyDescent="0.25">
      <c r="A33" s="6"/>
      <c r="B33" s="330" t="s">
        <v>49</v>
      </c>
      <c r="C33" s="6"/>
      <c r="D33" s="1068">
        <f t="shared" si="2"/>
        <v>394</v>
      </c>
      <c r="E33" s="1159">
        <v>246</v>
      </c>
      <c r="F33" s="1159">
        <v>19</v>
      </c>
      <c r="G33" s="1160">
        <v>129</v>
      </c>
      <c r="H33" s="113"/>
      <c r="I33" s="1068">
        <f t="shared" si="1"/>
        <v>335</v>
      </c>
      <c r="J33" s="1159">
        <v>203</v>
      </c>
      <c r="K33" s="1159">
        <v>1</v>
      </c>
      <c r="L33" s="1160">
        <v>131</v>
      </c>
    </row>
    <row r="34" spans="1:12" x14ac:dyDescent="0.25">
      <c r="A34" s="27"/>
      <c r="B34" s="330" t="s">
        <v>51</v>
      </c>
      <c r="C34" s="499"/>
      <c r="D34" s="1068">
        <f t="shared" si="2"/>
        <v>18</v>
      </c>
      <c r="E34" s="1159">
        <v>0</v>
      </c>
      <c r="F34" s="1159">
        <v>18</v>
      </c>
      <c r="G34" s="1160">
        <v>0</v>
      </c>
      <c r="H34" s="844"/>
      <c r="I34" s="1068">
        <f t="shared" si="1"/>
        <v>14</v>
      </c>
      <c r="J34" s="1159">
        <v>0</v>
      </c>
      <c r="K34" s="1159">
        <v>14</v>
      </c>
      <c r="L34" s="1160">
        <v>0</v>
      </c>
    </row>
    <row r="35" spans="1:12" x14ac:dyDescent="0.25">
      <c r="A35" s="27"/>
      <c r="B35" s="332" t="s">
        <v>351</v>
      </c>
      <c r="C35" s="499"/>
      <c r="D35" s="1161">
        <f t="shared" si="2"/>
        <v>26</v>
      </c>
      <c r="E35" s="1162">
        <v>2</v>
      </c>
      <c r="F35" s="1162">
        <v>24</v>
      </c>
      <c r="G35" s="1163" t="s">
        <v>101</v>
      </c>
      <c r="H35" s="844"/>
      <c r="I35" s="1161">
        <f t="shared" si="1"/>
        <v>16</v>
      </c>
      <c r="J35" s="1162">
        <v>2</v>
      </c>
      <c r="K35" s="1162">
        <v>14</v>
      </c>
      <c r="L35" s="1163" t="s">
        <v>101</v>
      </c>
    </row>
    <row r="36" spans="1:12" x14ac:dyDescent="0.25">
      <c r="B36" s="111"/>
      <c r="C36" s="440"/>
      <c r="D36" s="146"/>
      <c r="E36" s="146"/>
      <c r="F36" s="146"/>
      <c r="G36" s="146"/>
      <c r="H36" s="453"/>
      <c r="I36" s="146"/>
      <c r="J36" s="146"/>
      <c r="K36" s="146"/>
      <c r="L36" s="146"/>
    </row>
    <row r="37" spans="1:12" x14ac:dyDescent="0.25">
      <c r="A37" s="15"/>
      <c r="B37" s="111"/>
      <c r="C37" s="444"/>
      <c r="D37" s="146"/>
      <c r="E37" s="146"/>
      <c r="F37" s="146"/>
      <c r="G37" s="146"/>
      <c r="H37" s="453"/>
      <c r="I37" s="146"/>
      <c r="J37" s="146"/>
      <c r="K37" s="146"/>
      <c r="L37" s="146"/>
    </row>
    <row r="38" spans="1:12" x14ac:dyDescent="0.25">
      <c r="B38" s="305" t="s">
        <v>669</v>
      </c>
      <c r="C38" s="440"/>
      <c r="D38" s="114"/>
      <c r="E38" s="146"/>
      <c r="F38" s="146"/>
      <c r="G38" s="146"/>
      <c r="H38" s="453"/>
      <c r="I38" s="114"/>
      <c r="J38" s="146"/>
      <c r="K38" s="146"/>
      <c r="L38" s="146"/>
    </row>
    <row r="39" spans="1:12" x14ac:dyDescent="0.25">
      <c r="B39" s="1155" t="s">
        <v>55</v>
      </c>
      <c r="C39" s="440"/>
      <c r="D39" s="1156">
        <f>SUM(E39:G39)</f>
        <v>90</v>
      </c>
      <c r="E39" s="1157">
        <v>3</v>
      </c>
      <c r="F39" s="1157">
        <v>87</v>
      </c>
      <c r="G39" s="1158">
        <v>0</v>
      </c>
      <c r="H39" s="453"/>
      <c r="I39" s="1156">
        <f t="shared" si="1"/>
        <v>44</v>
      </c>
      <c r="J39" s="1157">
        <v>1</v>
      </c>
      <c r="K39" s="1157">
        <v>43</v>
      </c>
      <c r="L39" s="1158">
        <v>0</v>
      </c>
    </row>
    <row r="40" spans="1:12" x14ac:dyDescent="0.25">
      <c r="B40" s="330" t="s">
        <v>120</v>
      </c>
      <c r="C40" s="440"/>
      <c r="D40" s="1167">
        <f t="shared" ref="D40:D76" si="3">SUM(E40:G40)</f>
        <v>11</v>
      </c>
      <c r="E40" s="1168">
        <v>3</v>
      </c>
      <c r="F40" s="1168">
        <v>1</v>
      </c>
      <c r="G40" s="1169">
        <v>7</v>
      </c>
      <c r="H40" s="453"/>
      <c r="I40" s="1167">
        <f>SUM(J40:L40)</f>
        <v>7</v>
      </c>
      <c r="J40" s="1168">
        <v>3</v>
      </c>
      <c r="K40" s="1168">
        <v>2</v>
      </c>
      <c r="L40" s="1169">
        <v>2</v>
      </c>
    </row>
    <row r="41" spans="1:12" x14ac:dyDescent="0.25">
      <c r="B41" s="330" t="s">
        <v>58</v>
      </c>
      <c r="C41" s="440"/>
      <c r="D41" s="1068">
        <f t="shared" si="3"/>
        <v>1</v>
      </c>
      <c r="E41" s="1159">
        <v>0</v>
      </c>
      <c r="F41" s="1159">
        <v>1</v>
      </c>
      <c r="G41" s="1160">
        <v>0</v>
      </c>
      <c r="H41" s="453"/>
      <c r="I41" s="1068">
        <f t="shared" si="1"/>
        <v>0</v>
      </c>
      <c r="J41" s="1159" t="s">
        <v>101</v>
      </c>
      <c r="K41" s="1159" t="s">
        <v>101</v>
      </c>
      <c r="L41" s="1160" t="s">
        <v>101</v>
      </c>
    </row>
    <row r="42" spans="1:12" x14ac:dyDescent="0.25">
      <c r="B42" s="330" t="s">
        <v>579</v>
      </c>
      <c r="C42" s="440"/>
      <c r="D42" s="1068">
        <f t="shared" si="3"/>
        <v>66</v>
      </c>
      <c r="E42" s="1159">
        <v>0</v>
      </c>
      <c r="F42" s="1159">
        <v>66</v>
      </c>
      <c r="G42" s="1160">
        <v>0</v>
      </c>
      <c r="H42" s="453"/>
      <c r="I42" s="1068">
        <f t="shared" si="1"/>
        <v>67</v>
      </c>
      <c r="J42" s="1159">
        <v>10</v>
      </c>
      <c r="K42" s="1159">
        <v>57</v>
      </c>
      <c r="L42" s="1160">
        <v>0</v>
      </c>
    </row>
    <row r="43" spans="1:12" x14ac:dyDescent="0.25">
      <c r="B43" s="330" t="s">
        <v>60</v>
      </c>
      <c r="C43" s="440"/>
      <c r="D43" s="1068">
        <f t="shared" si="3"/>
        <v>1340</v>
      </c>
      <c r="E43" s="1159">
        <v>1300</v>
      </c>
      <c r="F43" s="1159">
        <v>40</v>
      </c>
      <c r="G43" s="1160">
        <v>0</v>
      </c>
      <c r="H43" s="453"/>
      <c r="I43" s="1068">
        <f t="shared" si="1"/>
        <v>1381</v>
      </c>
      <c r="J43" s="1159">
        <v>1341</v>
      </c>
      <c r="K43" s="1159">
        <v>36</v>
      </c>
      <c r="L43" s="1160">
        <v>4</v>
      </c>
    </row>
    <row r="44" spans="1:12" x14ac:dyDescent="0.25">
      <c r="B44" s="330" t="s">
        <v>420</v>
      </c>
      <c r="C44" s="440"/>
      <c r="D44" s="1068">
        <f t="shared" si="3"/>
        <v>9</v>
      </c>
      <c r="E44" s="1159">
        <v>9</v>
      </c>
      <c r="F44" s="1159">
        <v>0</v>
      </c>
      <c r="G44" s="1160">
        <v>0</v>
      </c>
      <c r="H44" s="453"/>
      <c r="I44" s="1068">
        <f t="shared" si="1"/>
        <v>10</v>
      </c>
      <c r="J44" s="1159">
        <v>6</v>
      </c>
      <c r="K44" s="1159">
        <v>4</v>
      </c>
      <c r="L44" s="1160">
        <v>0</v>
      </c>
    </row>
    <row r="45" spans="1:12" x14ac:dyDescent="0.25">
      <c r="B45" s="330" t="s">
        <v>125</v>
      </c>
      <c r="C45" s="440"/>
      <c r="D45" s="1068">
        <f t="shared" si="3"/>
        <v>16</v>
      </c>
      <c r="E45" s="1159">
        <v>4</v>
      </c>
      <c r="F45" s="1159">
        <v>11</v>
      </c>
      <c r="G45" s="1160">
        <v>1</v>
      </c>
      <c r="H45" s="453"/>
      <c r="I45" s="1068">
        <f t="shared" si="1"/>
        <v>7</v>
      </c>
      <c r="J45" s="1159">
        <v>1</v>
      </c>
      <c r="K45" s="1159">
        <v>3</v>
      </c>
      <c r="L45" s="1160">
        <v>3</v>
      </c>
    </row>
    <row r="46" spans="1:12" x14ac:dyDescent="0.25">
      <c r="B46" s="330" t="s">
        <v>127</v>
      </c>
      <c r="C46" s="440"/>
      <c r="D46" s="1068">
        <f t="shared" si="3"/>
        <v>8</v>
      </c>
      <c r="E46" s="1159">
        <v>6</v>
      </c>
      <c r="F46" s="1159">
        <v>0</v>
      </c>
      <c r="G46" s="1160">
        <v>2</v>
      </c>
      <c r="H46" s="453"/>
      <c r="I46" s="1068">
        <f t="shared" si="1"/>
        <v>9</v>
      </c>
      <c r="J46" s="1159">
        <v>1</v>
      </c>
      <c r="K46" s="1159">
        <v>5</v>
      </c>
      <c r="L46" s="1160">
        <v>3</v>
      </c>
    </row>
    <row r="47" spans="1:12" x14ac:dyDescent="0.25">
      <c r="B47" s="330" t="s">
        <v>129</v>
      </c>
      <c r="C47" s="440"/>
      <c r="D47" s="1068">
        <f t="shared" si="3"/>
        <v>80</v>
      </c>
      <c r="E47" s="1159">
        <v>26</v>
      </c>
      <c r="F47" s="1159">
        <v>8</v>
      </c>
      <c r="G47" s="1160">
        <v>46</v>
      </c>
      <c r="H47" s="453"/>
      <c r="I47" s="1068">
        <f t="shared" si="1"/>
        <v>48</v>
      </c>
      <c r="J47" s="1159">
        <v>34</v>
      </c>
      <c r="K47" s="1159">
        <v>11</v>
      </c>
      <c r="L47" s="1160">
        <v>3</v>
      </c>
    </row>
    <row r="48" spans="1:12" x14ac:dyDescent="0.25">
      <c r="B48" s="330" t="s">
        <v>594</v>
      </c>
      <c r="C48" s="440"/>
      <c r="D48" s="1068">
        <v>10</v>
      </c>
      <c r="E48" s="1159" t="s">
        <v>101</v>
      </c>
      <c r="F48" s="1159" t="s">
        <v>101</v>
      </c>
      <c r="G48" s="1160" t="s">
        <v>101</v>
      </c>
      <c r="H48" s="453"/>
      <c r="I48" s="1068">
        <v>16</v>
      </c>
      <c r="J48" s="1159" t="s">
        <v>101</v>
      </c>
      <c r="K48" s="1159" t="s">
        <v>101</v>
      </c>
      <c r="L48" s="1160" t="s">
        <v>101</v>
      </c>
    </row>
    <row r="49" spans="2:12" x14ac:dyDescent="0.25">
      <c r="B49" s="330" t="s">
        <v>597</v>
      </c>
      <c r="C49" s="440"/>
      <c r="D49" s="1068">
        <v>17</v>
      </c>
      <c r="E49" s="1159" t="s">
        <v>101</v>
      </c>
      <c r="F49" s="1159" t="s">
        <v>101</v>
      </c>
      <c r="G49" s="1160" t="s">
        <v>101</v>
      </c>
      <c r="H49" s="453"/>
      <c r="I49" s="1068">
        <v>36</v>
      </c>
      <c r="J49" s="1159" t="s">
        <v>101</v>
      </c>
      <c r="K49" s="1159" t="s">
        <v>101</v>
      </c>
      <c r="L49" s="1160" t="s">
        <v>101</v>
      </c>
    </row>
    <row r="50" spans="2:12" x14ac:dyDescent="0.25">
      <c r="B50" s="330" t="s">
        <v>599</v>
      </c>
      <c r="C50" s="440"/>
      <c r="D50" s="1068">
        <v>729</v>
      </c>
      <c r="E50" s="1159" t="s">
        <v>101</v>
      </c>
      <c r="F50" s="1159" t="s">
        <v>101</v>
      </c>
      <c r="G50" s="1160" t="s">
        <v>101</v>
      </c>
      <c r="H50" s="453"/>
      <c r="I50" s="1068">
        <v>731</v>
      </c>
      <c r="J50" s="1159" t="s">
        <v>101</v>
      </c>
      <c r="K50" s="1159" t="s">
        <v>101</v>
      </c>
      <c r="L50" s="1160" t="s">
        <v>101</v>
      </c>
    </row>
    <row r="51" spans="2:12" x14ac:dyDescent="0.25">
      <c r="B51" s="330" t="s">
        <v>64</v>
      </c>
      <c r="C51" s="440"/>
      <c r="D51" s="1068">
        <v>16</v>
      </c>
      <c r="E51" s="1159" t="s">
        <v>101</v>
      </c>
      <c r="F51" s="1159" t="s">
        <v>101</v>
      </c>
      <c r="G51" s="1160" t="s">
        <v>101</v>
      </c>
      <c r="H51" s="453"/>
      <c r="I51" s="1068">
        <v>28</v>
      </c>
      <c r="J51" s="1159" t="s">
        <v>101</v>
      </c>
      <c r="K51" s="1159" t="s">
        <v>101</v>
      </c>
      <c r="L51" s="1160" t="s">
        <v>101</v>
      </c>
    </row>
    <row r="52" spans="2:12" x14ac:dyDescent="0.25">
      <c r="B52" s="330" t="s">
        <v>603</v>
      </c>
      <c r="C52" s="440"/>
      <c r="D52" s="1068">
        <v>2773</v>
      </c>
      <c r="E52" s="1159" t="s">
        <v>101</v>
      </c>
      <c r="F52" s="1159" t="s">
        <v>101</v>
      </c>
      <c r="G52" s="1160" t="s">
        <v>101</v>
      </c>
      <c r="H52" s="453"/>
      <c r="I52" s="1068">
        <v>3052</v>
      </c>
      <c r="J52" s="1159" t="s">
        <v>101</v>
      </c>
      <c r="K52" s="1159" t="s">
        <v>101</v>
      </c>
      <c r="L52" s="1160" t="s">
        <v>101</v>
      </c>
    </row>
    <row r="53" spans="2:12" x14ac:dyDescent="0.25">
      <c r="B53" s="330" t="s">
        <v>67</v>
      </c>
      <c r="C53" s="440"/>
      <c r="D53" s="1167">
        <v>12782</v>
      </c>
      <c r="E53" s="1168" t="s">
        <v>101</v>
      </c>
      <c r="F53" s="1168" t="s">
        <v>101</v>
      </c>
      <c r="G53" s="1169" t="s">
        <v>101</v>
      </c>
      <c r="H53" s="453"/>
      <c r="I53" s="1167">
        <v>1073</v>
      </c>
      <c r="J53" s="1168" t="s">
        <v>101</v>
      </c>
      <c r="K53" s="1168" t="s">
        <v>101</v>
      </c>
      <c r="L53" s="1169" t="s">
        <v>101</v>
      </c>
    </row>
    <row r="54" spans="2:12" x14ac:dyDescent="0.25">
      <c r="B54" s="330" t="s">
        <v>479</v>
      </c>
      <c r="C54" s="440"/>
      <c r="D54" s="1068">
        <f t="shared" si="3"/>
        <v>62</v>
      </c>
      <c r="E54" s="1159">
        <v>19</v>
      </c>
      <c r="F54" s="1159">
        <v>43</v>
      </c>
      <c r="G54" s="1160">
        <v>0</v>
      </c>
      <c r="H54" s="453"/>
      <c r="I54" s="1068">
        <f t="shared" si="1"/>
        <v>60</v>
      </c>
      <c r="J54" s="1159">
        <v>22</v>
      </c>
      <c r="K54" s="1159">
        <v>38</v>
      </c>
      <c r="L54" s="1160">
        <v>0</v>
      </c>
    </row>
    <row r="55" spans="2:12" x14ac:dyDescent="0.25">
      <c r="B55" s="330" t="s">
        <v>68</v>
      </c>
      <c r="C55" s="440"/>
      <c r="D55" s="1068">
        <f t="shared" si="3"/>
        <v>707</v>
      </c>
      <c r="E55" s="1159">
        <v>599</v>
      </c>
      <c r="F55" s="1159">
        <v>41</v>
      </c>
      <c r="G55" s="1160">
        <v>67</v>
      </c>
      <c r="H55" s="453"/>
      <c r="I55" s="1068">
        <f t="shared" si="1"/>
        <v>537</v>
      </c>
      <c r="J55" s="1159">
        <v>455</v>
      </c>
      <c r="K55" s="1159">
        <v>27</v>
      </c>
      <c r="L55" s="1160">
        <v>55</v>
      </c>
    </row>
    <row r="56" spans="2:12" x14ac:dyDescent="0.25">
      <c r="B56" s="330" t="s">
        <v>70</v>
      </c>
      <c r="C56" s="440"/>
      <c r="D56" s="1068">
        <f t="shared" si="3"/>
        <v>215</v>
      </c>
      <c r="E56" s="1159">
        <v>52</v>
      </c>
      <c r="F56" s="1159">
        <v>137</v>
      </c>
      <c r="G56" s="1160">
        <v>26</v>
      </c>
      <c r="H56" s="453"/>
      <c r="I56" s="1068">
        <f t="shared" si="1"/>
        <v>414</v>
      </c>
      <c r="J56" s="1159">
        <v>37</v>
      </c>
      <c r="K56" s="1159">
        <v>366</v>
      </c>
      <c r="L56" s="1160">
        <v>11</v>
      </c>
    </row>
    <row r="57" spans="2:12" x14ac:dyDescent="0.25">
      <c r="B57" s="330" t="s">
        <v>132</v>
      </c>
      <c r="C57" s="440"/>
      <c r="D57" s="1068">
        <f t="shared" si="3"/>
        <v>2</v>
      </c>
      <c r="E57" s="1159">
        <v>2</v>
      </c>
      <c r="F57" s="1159">
        <v>0</v>
      </c>
      <c r="G57" s="1160">
        <v>0</v>
      </c>
      <c r="H57" s="453"/>
      <c r="I57" s="1068">
        <f t="shared" si="1"/>
        <v>0</v>
      </c>
      <c r="J57" s="1159" t="s">
        <v>101</v>
      </c>
      <c r="K57" s="1159" t="s">
        <v>101</v>
      </c>
      <c r="L57" s="1160" t="s">
        <v>101</v>
      </c>
    </row>
    <row r="58" spans="2:12" x14ac:dyDescent="0.25">
      <c r="B58" s="330" t="s">
        <v>72</v>
      </c>
      <c r="C58" s="440"/>
      <c r="D58" s="1068">
        <v>10192</v>
      </c>
      <c r="E58" s="1159" t="s">
        <v>101</v>
      </c>
      <c r="F58" s="1159" t="s">
        <v>101</v>
      </c>
      <c r="G58" s="1160" t="s">
        <v>101</v>
      </c>
      <c r="H58" s="453"/>
      <c r="I58" s="1068">
        <v>10896</v>
      </c>
      <c r="J58" s="1159" t="s">
        <v>101</v>
      </c>
      <c r="K58" s="1159" t="s">
        <v>101</v>
      </c>
      <c r="L58" s="1160" t="s">
        <v>101</v>
      </c>
    </row>
    <row r="59" spans="2:12" x14ac:dyDescent="0.25">
      <c r="B59" s="330" t="s">
        <v>73</v>
      </c>
      <c r="C59" s="440"/>
      <c r="D59" s="1068">
        <f t="shared" si="3"/>
        <v>117</v>
      </c>
      <c r="E59" s="1159">
        <v>27</v>
      </c>
      <c r="F59" s="1159">
        <v>90</v>
      </c>
      <c r="G59" s="1160" t="s">
        <v>101</v>
      </c>
      <c r="H59" s="453"/>
      <c r="I59" s="1068">
        <v>119</v>
      </c>
      <c r="J59" s="1159" t="s">
        <v>101</v>
      </c>
      <c r="K59" s="1159" t="s">
        <v>101</v>
      </c>
      <c r="L59" s="1160" t="s">
        <v>101</v>
      </c>
    </row>
    <row r="60" spans="2:12" x14ac:dyDescent="0.25">
      <c r="B60" s="330" t="s">
        <v>74</v>
      </c>
      <c r="C60" s="440"/>
      <c r="D60" s="1068">
        <f t="shared" si="3"/>
        <v>554</v>
      </c>
      <c r="E60" s="1159">
        <v>472</v>
      </c>
      <c r="F60" s="1159">
        <v>28</v>
      </c>
      <c r="G60" s="1160">
        <v>54</v>
      </c>
      <c r="H60" s="453"/>
      <c r="I60" s="1068">
        <f t="shared" si="1"/>
        <v>329</v>
      </c>
      <c r="J60" s="1159">
        <v>271</v>
      </c>
      <c r="K60" s="1159">
        <v>27</v>
      </c>
      <c r="L60" s="1160">
        <v>31</v>
      </c>
    </row>
    <row r="61" spans="2:12" x14ac:dyDescent="0.25">
      <c r="B61" s="330" t="s">
        <v>76</v>
      </c>
      <c r="C61" s="440"/>
      <c r="D61" s="1068">
        <f t="shared" si="3"/>
        <v>20</v>
      </c>
      <c r="E61" s="1159">
        <v>5</v>
      </c>
      <c r="F61" s="1159">
        <v>5</v>
      </c>
      <c r="G61" s="1160">
        <v>10</v>
      </c>
      <c r="H61" s="453"/>
      <c r="I61" s="1068">
        <f t="shared" si="1"/>
        <v>24</v>
      </c>
      <c r="J61" s="1159">
        <v>8</v>
      </c>
      <c r="K61" s="1159">
        <v>4</v>
      </c>
      <c r="L61" s="1160">
        <v>12</v>
      </c>
    </row>
    <row r="62" spans="2:12" x14ac:dyDescent="0.25">
      <c r="B62" s="330" t="s">
        <v>135</v>
      </c>
      <c r="C62" s="440"/>
      <c r="D62" s="1068">
        <f t="shared" si="3"/>
        <v>3</v>
      </c>
      <c r="E62" s="1159">
        <v>3</v>
      </c>
      <c r="F62" s="1159">
        <v>0</v>
      </c>
      <c r="G62" s="1160">
        <v>0</v>
      </c>
      <c r="H62" s="453"/>
      <c r="I62" s="1068">
        <f t="shared" si="1"/>
        <v>7</v>
      </c>
      <c r="J62" s="1159">
        <v>5</v>
      </c>
      <c r="K62" s="1159">
        <v>2</v>
      </c>
      <c r="L62" s="1160" t="s">
        <v>101</v>
      </c>
    </row>
    <row r="63" spans="2:12" x14ac:dyDescent="0.25">
      <c r="B63" s="330" t="s">
        <v>625</v>
      </c>
      <c r="D63" s="1068">
        <v>1294</v>
      </c>
      <c r="E63" s="1159" t="s">
        <v>101</v>
      </c>
      <c r="F63" s="1159" t="s">
        <v>101</v>
      </c>
      <c r="G63" s="1160" t="s">
        <v>101</v>
      </c>
      <c r="I63" s="1068">
        <v>1293</v>
      </c>
      <c r="J63" s="1159" t="s">
        <v>101</v>
      </c>
      <c r="K63" s="1159" t="s">
        <v>101</v>
      </c>
      <c r="L63" s="1160" t="s">
        <v>101</v>
      </c>
    </row>
    <row r="64" spans="2:12" x14ac:dyDescent="0.25">
      <c r="B64" s="330" t="s">
        <v>78</v>
      </c>
      <c r="D64" s="1068">
        <f t="shared" si="3"/>
        <v>37</v>
      </c>
      <c r="E64" s="1159">
        <v>4</v>
      </c>
      <c r="F64" s="1159">
        <v>33</v>
      </c>
      <c r="G64" s="1160">
        <v>0</v>
      </c>
      <c r="I64" s="1068">
        <f t="shared" si="1"/>
        <v>36</v>
      </c>
      <c r="J64" s="1159">
        <v>4</v>
      </c>
      <c r="K64" s="1159">
        <v>32</v>
      </c>
      <c r="L64" s="1160">
        <v>0</v>
      </c>
    </row>
    <row r="65" spans="2:12" x14ac:dyDescent="0.25">
      <c r="B65" s="330" t="s">
        <v>636</v>
      </c>
      <c r="D65" s="1068">
        <v>261</v>
      </c>
      <c r="E65" s="1159" t="s">
        <v>101</v>
      </c>
      <c r="F65" s="1159" t="s">
        <v>101</v>
      </c>
      <c r="G65" s="1160" t="s">
        <v>101</v>
      </c>
      <c r="I65" s="1068">
        <v>230</v>
      </c>
      <c r="J65" s="1159" t="s">
        <v>101</v>
      </c>
      <c r="K65" s="1159" t="s">
        <v>101</v>
      </c>
      <c r="L65" s="1160" t="s">
        <v>101</v>
      </c>
    </row>
    <row r="66" spans="2:12" x14ac:dyDescent="0.25">
      <c r="B66" s="330" t="s">
        <v>81</v>
      </c>
      <c r="D66" s="1068">
        <f t="shared" si="3"/>
        <v>6</v>
      </c>
      <c r="E66" s="1159" t="s">
        <v>101</v>
      </c>
      <c r="F66" s="1159">
        <v>6</v>
      </c>
      <c r="G66" s="1160" t="s">
        <v>101</v>
      </c>
      <c r="I66" s="1068">
        <f t="shared" si="1"/>
        <v>0</v>
      </c>
      <c r="J66" s="1159" t="s">
        <v>101</v>
      </c>
      <c r="K66" s="1159" t="s">
        <v>101</v>
      </c>
      <c r="L66" s="1160" t="s">
        <v>101</v>
      </c>
    </row>
    <row r="67" spans="2:12" x14ac:dyDescent="0.25">
      <c r="B67" s="330" t="s">
        <v>639</v>
      </c>
      <c r="D67" s="1068">
        <f t="shared" si="3"/>
        <v>5</v>
      </c>
      <c r="E67" s="1159">
        <v>0</v>
      </c>
      <c r="F67" s="1159">
        <v>5</v>
      </c>
      <c r="G67" s="1160">
        <v>0</v>
      </c>
      <c r="I67" s="1068">
        <f t="shared" si="1"/>
        <v>6</v>
      </c>
      <c r="J67" s="1159">
        <v>0</v>
      </c>
      <c r="K67" s="1159">
        <v>6</v>
      </c>
      <c r="L67" s="1160">
        <v>0</v>
      </c>
    </row>
    <row r="68" spans="2:12" x14ac:dyDescent="0.25">
      <c r="B68" s="330" t="s">
        <v>138</v>
      </c>
      <c r="D68" s="1068">
        <f t="shared" si="3"/>
        <v>7</v>
      </c>
      <c r="E68" s="1159">
        <v>0</v>
      </c>
      <c r="F68" s="1159">
        <v>7</v>
      </c>
      <c r="G68" s="1160" t="s">
        <v>101</v>
      </c>
      <c r="I68" s="1068">
        <f t="shared" si="1"/>
        <v>57</v>
      </c>
      <c r="J68" s="1159">
        <v>0</v>
      </c>
      <c r="K68" s="1159">
        <v>57</v>
      </c>
      <c r="L68" s="1160" t="s">
        <v>101</v>
      </c>
    </row>
    <row r="69" spans="2:12" x14ac:dyDescent="0.25">
      <c r="B69" s="330" t="s">
        <v>84</v>
      </c>
      <c r="D69" s="1068">
        <v>28</v>
      </c>
      <c r="E69" s="1159" t="s">
        <v>101</v>
      </c>
      <c r="F69" s="1159" t="s">
        <v>101</v>
      </c>
      <c r="G69" s="1160" t="s">
        <v>101</v>
      </c>
      <c r="I69" s="1068">
        <v>273</v>
      </c>
      <c r="J69" s="1159" t="s">
        <v>101</v>
      </c>
      <c r="K69" s="1159" t="s">
        <v>101</v>
      </c>
      <c r="L69" s="1160" t="s">
        <v>101</v>
      </c>
    </row>
    <row r="70" spans="2:12" x14ac:dyDescent="0.25">
      <c r="B70" s="330" t="s">
        <v>86</v>
      </c>
      <c r="D70" s="1068">
        <f t="shared" si="3"/>
        <v>4</v>
      </c>
      <c r="E70" s="1159">
        <v>3</v>
      </c>
      <c r="F70" s="1159" t="s">
        <v>101</v>
      </c>
      <c r="G70" s="1160">
        <v>1</v>
      </c>
      <c r="I70" s="1068">
        <f t="shared" si="1"/>
        <v>5</v>
      </c>
      <c r="J70" s="1159">
        <v>5</v>
      </c>
      <c r="K70" s="1159" t="s">
        <v>101</v>
      </c>
      <c r="L70" s="1160" t="s">
        <v>101</v>
      </c>
    </row>
    <row r="71" spans="2:12" x14ac:dyDescent="0.25">
      <c r="B71" s="330" t="s">
        <v>139</v>
      </c>
      <c r="D71" s="1068">
        <f t="shared" si="3"/>
        <v>16</v>
      </c>
      <c r="E71" s="1159">
        <v>1</v>
      </c>
      <c r="F71" s="1159">
        <v>15</v>
      </c>
      <c r="G71" s="1160">
        <v>0</v>
      </c>
      <c r="I71" s="1068">
        <f t="shared" si="1"/>
        <v>8</v>
      </c>
      <c r="J71" s="1159" t="s">
        <v>101</v>
      </c>
      <c r="K71" s="1159">
        <v>8</v>
      </c>
      <c r="L71" s="1160" t="s">
        <v>101</v>
      </c>
    </row>
    <row r="72" spans="2:12" x14ac:dyDescent="0.25">
      <c r="B72" s="330" t="s">
        <v>88</v>
      </c>
      <c r="D72" s="1068">
        <f t="shared" si="3"/>
        <v>119</v>
      </c>
      <c r="E72" s="1159">
        <v>112</v>
      </c>
      <c r="F72" s="1159">
        <v>7</v>
      </c>
      <c r="G72" s="1160">
        <v>0</v>
      </c>
      <c r="I72" s="1068">
        <f t="shared" si="1"/>
        <v>107</v>
      </c>
      <c r="J72" s="1159">
        <v>105</v>
      </c>
      <c r="K72" s="1159">
        <v>2</v>
      </c>
      <c r="L72" s="1160">
        <v>0</v>
      </c>
    </row>
    <row r="73" spans="2:12" x14ac:dyDescent="0.25">
      <c r="B73" s="330" t="s">
        <v>333</v>
      </c>
      <c r="D73" s="1068">
        <f t="shared" si="3"/>
        <v>21</v>
      </c>
      <c r="E73" s="1159">
        <v>6</v>
      </c>
      <c r="F73" s="1159">
        <v>15</v>
      </c>
      <c r="G73" s="1160">
        <v>0</v>
      </c>
      <c r="I73" s="1068">
        <f t="shared" si="1"/>
        <v>18</v>
      </c>
      <c r="J73" s="1159">
        <v>6</v>
      </c>
      <c r="K73" s="1159">
        <v>12</v>
      </c>
      <c r="L73" s="1160">
        <v>0</v>
      </c>
    </row>
    <row r="74" spans="2:12" x14ac:dyDescent="0.25">
      <c r="B74" s="330" t="s">
        <v>424</v>
      </c>
      <c r="D74" s="1068">
        <f t="shared" si="3"/>
        <v>8</v>
      </c>
      <c r="E74" s="1159">
        <v>2</v>
      </c>
      <c r="F74" s="1159">
        <v>0</v>
      </c>
      <c r="G74" s="1160">
        <v>6</v>
      </c>
      <c r="I74" s="1068">
        <f t="shared" ref="I74:I75" si="4">SUM(J74:L74)</f>
        <v>34</v>
      </c>
      <c r="J74" s="1159">
        <v>22</v>
      </c>
      <c r="K74" s="1159">
        <v>5</v>
      </c>
      <c r="L74" s="1160">
        <v>7</v>
      </c>
    </row>
    <row r="75" spans="2:12" x14ac:dyDescent="0.25">
      <c r="B75" s="330" t="s">
        <v>141</v>
      </c>
      <c r="D75" s="1068">
        <f t="shared" si="3"/>
        <v>49</v>
      </c>
      <c r="E75" s="1159">
        <v>4</v>
      </c>
      <c r="F75" s="1159">
        <v>45</v>
      </c>
      <c r="G75" s="1160">
        <v>0</v>
      </c>
      <c r="I75" s="1068">
        <f t="shared" si="4"/>
        <v>43</v>
      </c>
      <c r="J75" s="1159">
        <v>7</v>
      </c>
      <c r="K75" s="1159">
        <v>36</v>
      </c>
      <c r="L75" s="1160">
        <v>0</v>
      </c>
    </row>
    <row r="76" spans="2:12" x14ac:dyDescent="0.25">
      <c r="B76" s="330" t="s">
        <v>143</v>
      </c>
      <c r="D76" s="1068">
        <f t="shared" si="3"/>
        <v>109</v>
      </c>
      <c r="E76" s="1159">
        <v>65</v>
      </c>
      <c r="F76" s="1159">
        <v>42</v>
      </c>
      <c r="G76" s="1160">
        <v>2</v>
      </c>
      <c r="I76" s="1068">
        <v>111</v>
      </c>
      <c r="J76" s="1159" t="s">
        <v>101</v>
      </c>
      <c r="K76" s="1159" t="s">
        <v>101</v>
      </c>
      <c r="L76" s="1160" t="s">
        <v>101</v>
      </c>
    </row>
    <row r="77" spans="2:12" x14ac:dyDescent="0.25">
      <c r="B77" s="332" t="s">
        <v>145</v>
      </c>
      <c r="D77" s="1161">
        <v>2</v>
      </c>
      <c r="E77" s="1162" t="s">
        <v>101</v>
      </c>
      <c r="F77" s="1162">
        <v>1</v>
      </c>
      <c r="G77" s="1163" t="s">
        <v>101</v>
      </c>
      <c r="I77" s="1161">
        <v>4</v>
      </c>
      <c r="J77" s="1162" t="s">
        <v>101</v>
      </c>
      <c r="K77" s="1162" t="s">
        <v>101</v>
      </c>
      <c r="L77" s="1163" t="s">
        <v>101</v>
      </c>
    </row>
  </sheetData>
  <mergeCells count="3">
    <mergeCell ref="B4:B6"/>
    <mergeCell ref="E4:G4"/>
    <mergeCell ref="J4:L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BN94"/>
  <sheetViews>
    <sheetView showGridLines="0" topLeftCell="Q46" zoomScale="85" zoomScaleNormal="85" workbookViewId="0">
      <selection activeCell="BD81" sqref="BD81"/>
    </sheetView>
  </sheetViews>
  <sheetFormatPr defaultColWidth="11.42578125" defaultRowHeight="15" x14ac:dyDescent="0.25"/>
  <cols>
    <col min="1" max="1" width="2.85546875" style="1" customWidth="1"/>
    <col min="2" max="2" width="35.28515625" style="1" customWidth="1"/>
    <col min="3" max="3" width="5.85546875" style="1" customWidth="1"/>
    <col min="4" max="5" width="22.28515625" style="1" bestFit="1" customWidth="1"/>
    <col min="6" max="6" width="20.5703125" style="1" bestFit="1" customWidth="1"/>
    <col min="7" max="7" width="15.7109375" style="1" customWidth="1"/>
    <col min="8" max="8" width="5.85546875" style="1" customWidth="1"/>
    <col min="9" max="10" width="22.28515625" style="1" customWidth="1"/>
    <col min="11" max="11" width="20.5703125" style="1" customWidth="1"/>
    <col min="12" max="12" width="15.7109375" style="1" customWidth="1"/>
    <col min="13" max="13" width="2.85546875" style="1" customWidth="1"/>
    <col min="14" max="14" width="10.85546875" style="1" customWidth="1"/>
    <col min="15" max="15" width="2.85546875" style="1" customWidth="1"/>
    <col min="16" max="17" width="15.7109375" style="1" customWidth="1"/>
    <col min="18" max="19" width="2.85546875" style="1" customWidth="1"/>
    <col min="20" max="20" width="45.85546875" style="1" customWidth="1"/>
    <col min="21" max="22" width="16.42578125" style="1" customWidth="1"/>
    <col min="23" max="23" width="15.42578125" style="1" customWidth="1"/>
    <col min="24" max="24" width="8.140625" style="1" bestFit="1" customWidth="1"/>
    <col min="25" max="25" width="2.85546875" style="1" customWidth="1"/>
    <col min="26" max="28" width="16.42578125" style="1" bestFit="1" customWidth="1"/>
    <col min="29" max="29" width="8.42578125" style="1" bestFit="1" customWidth="1"/>
    <col min="30" max="30" width="2.85546875" style="1" customWidth="1"/>
    <col min="31" max="31" width="10.85546875" style="13" customWidth="1"/>
    <col min="32" max="32" width="2.85546875" style="1" customWidth="1"/>
    <col min="33" max="33" width="11.42578125" style="1"/>
    <col min="34" max="34" width="11.42578125" style="1" hidden="1" customWidth="1"/>
    <col min="35" max="35" width="5.5703125" style="1" hidden="1" customWidth="1"/>
    <col min="36" max="36" width="14.42578125" style="1" hidden="1" customWidth="1"/>
    <col min="37" max="37" width="13.28515625" style="1" hidden="1" customWidth="1"/>
    <col min="38" max="38" width="14.42578125" style="1" hidden="1" customWidth="1"/>
    <col min="39" max="39" width="9.28515625" style="1" hidden="1" customWidth="1"/>
    <col min="40" max="40" width="3" style="1" hidden="1" customWidth="1"/>
    <col min="41" max="41" width="26.7109375" style="1" hidden="1" customWidth="1"/>
    <col min="42" max="42" width="5.140625" style="1" hidden="1" customWidth="1"/>
    <col min="43" max="43" width="14.42578125" style="1" hidden="1" customWidth="1"/>
    <col min="44" max="44" width="13.28515625" style="1" hidden="1" customWidth="1"/>
    <col min="45" max="45" width="14.42578125" style="1" hidden="1" customWidth="1"/>
    <col min="46" max="46" width="9.28515625" style="1" hidden="1" customWidth="1"/>
    <col min="47" max="47" width="2.5703125" style="1" hidden="1" customWidth="1"/>
    <col min="48" max="48" width="2.7109375" style="1" hidden="1" customWidth="1"/>
    <col min="49" max="49" width="10.7109375" style="1" hidden="1" customWidth="1"/>
    <col min="50" max="50" width="6.5703125" style="13" hidden="1" customWidth="1"/>
    <col min="51" max="51" width="14.42578125" style="13" hidden="1" customWidth="1"/>
    <col min="52" max="52" width="13.28515625" style="13" hidden="1" customWidth="1"/>
    <col min="53" max="53" width="14.42578125" style="13" hidden="1" customWidth="1"/>
    <col min="54" max="54" width="9.28515625" style="1" hidden="1" customWidth="1"/>
    <col min="55" max="55" width="2.140625" style="1" hidden="1" customWidth="1"/>
    <col min="56" max="56" width="16.42578125" style="1" hidden="1" customWidth="1"/>
    <col min="57" max="57" width="5.85546875" style="1" hidden="1" customWidth="1"/>
    <col min="58" max="58" width="12.7109375" style="1" hidden="1" customWidth="1"/>
    <col min="59" max="59" width="13.28515625" style="1" hidden="1" customWidth="1"/>
    <col min="60" max="60" width="12.7109375" style="1" hidden="1" customWidth="1"/>
    <col min="61" max="61" width="9.28515625" style="1" hidden="1" customWidth="1"/>
    <col min="62" max="62" width="4.42578125" style="13" customWidth="1"/>
    <col min="63" max="63" width="16.42578125" style="13" bestFit="1" customWidth="1"/>
    <col min="64" max="64" width="15" style="13" bestFit="1" customWidth="1"/>
    <col min="65" max="65" width="16.42578125" style="13" bestFit="1" customWidth="1"/>
    <col min="66" max="66" width="11.5703125" style="13" bestFit="1" customWidth="1"/>
    <col min="67" max="67" width="3.7109375" style="1" customWidth="1"/>
    <col min="68" max="68" width="14.42578125" style="1" bestFit="1" customWidth="1"/>
    <col min="69" max="69" width="12.7109375" style="1" bestFit="1" customWidth="1"/>
    <col min="70" max="70" width="14.42578125" style="1" bestFit="1" customWidth="1"/>
    <col min="71" max="71" width="9.28515625" style="1" bestFit="1" customWidth="1"/>
    <col min="72" max="244" width="11.42578125" style="1"/>
    <col min="245" max="245" width="2.85546875" style="1" customWidth="1"/>
    <col min="246" max="246" width="45.85546875" style="1" customWidth="1"/>
    <col min="247" max="247" width="5.85546875" style="1" customWidth="1"/>
    <col min="248" max="251" width="15.7109375" style="1" customWidth="1"/>
    <col min="252" max="252" width="2.85546875" style="1" customWidth="1"/>
    <col min="253" max="256" width="15.7109375" style="1" customWidth="1"/>
    <col min="257" max="257" width="2.85546875" style="1" customWidth="1"/>
    <col min="258" max="258" width="10.85546875" style="1" customWidth="1"/>
    <col min="259" max="259" width="2.85546875" style="1" customWidth="1"/>
    <col min="260" max="261" width="15.7109375" style="1" customWidth="1"/>
    <col min="262" max="263" width="2.85546875" style="1" customWidth="1"/>
    <col min="264" max="264" width="45.85546875" style="1" customWidth="1"/>
    <col min="265" max="268" width="15.7109375" style="1" customWidth="1"/>
    <col min="269" max="269" width="2.85546875" style="1" customWidth="1"/>
    <col min="270" max="273" width="15.7109375" style="1" customWidth="1"/>
    <col min="274" max="274" width="2.85546875" style="1" customWidth="1"/>
    <col min="275" max="275" width="10.85546875" style="1" customWidth="1"/>
    <col min="276" max="276" width="2.85546875" style="1" customWidth="1"/>
    <col min="277" max="500" width="11.42578125" style="1"/>
    <col min="501" max="501" width="2.85546875" style="1" customWidth="1"/>
    <col min="502" max="502" width="45.85546875" style="1" customWidth="1"/>
    <col min="503" max="503" width="5.85546875" style="1" customWidth="1"/>
    <col min="504" max="507" width="15.7109375" style="1" customWidth="1"/>
    <col min="508" max="508" width="2.85546875" style="1" customWidth="1"/>
    <col min="509" max="512" width="15.7109375" style="1" customWidth="1"/>
    <col min="513" max="513" width="2.85546875" style="1" customWidth="1"/>
    <col min="514" max="514" width="10.85546875" style="1" customWidth="1"/>
    <col min="515" max="515" width="2.85546875" style="1" customWidth="1"/>
    <col min="516" max="517" width="15.7109375" style="1" customWidth="1"/>
    <col min="518" max="519" width="2.85546875" style="1" customWidth="1"/>
    <col min="520" max="520" width="45.85546875" style="1" customWidth="1"/>
    <col min="521" max="524" width="15.7109375" style="1" customWidth="1"/>
    <col min="525" max="525" width="2.85546875" style="1" customWidth="1"/>
    <col min="526" max="529" width="15.7109375" style="1" customWidth="1"/>
    <col min="530" max="530" width="2.85546875" style="1" customWidth="1"/>
    <col min="531" max="531" width="10.85546875" style="1" customWidth="1"/>
    <col min="532" max="532" width="2.85546875" style="1" customWidth="1"/>
    <col min="533" max="756" width="11.42578125" style="1"/>
    <col min="757" max="757" width="2.85546875" style="1" customWidth="1"/>
    <col min="758" max="758" width="45.85546875" style="1" customWidth="1"/>
    <col min="759" max="759" width="5.85546875" style="1" customWidth="1"/>
    <col min="760" max="763" width="15.7109375" style="1" customWidth="1"/>
    <col min="764" max="764" width="2.85546875" style="1" customWidth="1"/>
    <col min="765" max="768" width="15.7109375" style="1" customWidth="1"/>
    <col min="769" max="769" width="2.85546875" style="1" customWidth="1"/>
    <col min="770" max="770" width="10.85546875" style="1" customWidth="1"/>
    <col min="771" max="771" width="2.85546875" style="1" customWidth="1"/>
    <col min="772" max="773" width="15.7109375" style="1" customWidth="1"/>
    <col min="774" max="775" width="2.85546875" style="1" customWidth="1"/>
    <col min="776" max="776" width="45.85546875" style="1" customWidth="1"/>
    <col min="777" max="780" width="15.7109375" style="1" customWidth="1"/>
    <col min="781" max="781" width="2.85546875" style="1" customWidth="1"/>
    <col min="782" max="785" width="15.7109375" style="1" customWidth="1"/>
    <col min="786" max="786" width="2.85546875" style="1" customWidth="1"/>
    <col min="787" max="787" width="10.85546875" style="1" customWidth="1"/>
    <col min="788" max="788" width="2.85546875" style="1" customWidth="1"/>
    <col min="789" max="1012" width="11.42578125" style="1"/>
    <col min="1013" max="1013" width="2.85546875" style="1" customWidth="1"/>
    <col min="1014" max="1014" width="45.85546875" style="1" customWidth="1"/>
    <col min="1015" max="1015" width="5.85546875" style="1" customWidth="1"/>
    <col min="1016" max="1019" width="15.7109375" style="1" customWidth="1"/>
    <col min="1020" max="1020" width="2.85546875" style="1" customWidth="1"/>
    <col min="1021" max="1024" width="15.7109375" style="1" customWidth="1"/>
    <col min="1025" max="1025" width="2.85546875" style="1" customWidth="1"/>
    <col min="1026" max="1026" width="10.85546875" style="1" customWidth="1"/>
    <col min="1027" max="1027" width="2.85546875" style="1" customWidth="1"/>
    <col min="1028" max="1029" width="15.7109375" style="1" customWidth="1"/>
    <col min="1030" max="1031" width="2.85546875" style="1" customWidth="1"/>
    <col min="1032" max="1032" width="45.85546875" style="1" customWidth="1"/>
    <col min="1033" max="1036" width="15.7109375" style="1" customWidth="1"/>
    <col min="1037" max="1037" width="2.85546875" style="1" customWidth="1"/>
    <col min="1038" max="1041" width="15.7109375" style="1" customWidth="1"/>
    <col min="1042" max="1042" width="2.85546875" style="1" customWidth="1"/>
    <col min="1043" max="1043" width="10.85546875" style="1" customWidth="1"/>
    <col min="1044" max="1044" width="2.85546875" style="1" customWidth="1"/>
    <col min="1045" max="1268" width="11.42578125" style="1"/>
    <col min="1269" max="1269" width="2.85546875" style="1" customWidth="1"/>
    <col min="1270" max="1270" width="45.85546875" style="1" customWidth="1"/>
    <col min="1271" max="1271" width="5.85546875" style="1" customWidth="1"/>
    <col min="1272" max="1275" width="15.7109375" style="1" customWidth="1"/>
    <col min="1276" max="1276" width="2.85546875" style="1" customWidth="1"/>
    <col min="1277" max="1280" width="15.7109375" style="1" customWidth="1"/>
    <col min="1281" max="1281" width="2.85546875" style="1" customWidth="1"/>
    <col min="1282" max="1282" width="10.85546875" style="1" customWidth="1"/>
    <col min="1283" max="1283" width="2.85546875" style="1" customWidth="1"/>
    <col min="1284" max="1285" width="15.7109375" style="1" customWidth="1"/>
    <col min="1286" max="1287" width="2.85546875" style="1" customWidth="1"/>
    <col min="1288" max="1288" width="45.85546875" style="1" customWidth="1"/>
    <col min="1289" max="1292" width="15.7109375" style="1" customWidth="1"/>
    <col min="1293" max="1293" width="2.85546875" style="1" customWidth="1"/>
    <col min="1294" max="1297" width="15.7109375" style="1" customWidth="1"/>
    <col min="1298" max="1298" width="2.85546875" style="1" customWidth="1"/>
    <col min="1299" max="1299" width="10.85546875" style="1" customWidth="1"/>
    <col min="1300" max="1300" width="2.85546875" style="1" customWidth="1"/>
    <col min="1301" max="1524" width="11.42578125" style="1"/>
    <col min="1525" max="1525" width="2.85546875" style="1" customWidth="1"/>
    <col min="1526" max="1526" width="45.85546875" style="1" customWidth="1"/>
    <col min="1527" max="1527" width="5.85546875" style="1" customWidth="1"/>
    <col min="1528" max="1531" width="15.7109375" style="1" customWidth="1"/>
    <col min="1532" max="1532" width="2.85546875" style="1" customWidth="1"/>
    <col min="1533" max="1536" width="15.7109375" style="1" customWidth="1"/>
    <col min="1537" max="1537" width="2.85546875" style="1" customWidth="1"/>
    <col min="1538" max="1538" width="10.85546875" style="1" customWidth="1"/>
    <col min="1539" max="1539" width="2.85546875" style="1" customWidth="1"/>
    <col min="1540" max="1541" width="15.7109375" style="1" customWidth="1"/>
    <col min="1542" max="1543" width="2.85546875" style="1" customWidth="1"/>
    <col min="1544" max="1544" width="45.85546875" style="1" customWidth="1"/>
    <col min="1545" max="1548" width="15.7109375" style="1" customWidth="1"/>
    <col min="1549" max="1549" width="2.85546875" style="1" customWidth="1"/>
    <col min="1550" max="1553" width="15.7109375" style="1" customWidth="1"/>
    <col min="1554" max="1554" width="2.85546875" style="1" customWidth="1"/>
    <col min="1555" max="1555" width="10.85546875" style="1" customWidth="1"/>
    <col min="1556" max="1556" width="2.85546875" style="1" customWidth="1"/>
    <col min="1557" max="1780" width="11.42578125" style="1"/>
    <col min="1781" max="1781" width="2.85546875" style="1" customWidth="1"/>
    <col min="1782" max="1782" width="45.85546875" style="1" customWidth="1"/>
    <col min="1783" max="1783" width="5.85546875" style="1" customWidth="1"/>
    <col min="1784" max="1787" width="15.7109375" style="1" customWidth="1"/>
    <col min="1788" max="1788" width="2.85546875" style="1" customWidth="1"/>
    <col min="1789" max="1792" width="15.7109375" style="1" customWidth="1"/>
    <col min="1793" max="1793" width="2.85546875" style="1" customWidth="1"/>
    <col min="1794" max="1794" width="10.85546875" style="1" customWidth="1"/>
    <col min="1795" max="1795" width="2.85546875" style="1" customWidth="1"/>
    <col min="1796" max="1797" width="15.7109375" style="1" customWidth="1"/>
    <col min="1798" max="1799" width="2.85546875" style="1" customWidth="1"/>
    <col min="1800" max="1800" width="45.85546875" style="1" customWidth="1"/>
    <col min="1801" max="1804" width="15.7109375" style="1" customWidth="1"/>
    <col min="1805" max="1805" width="2.85546875" style="1" customWidth="1"/>
    <col min="1806" max="1809" width="15.7109375" style="1" customWidth="1"/>
    <col min="1810" max="1810" width="2.85546875" style="1" customWidth="1"/>
    <col min="1811" max="1811" width="10.85546875" style="1" customWidth="1"/>
    <col min="1812" max="1812" width="2.85546875" style="1" customWidth="1"/>
    <col min="1813" max="2036" width="11.42578125" style="1"/>
    <col min="2037" max="2037" width="2.85546875" style="1" customWidth="1"/>
    <col min="2038" max="2038" width="45.85546875" style="1" customWidth="1"/>
    <col min="2039" max="2039" width="5.85546875" style="1" customWidth="1"/>
    <col min="2040" max="2043" width="15.7109375" style="1" customWidth="1"/>
    <col min="2044" max="2044" width="2.85546875" style="1" customWidth="1"/>
    <col min="2045" max="2048" width="15.7109375" style="1" customWidth="1"/>
    <col min="2049" max="2049" width="2.85546875" style="1" customWidth="1"/>
    <col min="2050" max="2050" width="10.85546875" style="1" customWidth="1"/>
    <col min="2051" max="2051" width="2.85546875" style="1" customWidth="1"/>
    <col min="2052" max="2053" width="15.7109375" style="1" customWidth="1"/>
    <col min="2054" max="2055" width="2.85546875" style="1" customWidth="1"/>
    <col min="2056" max="2056" width="45.85546875" style="1" customWidth="1"/>
    <col min="2057" max="2060" width="15.7109375" style="1" customWidth="1"/>
    <col min="2061" max="2061" width="2.85546875" style="1" customWidth="1"/>
    <col min="2062" max="2065" width="15.7109375" style="1" customWidth="1"/>
    <col min="2066" max="2066" width="2.85546875" style="1" customWidth="1"/>
    <col min="2067" max="2067" width="10.85546875" style="1" customWidth="1"/>
    <col min="2068" max="2068" width="2.85546875" style="1" customWidth="1"/>
    <col min="2069" max="2292" width="11.42578125" style="1"/>
    <col min="2293" max="2293" width="2.85546875" style="1" customWidth="1"/>
    <col min="2294" max="2294" width="45.85546875" style="1" customWidth="1"/>
    <col min="2295" max="2295" width="5.85546875" style="1" customWidth="1"/>
    <col min="2296" max="2299" width="15.7109375" style="1" customWidth="1"/>
    <col min="2300" max="2300" width="2.85546875" style="1" customWidth="1"/>
    <col min="2301" max="2304" width="15.7109375" style="1" customWidth="1"/>
    <col min="2305" max="2305" width="2.85546875" style="1" customWidth="1"/>
    <col min="2306" max="2306" width="10.85546875" style="1" customWidth="1"/>
    <col min="2307" max="2307" width="2.85546875" style="1" customWidth="1"/>
    <col min="2308" max="2309" width="15.7109375" style="1" customWidth="1"/>
    <col min="2310" max="2311" width="2.85546875" style="1" customWidth="1"/>
    <col min="2312" max="2312" width="45.85546875" style="1" customWidth="1"/>
    <col min="2313" max="2316" width="15.7109375" style="1" customWidth="1"/>
    <col min="2317" max="2317" width="2.85546875" style="1" customWidth="1"/>
    <col min="2318" max="2321" width="15.7109375" style="1" customWidth="1"/>
    <col min="2322" max="2322" width="2.85546875" style="1" customWidth="1"/>
    <col min="2323" max="2323" width="10.85546875" style="1" customWidth="1"/>
    <col min="2324" max="2324" width="2.85546875" style="1" customWidth="1"/>
    <col min="2325" max="2548" width="11.42578125" style="1"/>
    <col min="2549" max="2549" width="2.85546875" style="1" customWidth="1"/>
    <col min="2550" max="2550" width="45.85546875" style="1" customWidth="1"/>
    <col min="2551" max="2551" width="5.85546875" style="1" customWidth="1"/>
    <col min="2552" max="2555" width="15.7109375" style="1" customWidth="1"/>
    <col min="2556" max="2556" width="2.85546875" style="1" customWidth="1"/>
    <col min="2557" max="2560" width="15.7109375" style="1" customWidth="1"/>
    <col min="2561" max="2561" width="2.85546875" style="1" customWidth="1"/>
    <col min="2562" max="2562" width="10.85546875" style="1" customWidth="1"/>
    <col min="2563" max="2563" width="2.85546875" style="1" customWidth="1"/>
    <col min="2564" max="2565" width="15.7109375" style="1" customWidth="1"/>
    <col min="2566" max="2567" width="2.85546875" style="1" customWidth="1"/>
    <col min="2568" max="2568" width="45.85546875" style="1" customWidth="1"/>
    <col min="2569" max="2572" width="15.7109375" style="1" customWidth="1"/>
    <col min="2573" max="2573" width="2.85546875" style="1" customWidth="1"/>
    <col min="2574" max="2577" width="15.7109375" style="1" customWidth="1"/>
    <col min="2578" max="2578" width="2.85546875" style="1" customWidth="1"/>
    <col min="2579" max="2579" width="10.85546875" style="1" customWidth="1"/>
    <col min="2580" max="2580" width="2.85546875" style="1" customWidth="1"/>
    <col min="2581" max="2804" width="11.42578125" style="1"/>
    <col min="2805" max="2805" width="2.85546875" style="1" customWidth="1"/>
    <col min="2806" max="2806" width="45.85546875" style="1" customWidth="1"/>
    <col min="2807" max="2807" width="5.85546875" style="1" customWidth="1"/>
    <col min="2808" max="2811" width="15.7109375" style="1" customWidth="1"/>
    <col min="2812" max="2812" width="2.85546875" style="1" customWidth="1"/>
    <col min="2813" max="2816" width="15.7109375" style="1" customWidth="1"/>
    <col min="2817" max="2817" width="2.85546875" style="1" customWidth="1"/>
    <col min="2818" max="2818" width="10.85546875" style="1" customWidth="1"/>
    <col min="2819" max="2819" width="2.85546875" style="1" customWidth="1"/>
    <col min="2820" max="2821" width="15.7109375" style="1" customWidth="1"/>
    <col min="2822" max="2823" width="2.85546875" style="1" customWidth="1"/>
    <col min="2824" max="2824" width="45.85546875" style="1" customWidth="1"/>
    <col min="2825" max="2828" width="15.7109375" style="1" customWidth="1"/>
    <col min="2829" max="2829" width="2.85546875" style="1" customWidth="1"/>
    <col min="2830" max="2833" width="15.7109375" style="1" customWidth="1"/>
    <col min="2834" max="2834" width="2.85546875" style="1" customWidth="1"/>
    <col min="2835" max="2835" width="10.85546875" style="1" customWidth="1"/>
    <col min="2836" max="2836" width="2.85546875" style="1" customWidth="1"/>
    <col min="2837" max="3060" width="11.42578125" style="1"/>
    <col min="3061" max="3061" width="2.85546875" style="1" customWidth="1"/>
    <col min="3062" max="3062" width="45.85546875" style="1" customWidth="1"/>
    <col min="3063" max="3063" width="5.85546875" style="1" customWidth="1"/>
    <col min="3064" max="3067" width="15.7109375" style="1" customWidth="1"/>
    <col min="3068" max="3068" width="2.85546875" style="1" customWidth="1"/>
    <col min="3069" max="3072" width="15.7109375" style="1" customWidth="1"/>
    <col min="3073" max="3073" width="2.85546875" style="1" customWidth="1"/>
    <col min="3074" max="3074" width="10.85546875" style="1" customWidth="1"/>
    <col min="3075" max="3075" width="2.85546875" style="1" customWidth="1"/>
    <col min="3076" max="3077" width="15.7109375" style="1" customWidth="1"/>
    <col min="3078" max="3079" width="2.85546875" style="1" customWidth="1"/>
    <col min="3080" max="3080" width="45.85546875" style="1" customWidth="1"/>
    <col min="3081" max="3084" width="15.7109375" style="1" customWidth="1"/>
    <col min="3085" max="3085" width="2.85546875" style="1" customWidth="1"/>
    <col min="3086" max="3089" width="15.7109375" style="1" customWidth="1"/>
    <col min="3090" max="3090" width="2.85546875" style="1" customWidth="1"/>
    <col min="3091" max="3091" width="10.85546875" style="1" customWidth="1"/>
    <col min="3092" max="3092" width="2.85546875" style="1" customWidth="1"/>
    <col min="3093" max="3316" width="11.42578125" style="1"/>
    <col min="3317" max="3317" width="2.85546875" style="1" customWidth="1"/>
    <col min="3318" max="3318" width="45.85546875" style="1" customWidth="1"/>
    <col min="3319" max="3319" width="5.85546875" style="1" customWidth="1"/>
    <col min="3320" max="3323" width="15.7109375" style="1" customWidth="1"/>
    <col min="3324" max="3324" width="2.85546875" style="1" customWidth="1"/>
    <col min="3325" max="3328" width="15.7109375" style="1" customWidth="1"/>
    <col min="3329" max="3329" width="2.85546875" style="1" customWidth="1"/>
    <col min="3330" max="3330" width="10.85546875" style="1" customWidth="1"/>
    <col min="3331" max="3331" width="2.85546875" style="1" customWidth="1"/>
    <col min="3332" max="3333" width="15.7109375" style="1" customWidth="1"/>
    <col min="3334" max="3335" width="2.85546875" style="1" customWidth="1"/>
    <col min="3336" max="3336" width="45.85546875" style="1" customWidth="1"/>
    <col min="3337" max="3340" width="15.7109375" style="1" customWidth="1"/>
    <col min="3341" max="3341" width="2.85546875" style="1" customWidth="1"/>
    <col min="3342" max="3345" width="15.7109375" style="1" customWidth="1"/>
    <col min="3346" max="3346" width="2.85546875" style="1" customWidth="1"/>
    <col min="3347" max="3347" width="10.85546875" style="1" customWidth="1"/>
    <col min="3348" max="3348" width="2.85546875" style="1" customWidth="1"/>
    <col min="3349" max="3572" width="11.42578125" style="1"/>
    <col min="3573" max="3573" width="2.85546875" style="1" customWidth="1"/>
    <col min="3574" max="3574" width="45.85546875" style="1" customWidth="1"/>
    <col min="3575" max="3575" width="5.85546875" style="1" customWidth="1"/>
    <col min="3576" max="3579" width="15.7109375" style="1" customWidth="1"/>
    <col min="3580" max="3580" width="2.85546875" style="1" customWidth="1"/>
    <col min="3581" max="3584" width="15.7109375" style="1" customWidth="1"/>
    <col min="3585" max="3585" width="2.85546875" style="1" customWidth="1"/>
    <col min="3586" max="3586" width="10.85546875" style="1" customWidth="1"/>
    <col min="3587" max="3587" width="2.85546875" style="1" customWidth="1"/>
    <col min="3588" max="3589" width="15.7109375" style="1" customWidth="1"/>
    <col min="3590" max="3591" width="2.85546875" style="1" customWidth="1"/>
    <col min="3592" max="3592" width="45.85546875" style="1" customWidth="1"/>
    <col min="3593" max="3596" width="15.7109375" style="1" customWidth="1"/>
    <col min="3597" max="3597" width="2.85546875" style="1" customWidth="1"/>
    <col min="3598" max="3601" width="15.7109375" style="1" customWidth="1"/>
    <col min="3602" max="3602" width="2.85546875" style="1" customWidth="1"/>
    <col min="3603" max="3603" width="10.85546875" style="1" customWidth="1"/>
    <col min="3604" max="3604" width="2.85546875" style="1" customWidth="1"/>
    <col min="3605" max="3828" width="11.42578125" style="1"/>
    <col min="3829" max="3829" width="2.85546875" style="1" customWidth="1"/>
    <col min="3830" max="3830" width="45.85546875" style="1" customWidth="1"/>
    <col min="3831" max="3831" width="5.85546875" style="1" customWidth="1"/>
    <col min="3832" max="3835" width="15.7109375" style="1" customWidth="1"/>
    <col min="3836" max="3836" width="2.85546875" style="1" customWidth="1"/>
    <col min="3837" max="3840" width="15.7109375" style="1" customWidth="1"/>
    <col min="3841" max="3841" width="2.85546875" style="1" customWidth="1"/>
    <col min="3842" max="3842" width="10.85546875" style="1" customWidth="1"/>
    <col min="3843" max="3843" width="2.85546875" style="1" customWidth="1"/>
    <col min="3844" max="3845" width="15.7109375" style="1" customWidth="1"/>
    <col min="3846" max="3847" width="2.85546875" style="1" customWidth="1"/>
    <col min="3848" max="3848" width="45.85546875" style="1" customWidth="1"/>
    <col min="3849" max="3852" width="15.7109375" style="1" customWidth="1"/>
    <col min="3853" max="3853" width="2.85546875" style="1" customWidth="1"/>
    <col min="3854" max="3857" width="15.7109375" style="1" customWidth="1"/>
    <col min="3858" max="3858" width="2.85546875" style="1" customWidth="1"/>
    <col min="3859" max="3859" width="10.85546875" style="1" customWidth="1"/>
    <col min="3860" max="3860" width="2.85546875" style="1" customWidth="1"/>
    <col min="3861" max="4084" width="11.42578125" style="1"/>
    <col min="4085" max="4085" width="2.85546875" style="1" customWidth="1"/>
    <col min="4086" max="4086" width="45.85546875" style="1" customWidth="1"/>
    <col min="4087" max="4087" width="5.85546875" style="1" customWidth="1"/>
    <col min="4088" max="4091" width="15.7109375" style="1" customWidth="1"/>
    <col min="4092" max="4092" width="2.85546875" style="1" customWidth="1"/>
    <col min="4093" max="4096" width="15.7109375" style="1" customWidth="1"/>
    <col min="4097" max="4097" width="2.85546875" style="1" customWidth="1"/>
    <col min="4098" max="4098" width="10.85546875" style="1" customWidth="1"/>
    <col min="4099" max="4099" width="2.85546875" style="1" customWidth="1"/>
    <col min="4100" max="4101" width="15.7109375" style="1" customWidth="1"/>
    <col min="4102" max="4103" width="2.85546875" style="1" customWidth="1"/>
    <col min="4104" max="4104" width="45.85546875" style="1" customWidth="1"/>
    <col min="4105" max="4108" width="15.7109375" style="1" customWidth="1"/>
    <col min="4109" max="4109" width="2.85546875" style="1" customWidth="1"/>
    <col min="4110" max="4113" width="15.7109375" style="1" customWidth="1"/>
    <col min="4114" max="4114" width="2.85546875" style="1" customWidth="1"/>
    <col min="4115" max="4115" width="10.85546875" style="1" customWidth="1"/>
    <col min="4116" max="4116" width="2.85546875" style="1" customWidth="1"/>
    <col min="4117" max="4340" width="11.42578125" style="1"/>
    <col min="4341" max="4341" width="2.85546875" style="1" customWidth="1"/>
    <col min="4342" max="4342" width="45.85546875" style="1" customWidth="1"/>
    <col min="4343" max="4343" width="5.85546875" style="1" customWidth="1"/>
    <col min="4344" max="4347" width="15.7109375" style="1" customWidth="1"/>
    <col min="4348" max="4348" width="2.85546875" style="1" customWidth="1"/>
    <col min="4349" max="4352" width="15.7109375" style="1" customWidth="1"/>
    <col min="4353" max="4353" width="2.85546875" style="1" customWidth="1"/>
    <col min="4354" max="4354" width="10.85546875" style="1" customWidth="1"/>
    <col min="4355" max="4355" width="2.85546875" style="1" customWidth="1"/>
    <col min="4356" max="4357" width="15.7109375" style="1" customWidth="1"/>
    <col min="4358" max="4359" width="2.85546875" style="1" customWidth="1"/>
    <col min="4360" max="4360" width="45.85546875" style="1" customWidth="1"/>
    <col min="4361" max="4364" width="15.7109375" style="1" customWidth="1"/>
    <col min="4365" max="4365" width="2.85546875" style="1" customWidth="1"/>
    <col min="4366" max="4369" width="15.7109375" style="1" customWidth="1"/>
    <col min="4370" max="4370" width="2.85546875" style="1" customWidth="1"/>
    <col min="4371" max="4371" width="10.85546875" style="1" customWidth="1"/>
    <col min="4372" max="4372" width="2.85546875" style="1" customWidth="1"/>
    <col min="4373" max="4596" width="11.42578125" style="1"/>
    <col min="4597" max="4597" width="2.85546875" style="1" customWidth="1"/>
    <col min="4598" max="4598" width="45.85546875" style="1" customWidth="1"/>
    <col min="4599" max="4599" width="5.85546875" style="1" customWidth="1"/>
    <col min="4600" max="4603" width="15.7109375" style="1" customWidth="1"/>
    <col min="4604" max="4604" width="2.85546875" style="1" customWidth="1"/>
    <col min="4605" max="4608" width="15.7109375" style="1" customWidth="1"/>
    <col min="4609" max="4609" width="2.85546875" style="1" customWidth="1"/>
    <col min="4610" max="4610" width="10.85546875" style="1" customWidth="1"/>
    <col min="4611" max="4611" width="2.85546875" style="1" customWidth="1"/>
    <col min="4612" max="4613" width="15.7109375" style="1" customWidth="1"/>
    <col min="4614" max="4615" width="2.85546875" style="1" customWidth="1"/>
    <col min="4616" max="4616" width="45.85546875" style="1" customWidth="1"/>
    <col min="4617" max="4620" width="15.7109375" style="1" customWidth="1"/>
    <col min="4621" max="4621" width="2.85546875" style="1" customWidth="1"/>
    <col min="4622" max="4625" width="15.7109375" style="1" customWidth="1"/>
    <col min="4626" max="4626" width="2.85546875" style="1" customWidth="1"/>
    <col min="4627" max="4627" width="10.85546875" style="1" customWidth="1"/>
    <col min="4628" max="4628" width="2.85546875" style="1" customWidth="1"/>
    <col min="4629" max="4852" width="11.42578125" style="1"/>
    <col min="4853" max="4853" width="2.85546875" style="1" customWidth="1"/>
    <col min="4854" max="4854" width="45.85546875" style="1" customWidth="1"/>
    <col min="4855" max="4855" width="5.85546875" style="1" customWidth="1"/>
    <col min="4856" max="4859" width="15.7109375" style="1" customWidth="1"/>
    <col min="4860" max="4860" width="2.85546875" style="1" customWidth="1"/>
    <col min="4861" max="4864" width="15.7109375" style="1" customWidth="1"/>
    <col min="4865" max="4865" width="2.85546875" style="1" customWidth="1"/>
    <col min="4866" max="4866" width="10.85546875" style="1" customWidth="1"/>
    <col min="4867" max="4867" width="2.85546875" style="1" customWidth="1"/>
    <col min="4868" max="4869" width="15.7109375" style="1" customWidth="1"/>
    <col min="4870" max="4871" width="2.85546875" style="1" customWidth="1"/>
    <col min="4872" max="4872" width="45.85546875" style="1" customWidth="1"/>
    <col min="4873" max="4876" width="15.7109375" style="1" customWidth="1"/>
    <col min="4877" max="4877" width="2.85546875" style="1" customWidth="1"/>
    <col min="4878" max="4881" width="15.7109375" style="1" customWidth="1"/>
    <col min="4882" max="4882" width="2.85546875" style="1" customWidth="1"/>
    <col min="4883" max="4883" width="10.85546875" style="1" customWidth="1"/>
    <col min="4884" max="4884" width="2.85546875" style="1" customWidth="1"/>
    <col min="4885" max="5108" width="11.42578125" style="1"/>
    <col min="5109" max="5109" width="2.85546875" style="1" customWidth="1"/>
    <col min="5110" max="5110" width="45.85546875" style="1" customWidth="1"/>
    <col min="5111" max="5111" width="5.85546875" style="1" customWidth="1"/>
    <col min="5112" max="5115" width="15.7109375" style="1" customWidth="1"/>
    <col min="5116" max="5116" width="2.85546875" style="1" customWidth="1"/>
    <col min="5117" max="5120" width="15.7109375" style="1" customWidth="1"/>
    <col min="5121" max="5121" width="2.85546875" style="1" customWidth="1"/>
    <col min="5122" max="5122" width="10.85546875" style="1" customWidth="1"/>
    <col min="5123" max="5123" width="2.85546875" style="1" customWidth="1"/>
    <col min="5124" max="5125" width="15.7109375" style="1" customWidth="1"/>
    <col min="5126" max="5127" width="2.85546875" style="1" customWidth="1"/>
    <col min="5128" max="5128" width="45.85546875" style="1" customWidth="1"/>
    <col min="5129" max="5132" width="15.7109375" style="1" customWidth="1"/>
    <col min="5133" max="5133" width="2.85546875" style="1" customWidth="1"/>
    <col min="5134" max="5137" width="15.7109375" style="1" customWidth="1"/>
    <col min="5138" max="5138" width="2.85546875" style="1" customWidth="1"/>
    <col min="5139" max="5139" width="10.85546875" style="1" customWidth="1"/>
    <col min="5140" max="5140" width="2.85546875" style="1" customWidth="1"/>
    <col min="5141" max="5364" width="11.42578125" style="1"/>
    <col min="5365" max="5365" width="2.85546875" style="1" customWidth="1"/>
    <col min="5366" max="5366" width="45.85546875" style="1" customWidth="1"/>
    <col min="5367" max="5367" width="5.85546875" style="1" customWidth="1"/>
    <col min="5368" max="5371" width="15.7109375" style="1" customWidth="1"/>
    <col min="5372" max="5372" width="2.85546875" style="1" customWidth="1"/>
    <col min="5373" max="5376" width="15.7109375" style="1" customWidth="1"/>
    <col min="5377" max="5377" width="2.85546875" style="1" customWidth="1"/>
    <col min="5378" max="5378" width="10.85546875" style="1" customWidth="1"/>
    <col min="5379" max="5379" width="2.85546875" style="1" customWidth="1"/>
    <col min="5380" max="5381" width="15.7109375" style="1" customWidth="1"/>
    <col min="5382" max="5383" width="2.85546875" style="1" customWidth="1"/>
    <col min="5384" max="5384" width="45.85546875" style="1" customWidth="1"/>
    <col min="5385" max="5388" width="15.7109375" style="1" customWidth="1"/>
    <col min="5389" max="5389" width="2.85546875" style="1" customWidth="1"/>
    <col min="5390" max="5393" width="15.7109375" style="1" customWidth="1"/>
    <col min="5394" max="5394" width="2.85546875" style="1" customWidth="1"/>
    <col min="5395" max="5395" width="10.85546875" style="1" customWidth="1"/>
    <col min="5396" max="5396" width="2.85546875" style="1" customWidth="1"/>
    <col min="5397" max="5620" width="11.42578125" style="1"/>
    <col min="5621" max="5621" width="2.85546875" style="1" customWidth="1"/>
    <col min="5622" max="5622" width="45.85546875" style="1" customWidth="1"/>
    <col min="5623" max="5623" width="5.85546875" style="1" customWidth="1"/>
    <col min="5624" max="5627" width="15.7109375" style="1" customWidth="1"/>
    <col min="5628" max="5628" width="2.85546875" style="1" customWidth="1"/>
    <col min="5629" max="5632" width="15.7109375" style="1" customWidth="1"/>
    <col min="5633" max="5633" width="2.85546875" style="1" customWidth="1"/>
    <col min="5634" max="5634" width="10.85546875" style="1" customWidth="1"/>
    <col min="5635" max="5635" width="2.85546875" style="1" customWidth="1"/>
    <col min="5636" max="5637" width="15.7109375" style="1" customWidth="1"/>
    <col min="5638" max="5639" width="2.85546875" style="1" customWidth="1"/>
    <col min="5640" max="5640" width="45.85546875" style="1" customWidth="1"/>
    <col min="5641" max="5644" width="15.7109375" style="1" customWidth="1"/>
    <col min="5645" max="5645" width="2.85546875" style="1" customWidth="1"/>
    <col min="5646" max="5649" width="15.7109375" style="1" customWidth="1"/>
    <col min="5650" max="5650" width="2.85546875" style="1" customWidth="1"/>
    <col min="5651" max="5651" width="10.85546875" style="1" customWidth="1"/>
    <col min="5652" max="5652" width="2.85546875" style="1" customWidth="1"/>
    <col min="5653" max="5876" width="11.42578125" style="1"/>
    <col min="5877" max="5877" width="2.85546875" style="1" customWidth="1"/>
    <col min="5878" max="5878" width="45.85546875" style="1" customWidth="1"/>
    <col min="5879" max="5879" width="5.85546875" style="1" customWidth="1"/>
    <col min="5880" max="5883" width="15.7109375" style="1" customWidth="1"/>
    <col min="5884" max="5884" width="2.85546875" style="1" customWidth="1"/>
    <col min="5885" max="5888" width="15.7109375" style="1" customWidth="1"/>
    <col min="5889" max="5889" width="2.85546875" style="1" customWidth="1"/>
    <col min="5890" max="5890" width="10.85546875" style="1" customWidth="1"/>
    <col min="5891" max="5891" width="2.85546875" style="1" customWidth="1"/>
    <col min="5892" max="5893" width="15.7109375" style="1" customWidth="1"/>
    <col min="5894" max="5895" width="2.85546875" style="1" customWidth="1"/>
    <col min="5896" max="5896" width="45.85546875" style="1" customWidth="1"/>
    <col min="5897" max="5900" width="15.7109375" style="1" customWidth="1"/>
    <col min="5901" max="5901" width="2.85546875" style="1" customWidth="1"/>
    <col min="5902" max="5905" width="15.7109375" style="1" customWidth="1"/>
    <col min="5906" max="5906" width="2.85546875" style="1" customWidth="1"/>
    <col min="5907" max="5907" width="10.85546875" style="1" customWidth="1"/>
    <col min="5908" max="5908" width="2.85546875" style="1" customWidth="1"/>
    <col min="5909" max="6132" width="11.42578125" style="1"/>
    <col min="6133" max="6133" width="2.85546875" style="1" customWidth="1"/>
    <col min="6134" max="6134" width="45.85546875" style="1" customWidth="1"/>
    <col min="6135" max="6135" width="5.85546875" style="1" customWidth="1"/>
    <col min="6136" max="6139" width="15.7109375" style="1" customWidth="1"/>
    <col min="6140" max="6140" width="2.85546875" style="1" customWidth="1"/>
    <col min="6141" max="6144" width="15.7109375" style="1" customWidth="1"/>
    <col min="6145" max="6145" width="2.85546875" style="1" customWidth="1"/>
    <col min="6146" max="6146" width="10.85546875" style="1" customWidth="1"/>
    <col min="6147" max="6147" width="2.85546875" style="1" customWidth="1"/>
    <col min="6148" max="6149" width="15.7109375" style="1" customWidth="1"/>
    <col min="6150" max="6151" width="2.85546875" style="1" customWidth="1"/>
    <col min="6152" max="6152" width="45.85546875" style="1" customWidth="1"/>
    <col min="6153" max="6156" width="15.7109375" style="1" customWidth="1"/>
    <col min="6157" max="6157" width="2.85546875" style="1" customWidth="1"/>
    <col min="6158" max="6161" width="15.7109375" style="1" customWidth="1"/>
    <col min="6162" max="6162" width="2.85546875" style="1" customWidth="1"/>
    <col min="6163" max="6163" width="10.85546875" style="1" customWidth="1"/>
    <col min="6164" max="6164" width="2.85546875" style="1" customWidth="1"/>
    <col min="6165" max="6388" width="11.42578125" style="1"/>
    <col min="6389" max="6389" width="2.85546875" style="1" customWidth="1"/>
    <col min="6390" max="6390" width="45.85546875" style="1" customWidth="1"/>
    <col min="6391" max="6391" width="5.85546875" style="1" customWidth="1"/>
    <col min="6392" max="6395" width="15.7109375" style="1" customWidth="1"/>
    <col min="6396" max="6396" width="2.85546875" style="1" customWidth="1"/>
    <col min="6397" max="6400" width="15.7109375" style="1" customWidth="1"/>
    <col min="6401" max="6401" width="2.85546875" style="1" customWidth="1"/>
    <col min="6402" max="6402" width="10.85546875" style="1" customWidth="1"/>
    <col min="6403" max="6403" width="2.85546875" style="1" customWidth="1"/>
    <col min="6404" max="6405" width="15.7109375" style="1" customWidth="1"/>
    <col min="6406" max="6407" width="2.85546875" style="1" customWidth="1"/>
    <col min="6408" max="6408" width="45.85546875" style="1" customWidth="1"/>
    <col min="6409" max="6412" width="15.7109375" style="1" customWidth="1"/>
    <col min="6413" max="6413" width="2.85546875" style="1" customWidth="1"/>
    <col min="6414" max="6417" width="15.7109375" style="1" customWidth="1"/>
    <col min="6418" max="6418" width="2.85546875" style="1" customWidth="1"/>
    <col min="6419" max="6419" width="10.85546875" style="1" customWidth="1"/>
    <col min="6420" max="6420" width="2.85546875" style="1" customWidth="1"/>
    <col min="6421" max="6644" width="11.42578125" style="1"/>
    <col min="6645" max="6645" width="2.85546875" style="1" customWidth="1"/>
    <col min="6646" max="6646" width="45.85546875" style="1" customWidth="1"/>
    <col min="6647" max="6647" width="5.85546875" style="1" customWidth="1"/>
    <col min="6648" max="6651" width="15.7109375" style="1" customWidth="1"/>
    <col min="6652" max="6652" width="2.85546875" style="1" customWidth="1"/>
    <col min="6653" max="6656" width="15.7109375" style="1" customWidth="1"/>
    <col min="6657" max="6657" width="2.85546875" style="1" customWidth="1"/>
    <col min="6658" max="6658" width="10.85546875" style="1" customWidth="1"/>
    <col min="6659" max="6659" width="2.85546875" style="1" customWidth="1"/>
    <col min="6660" max="6661" width="15.7109375" style="1" customWidth="1"/>
    <col min="6662" max="6663" width="2.85546875" style="1" customWidth="1"/>
    <col min="6664" max="6664" width="45.85546875" style="1" customWidth="1"/>
    <col min="6665" max="6668" width="15.7109375" style="1" customWidth="1"/>
    <col min="6669" max="6669" width="2.85546875" style="1" customWidth="1"/>
    <col min="6670" max="6673" width="15.7109375" style="1" customWidth="1"/>
    <col min="6674" max="6674" width="2.85546875" style="1" customWidth="1"/>
    <col min="6675" max="6675" width="10.85546875" style="1" customWidth="1"/>
    <col min="6676" max="6676" width="2.85546875" style="1" customWidth="1"/>
    <col min="6677" max="6900" width="11.42578125" style="1"/>
    <col min="6901" max="6901" width="2.85546875" style="1" customWidth="1"/>
    <col min="6902" max="6902" width="45.85546875" style="1" customWidth="1"/>
    <col min="6903" max="6903" width="5.85546875" style="1" customWidth="1"/>
    <col min="6904" max="6907" width="15.7109375" style="1" customWidth="1"/>
    <col min="6908" max="6908" width="2.85546875" style="1" customWidth="1"/>
    <col min="6909" max="6912" width="15.7109375" style="1" customWidth="1"/>
    <col min="6913" max="6913" width="2.85546875" style="1" customWidth="1"/>
    <col min="6914" max="6914" width="10.85546875" style="1" customWidth="1"/>
    <col min="6915" max="6915" width="2.85546875" style="1" customWidth="1"/>
    <col min="6916" max="6917" width="15.7109375" style="1" customWidth="1"/>
    <col min="6918" max="6919" width="2.85546875" style="1" customWidth="1"/>
    <col min="6920" max="6920" width="45.85546875" style="1" customWidth="1"/>
    <col min="6921" max="6924" width="15.7109375" style="1" customWidth="1"/>
    <col min="6925" max="6925" width="2.85546875" style="1" customWidth="1"/>
    <col min="6926" max="6929" width="15.7109375" style="1" customWidth="1"/>
    <col min="6930" max="6930" width="2.85546875" style="1" customWidth="1"/>
    <col min="6931" max="6931" width="10.85546875" style="1" customWidth="1"/>
    <col min="6932" max="6932" width="2.85546875" style="1" customWidth="1"/>
    <col min="6933" max="7156" width="11.42578125" style="1"/>
    <col min="7157" max="7157" width="2.85546875" style="1" customWidth="1"/>
    <col min="7158" max="7158" width="45.85546875" style="1" customWidth="1"/>
    <col min="7159" max="7159" width="5.85546875" style="1" customWidth="1"/>
    <col min="7160" max="7163" width="15.7109375" style="1" customWidth="1"/>
    <col min="7164" max="7164" width="2.85546875" style="1" customWidth="1"/>
    <col min="7165" max="7168" width="15.7109375" style="1" customWidth="1"/>
    <col min="7169" max="7169" width="2.85546875" style="1" customWidth="1"/>
    <col min="7170" max="7170" width="10.85546875" style="1" customWidth="1"/>
    <col min="7171" max="7171" width="2.85546875" style="1" customWidth="1"/>
    <col min="7172" max="7173" width="15.7109375" style="1" customWidth="1"/>
    <col min="7174" max="7175" width="2.85546875" style="1" customWidth="1"/>
    <col min="7176" max="7176" width="45.85546875" style="1" customWidth="1"/>
    <col min="7177" max="7180" width="15.7109375" style="1" customWidth="1"/>
    <col min="7181" max="7181" width="2.85546875" style="1" customWidth="1"/>
    <col min="7182" max="7185" width="15.7109375" style="1" customWidth="1"/>
    <col min="7186" max="7186" width="2.85546875" style="1" customWidth="1"/>
    <col min="7187" max="7187" width="10.85546875" style="1" customWidth="1"/>
    <col min="7188" max="7188" width="2.85546875" style="1" customWidth="1"/>
    <col min="7189" max="7412" width="11.42578125" style="1"/>
    <col min="7413" max="7413" width="2.85546875" style="1" customWidth="1"/>
    <col min="7414" max="7414" width="45.85546875" style="1" customWidth="1"/>
    <col min="7415" max="7415" width="5.85546875" style="1" customWidth="1"/>
    <col min="7416" max="7419" width="15.7109375" style="1" customWidth="1"/>
    <col min="7420" max="7420" width="2.85546875" style="1" customWidth="1"/>
    <col min="7421" max="7424" width="15.7109375" style="1" customWidth="1"/>
    <col min="7425" max="7425" width="2.85546875" style="1" customWidth="1"/>
    <col min="7426" max="7426" width="10.85546875" style="1" customWidth="1"/>
    <col min="7427" max="7427" width="2.85546875" style="1" customWidth="1"/>
    <col min="7428" max="7429" width="15.7109375" style="1" customWidth="1"/>
    <col min="7430" max="7431" width="2.85546875" style="1" customWidth="1"/>
    <col min="7432" max="7432" width="45.85546875" style="1" customWidth="1"/>
    <col min="7433" max="7436" width="15.7109375" style="1" customWidth="1"/>
    <col min="7437" max="7437" width="2.85546875" style="1" customWidth="1"/>
    <col min="7438" max="7441" width="15.7109375" style="1" customWidth="1"/>
    <col min="7442" max="7442" width="2.85546875" style="1" customWidth="1"/>
    <col min="7443" max="7443" width="10.85546875" style="1" customWidth="1"/>
    <col min="7444" max="7444" width="2.85546875" style="1" customWidth="1"/>
    <col min="7445" max="7668" width="11.42578125" style="1"/>
    <col min="7669" max="7669" width="2.85546875" style="1" customWidth="1"/>
    <col min="7670" max="7670" width="45.85546875" style="1" customWidth="1"/>
    <col min="7671" max="7671" width="5.85546875" style="1" customWidth="1"/>
    <col min="7672" max="7675" width="15.7109375" style="1" customWidth="1"/>
    <col min="7676" max="7676" width="2.85546875" style="1" customWidth="1"/>
    <col min="7677" max="7680" width="15.7109375" style="1" customWidth="1"/>
    <col min="7681" max="7681" width="2.85546875" style="1" customWidth="1"/>
    <col min="7682" max="7682" width="10.85546875" style="1" customWidth="1"/>
    <col min="7683" max="7683" width="2.85546875" style="1" customWidth="1"/>
    <col min="7684" max="7685" width="15.7109375" style="1" customWidth="1"/>
    <col min="7686" max="7687" width="2.85546875" style="1" customWidth="1"/>
    <col min="7688" max="7688" width="45.85546875" style="1" customWidth="1"/>
    <col min="7689" max="7692" width="15.7109375" style="1" customWidth="1"/>
    <col min="7693" max="7693" width="2.85546875" style="1" customWidth="1"/>
    <col min="7694" max="7697" width="15.7109375" style="1" customWidth="1"/>
    <col min="7698" max="7698" width="2.85546875" style="1" customWidth="1"/>
    <col min="7699" max="7699" width="10.85546875" style="1" customWidth="1"/>
    <col min="7700" max="7700" width="2.85546875" style="1" customWidth="1"/>
    <col min="7701" max="7924" width="11.42578125" style="1"/>
    <col min="7925" max="7925" width="2.85546875" style="1" customWidth="1"/>
    <col min="7926" max="7926" width="45.85546875" style="1" customWidth="1"/>
    <col min="7927" max="7927" width="5.85546875" style="1" customWidth="1"/>
    <col min="7928" max="7931" width="15.7109375" style="1" customWidth="1"/>
    <col min="7932" max="7932" width="2.85546875" style="1" customWidth="1"/>
    <col min="7933" max="7936" width="15.7109375" style="1" customWidth="1"/>
    <col min="7937" max="7937" width="2.85546875" style="1" customWidth="1"/>
    <col min="7938" max="7938" width="10.85546875" style="1" customWidth="1"/>
    <col min="7939" max="7939" width="2.85546875" style="1" customWidth="1"/>
    <col min="7940" max="7941" width="15.7109375" style="1" customWidth="1"/>
    <col min="7942" max="7943" width="2.85546875" style="1" customWidth="1"/>
    <col min="7944" max="7944" width="45.85546875" style="1" customWidth="1"/>
    <col min="7945" max="7948" width="15.7109375" style="1" customWidth="1"/>
    <col min="7949" max="7949" width="2.85546875" style="1" customWidth="1"/>
    <col min="7950" max="7953" width="15.7109375" style="1" customWidth="1"/>
    <col min="7954" max="7954" width="2.85546875" style="1" customWidth="1"/>
    <col min="7955" max="7955" width="10.85546875" style="1" customWidth="1"/>
    <col min="7956" max="7956" width="2.85546875" style="1" customWidth="1"/>
    <col min="7957" max="8180" width="11.42578125" style="1"/>
    <col min="8181" max="8181" width="2.85546875" style="1" customWidth="1"/>
    <col min="8182" max="8182" width="45.85546875" style="1" customWidth="1"/>
    <col min="8183" max="8183" width="5.85546875" style="1" customWidth="1"/>
    <col min="8184" max="8187" width="15.7109375" style="1" customWidth="1"/>
    <col min="8188" max="8188" width="2.85546875" style="1" customWidth="1"/>
    <col min="8189" max="8192" width="15.7109375" style="1" customWidth="1"/>
    <col min="8193" max="8193" width="2.85546875" style="1" customWidth="1"/>
    <col min="8194" max="8194" width="10.85546875" style="1" customWidth="1"/>
    <col min="8195" max="8195" width="2.85546875" style="1" customWidth="1"/>
    <col min="8196" max="8197" width="15.7109375" style="1" customWidth="1"/>
    <col min="8198" max="8199" width="2.85546875" style="1" customWidth="1"/>
    <col min="8200" max="8200" width="45.85546875" style="1" customWidth="1"/>
    <col min="8201" max="8204" width="15.7109375" style="1" customWidth="1"/>
    <col min="8205" max="8205" width="2.85546875" style="1" customWidth="1"/>
    <col min="8206" max="8209" width="15.7109375" style="1" customWidth="1"/>
    <col min="8210" max="8210" width="2.85546875" style="1" customWidth="1"/>
    <col min="8211" max="8211" width="10.85546875" style="1" customWidth="1"/>
    <col min="8212" max="8212" width="2.85546875" style="1" customWidth="1"/>
    <col min="8213" max="8436" width="11.42578125" style="1"/>
    <col min="8437" max="8437" width="2.85546875" style="1" customWidth="1"/>
    <col min="8438" max="8438" width="45.85546875" style="1" customWidth="1"/>
    <col min="8439" max="8439" width="5.85546875" style="1" customWidth="1"/>
    <col min="8440" max="8443" width="15.7109375" style="1" customWidth="1"/>
    <col min="8444" max="8444" width="2.85546875" style="1" customWidth="1"/>
    <col min="8445" max="8448" width="15.7109375" style="1" customWidth="1"/>
    <col min="8449" max="8449" width="2.85546875" style="1" customWidth="1"/>
    <col min="8450" max="8450" width="10.85546875" style="1" customWidth="1"/>
    <col min="8451" max="8451" width="2.85546875" style="1" customWidth="1"/>
    <col min="8452" max="8453" width="15.7109375" style="1" customWidth="1"/>
    <col min="8454" max="8455" width="2.85546875" style="1" customWidth="1"/>
    <col min="8456" max="8456" width="45.85546875" style="1" customWidth="1"/>
    <col min="8457" max="8460" width="15.7109375" style="1" customWidth="1"/>
    <col min="8461" max="8461" width="2.85546875" style="1" customWidth="1"/>
    <col min="8462" max="8465" width="15.7109375" style="1" customWidth="1"/>
    <col min="8466" max="8466" width="2.85546875" style="1" customWidth="1"/>
    <col min="8467" max="8467" width="10.85546875" style="1" customWidth="1"/>
    <col min="8468" max="8468" width="2.85546875" style="1" customWidth="1"/>
    <col min="8469" max="8692" width="11.42578125" style="1"/>
    <col min="8693" max="8693" width="2.85546875" style="1" customWidth="1"/>
    <col min="8694" max="8694" width="45.85546875" style="1" customWidth="1"/>
    <col min="8695" max="8695" width="5.85546875" style="1" customWidth="1"/>
    <col min="8696" max="8699" width="15.7109375" style="1" customWidth="1"/>
    <col min="8700" max="8700" width="2.85546875" style="1" customWidth="1"/>
    <col min="8701" max="8704" width="15.7109375" style="1" customWidth="1"/>
    <col min="8705" max="8705" width="2.85546875" style="1" customWidth="1"/>
    <col min="8706" max="8706" width="10.85546875" style="1" customWidth="1"/>
    <col min="8707" max="8707" width="2.85546875" style="1" customWidth="1"/>
    <col min="8708" max="8709" width="15.7109375" style="1" customWidth="1"/>
    <col min="8710" max="8711" width="2.85546875" style="1" customWidth="1"/>
    <col min="8712" max="8712" width="45.85546875" style="1" customWidth="1"/>
    <col min="8713" max="8716" width="15.7109375" style="1" customWidth="1"/>
    <col min="8717" max="8717" width="2.85546875" style="1" customWidth="1"/>
    <col min="8718" max="8721" width="15.7109375" style="1" customWidth="1"/>
    <col min="8722" max="8722" width="2.85546875" style="1" customWidth="1"/>
    <col min="8723" max="8723" width="10.85546875" style="1" customWidth="1"/>
    <col min="8724" max="8724" width="2.85546875" style="1" customWidth="1"/>
    <col min="8725" max="8948" width="11.42578125" style="1"/>
    <col min="8949" max="8949" width="2.85546875" style="1" customWidth="1"/>
    <col min="8950" max="8950" width="45.85546875" style="1" customWidth="1"/>
    <col min="8951" max="8951" width="5.85546875" style="1" customWidth="1"/>
    <col min="8952" max="8955" width="15.7109375" style="1" customWidth="1"/>
    <col min="8956" max="8956" width="2.85546875" style="1" customWidth="1"/>
    <col min="8957" max="8960" width="15.7109375" style="1" customWidth="1"/>
    <col min="8961" max="8961" width="2.85546875" style="1" customWidth="1"/>
    <col min="8962" max="8962" width="10.85546875" style="1" customWidth="1"/>
    <col min="8963" max="8963" width="2.85546875" style="1" customWidth="1"/>
    <col min="8964" max="8965" width="15.7109375" style="1" customWidth="1"/>
    <col min="8966" max="8967" width="2.85546875" style="1" customWidth="1"/>
    <col min="8968" max="8968" width="45.85546875" style="1" customWidth="1"/>
    <col min="8969" max="8972" width="15.7109375" style="1" customWidth="1"/>
    <col min="8973" max="8973" width="2.85546875" style="1" customWidth="1"/>
    <col min="8974" max="8977" width="15.7109375" style="1" customWidth="1"/>
    <col min="8978" max="8978" width="2.85546875" style="1" customWidth="1"/>
    <col min="8979" max="8979" width="10.85546875" style="1" customWidth="1"/>
    <col min="8980" max="8980" width="2.85546875" style="1" customWidth="1"/>
    <col min="8981" max="9204" width="11.42578125" style="1"/>
    <col min="9205" max="9205" width="2.85546875" style="1" customWidth="1"/>
    <col min="9206" max="9206" width="45.85546875" style="1" customWidth="1"/>
    <col min="9207" max="9207" width="5.85546875" style="1" customWidth="1"/>
    <col min="9208" max="9211" width="15.7109375" style="1" customWidth="1"/>
    <col min="9212" max="9212" width="2.85546875" style="1" customWidth="1"/>
    <col min="9213" max="9216" width="15.7109375" style="1" customWidth="1"/>
    <col min="9217" max="9217" width="2.85546875" style="1" customWidth="1"/>
    <col min="9218" max="9218" width="10.85546875" style="1" customWidth="1"/>
    <col min="9219" max="9219" width="2.85546875" style="1" customWidth="1"/>
    <col min="9220" max="9221" width="15.7109375" style="1" customWidth="1"/>
    <col min="9222" max="9223" width="2.85546875" style="1" customWidth="1"/>
    <col min="9224" max="9224" width="45.85546875" style="1" customWidth="1"/>
    <col min="9225" max="9228" width="15.7109375" style="1" customWidth="1"/>
    <col min="9229" max="9229" width="2.85546875" style="1" customWidth="1"/>
    <col min="9230" max="9233" width="15.7109375" style="1" customWidth="1"/>
    <col min="9234" max="9234" width="2.85546875" style="1" customWidth="1"/>
    <col min="9235" max="9235" width="10.85546875" style="1" customWidth="1"/>
    <col min="9236" max="9236" width="2.85546875" style="1" customWidth="1"/>
    <col min="9237" max="9460" width="11.42578125" style="1"/>
    <col min="9461" max="9461" width="2.85546875" style="1" customWidth="1"/>
    <col min="9462" max="9462" width="45.85546875" style="1" customWidth="1"/>
    <col min="9463" max="9463" width="5.85546875" style="1" customWidth="1"/>
    <col min="9464" max="9467" width="15.7109375" style="1" customWidth="1"/>
    <col min="9468" max="9468" width="2.85546875" style="1" customWidth="1"/>
    <col min="9469" max="9472" width="15.7109375" style="1" customWidth="1"/>
    <col min="9473" max="9473" width="2.85546875" style="1" customWidth="1"/>
    <col min="9474" max="9474" width="10.85546875" style="1" customWidth="1"/>
    <col min="9475" max="9475" width="2.85546875" style="1" customWidth="1"/>
    <col min="9476" max="9477" width="15.7109375" style="1" customWidth="1"/>
    <col min="9478" max="9479" width="2.85546875" style="1" customWidth="1"/>
    <col min="9480" max="9480" width="45.85546875" style="1" customWidth="1"/>
    <col min="9481" max="9484" width="15.7109375" style="1" customWidth="1"/>
    <col min="9485" max="9485" width="2.85546875" style="1" customWidth="1"/>
    <col min="9486" max="9489" width="15.7109375" style="1" customWidth="1"/>
    <col min="9490" max="9490" width="2.85546875" style="1" customWidth="1"/>
    <col min="9491" max="9491" width="10.85546875" style="1" customWidth="1"/>
    <col min="9492" max="9492" width="2.85546875" style="1" customWidth="1"/>
    <col min="9493" max="9716" width="11.42578125" style="1"/>
    <col min="9717" max="9717" width="2.85546875" style="1" customWidth="1"/>
    <col min="9718" max="9718" width="45.85546875" style="1" customWidth="1"/>
    <col min="9719" max="9719" width="5.85546875" style="1" customWidth="1"/>
    <col min="9720" max="9723" width="15.7109375" style="1" customWidth="1"/>
    <col min="9724" max="9724" width="2.85546875" style="1" customWidth="1"/>
    <col min="9725" max="9728" width="15.7109375" style="1" customWidth="1"/>
    <col min="9729" max="9729" width="2.85546875" style="1" customWidth="1"/>
    <col min="9730" max="9730" width="10.85546875" style="1" customWidth="1"/>
    <col min="9731" max="9731" width="2.85546875" style="1" customWidth="1"/>
    <col min="9732" max="9733" width="15.7109375" style="1" customWidth="1"/>
    <col min="9734" max="9735" width="2.85546875" style="1" customWidth="1"/>
    <col min="9736" max="9736" width="45.85546875" style="1" customWidth="1"/>
    <col min="9737" max="9740" width="15.7109375" style="1" customWidth="1"/>
    <col min="9741" max="9741" width="2.85546875" style="1" customWidth="1"/>
    <col min="9742" max="9745" width="15.7109375" style="1" customWidth="1"/>
    <col min="9746" max="9746" width="2.85546875" style="1" customWidth="1"/>
    <col min="9747" max="9747" width="10.85546875" style="1" customWidth="1"/>
    <col min="9748" max="9748" width="2.85546875" style="1" customWidth="1"/>
    <col min="9749" max="9972" width="11.42578125" style="1"/>
    <col min="9973" max="9973" width="2.85546875" style="1" customWidth="1"/>
    <col min="9974" max="9974" width="45.85546875" style="1" customWidth="1"/>
    <col min="9975" max="9975" width="5.85546875" style="1" customWidth="1"/>
    <col min="9976" max="9979" width="15.7109375" style="1" customWidth="1"/>
    <col min="9980" max="9980" width="2.85546875" style="1" customWidth="1"/>
    <col min="9981" max="9984" width="15.7109375" style="1" customWidth="1"/>
    <col min="9985" max="9985" width="2.85546875" style="1" customWidth="1"/>
    <col min="9986" max="9986" width="10.85546875" style="1" customWidth="1"/>
    <col min="9987" max="9987" width="2.85546875" style="1" customWidth="1"/>
    <col min="9988" max="9989" width="15.7109375" style="1" customWidth="1"/>
    <col min="9990" max="9991" width="2.85546875" style="1" customWidth="1"/>
    <col min="9992" max="9992" width="45.85546875" style="1" customWidth="1"/>
    <col min="9993" max="9996" width="15.7109375" style="1" customWidth="1"/>
    <col min="9997" max="9997" width="2.85546875" style="1" customWidth="1"/>
    <col min="9998" max="10001" width="15.7109375" style="1" customWidth="1"/>
    <col min="10002" max="10002" width="2.85546875" style="1" customWidth="1"/>
    <col min="10003" max="10003" width="10.85546875" style="1" customWidth="1"/>
    <col min="10004" max="10004" width="2.85546875" style="1" customWidth="1"/>
    <col min="10005" max="10228" width="11.42578125" style="1"/>
    <col min="10229" max="10229" width="2.85546875" style="1" customWidth="1"/>
    <col min="10230" max="10230" width="45.85546875" style="1" customWidth="1"/>
    <col min="10231" max="10231" width="5.85546875" style="1" customWidth="1"/>
    <col min="10232" max="10235" width="15.7109375" style="1" customWidth="1"/>
    <col min="10236" max="10236" width="2.85546875" style="1" customWidth="1"/>
    <col min="10237" max="10240" width="15.7109375" style="1" customWidth="1"/>
    <col min="10241" max="10241" width="2.85546875" style="1" customWidth="1"/>
    <col min="10242" max="10242" width="10.85546875" style="1" customWidth="1"/>
    <col min="10243" max="10243" width="2.85546875" style="1" customWidth="1"/>
    <col min="10244" max="10245" width="15.7109375" style="1" customWidth="1"/>
    <col min="10246" max="10247" width="2.85546875" style="1" customWidth="1"/>
    <col min="10248" max="10248" width="45.85546875" style="1" customWidth="1"/>
    <col min="10249" max="10252" width="15.7109375" style="1" customWidth="1"/>
    <col min="10253" max="10253" width="2.85546875" style="1" customWidth="1"/>
    <col min="10254" max="10257" width="15.7109375" style="1" customWidth="1"/>
    <col min="10258" max="10258" width="2.85546875" style="1" customWidth="1"/>
    <col min="10259" max="10259" width="10.85546875" style="1" customWidth="1"/>
    <col min="10260" max="10260" width="2.85546875" style="1" customWidth="1"/>
    <col min="10261" max="10484" width="11.42578125" style="1"/>
    <col min="10485" max="10485" width="2.85546875" style="1" customWidth="1"/>
    <col min="10486" max="10486" width="45.85546875" style="1" customWidth="1"/>
    <col min="10487" max="10487" width="5.85546875" style="1" customWidth="1"/>
    <col min="10488" max="10491" width="15.7109375" style="1" customWidth="1"/>
    <col min="10492" max="10492" width="2.85546875" style="1" customWidth="1"/>
    <col min="10493" max="10496" width="15.7109375" style="1" customWidth="1"/>
    <col min="10497" max="10497" width="2.85546875" style="1" customWidth="1"/>
    <col min="10498" max="10498" width="10.85546875" style="1" customWidth="1"/>
    <col min="10499" max="10499" width="2.85546875" style="1" customWidth="1"/>
    <col min="10500" max="10501" width="15.7109375" style="1" customWidth="1"/>
    <col min="10502" max="10503" width="2.85546875" style="1" customWidth="1"/>
    <col min="10504" max="10504" width="45.85546875" style="1" customWidth="1"/>
    <col min="10505" max="10508" width="15.7109375" style="1" customWidth="1"/>
    <col min="10509" max="10509" width="2.85546875" style="1" customWidth="1"/>
    <col min="10510" max="10513" width="15.7109375" style="1" customWidth="1"/>
    <col min="10514" max="10514" width="2.85546875" style="1" customWidth="1"/>
    <col min="10515" max="10515" width="10.85546875" style="1" customWidth="1"/>
    <col min="10516" max="10516" width="2.85546875" style="1" customWidth="1"/>
    <col min="10517" max="10740" width="11.42578125" style="1"/>
    <col min="10741" max="10741" width="2.85546875" style="1" customWidth="1"/>
    <col min="10742" max="10742" width="45.85546875" style="1" customWidth="1"/>
    <col min="10743" max="10743" width="5.85546875" style="1" customWidth="1"/>
    <col min="10744" max="10747" width="15.7109375" style="1" customWidth="1"/>
    <col min="10748" max="10748" width="2.85546875" style="1" customWidth="1"/>
    <col min="10749" max="10752" width="15.7109375" style="1" customWidth="1"/>
    <col min="10753" max="10753" width="2.85546875" style="1" customWidth="1"/>
    <col min="10754" max="10754" width="10.85546875" style="1" customWidth="1"/>
    <col min="10755" max="10755" width="2.85546875" style="1" customWidth="1"/>
    <col min="10756" max="10757" width="15.7109375" style="1" customWidth="1"/>
    <col min="10758" max="10759" width="2.85546875" style="1" customWidth="1"/>
    <col min="10760" max="10760" width="45.85546875" style="1" customWidth="1"/>
    <col min="10761" max="10764" width="15.7109375" style="1" customWidth="1"/>
    <col min="10765" max="10765" width="2.85546875" style="1" customWidth="1"/>
    <col min="10766" max="10769" width="15.7109375" style="1" customWidth="1"/>
    <col min="10770" max="10770" width="2.85546875" style="1" customWidth="1"/>
    <col min="10771" max="10771" width="10.85546875" style="1" customWidth="1"/>
    <col min="10772" max="10772" width="2.85546875" style="1" customWidth="1"/>
    <col min="10773" max="10996" width="11.42578125" style="1"/>
    <col min="10997" max="10997" width="2.85546875" style="1" customWidth="1"/>
    <col min="10998" max="10998" width="45.85546875" style="1" customWidth="1"/>
    <col min="10999" max="10999" width="5.85546875" style="1" customWidth="1"/>
    <col min="11000" max="11003" width="15.7109375" style="1" customWidth="1"/>
    <col min="11004" max="11004" width="2.85546875" style="1" customWidth="1"/>
    <col min="11005" max="11008" width="15.7109375" style="1" customWidth="1"/>
    <col min="11009" max="11009" width="2.85546875" style="1" customWidth="1"/>
    <col min="11010" max="11010" width="10.85546875" style="1" customWidth="1"/>
    <col min="11011" max="11011" width="2.85546875" style="1" customWidth="1"/>
    <col min="11012" max="11013" width="15.7109375" style="1" customWidth="1"/>
    <col min="11014" max="11015" width="2.85546875" style="1" customWidth="1"/>
    <col min="11016" max="11016" width="45.85546875" style="1" customWidth="1"/>
    <col min="11017" max="11020" width="15.7109375" style="1" customWidth="1"/>
    <col min="11021" max="11021" width="2.85546875" style="1" customWidth="1"/>
    <col min="11022" max="11025" width="15.7109375" style="1" customWidth="1"/>
    <col min="11026" max="11026" width="2.85546875" style="1" customWidth="1"/>
    <col min="11027" max="11027" width="10.85546875" style="1" customWidth="1"/>
    <col min="11028" max="11028" width="2.85546875" style="1" customWidth="1"/>
    <col min="11029" max="11252" width="11.42578125" style="1"/>
    <col min="11253" max="11253" width="2.85546875" style="1" customWidth="1"/>
    <col min="11254" max="11254" width="45.85546875" style="1" customWidth="1"/>
    <col min="11255" max="11255" width="5.85546875" style="1" customWidth="1"/>
    <col min="11256" max="11259" width="15.7109375" style="1" customWidth="1"/>
    <col min="11260" max="11260" width="2.85546875" style="1" customWidth="1"/>
    <col min="11261" max="11264" width="15.7109375" style="1" customWidth="1"/>
    <col min="11265" max="11265" width="2.85546875" style="1" customWidth="1"/>
    <col min="11266" max="11266" width="10.85546875" style="1" customWidth="1"/>
    <col min="11267" max="11267" width="2.85546875" style="1" customWidth="1"/>
    <col min="11268" max="11269" width="15.7109375" style="1" customWidth="1"/>
    <col min="11270" max="11271" width="2.85546875" style="1" customWidth="1"/>
    <col min="11272" max="11272" width="45.85546875" style="1" customWidth="1"/>
    <col min="11273" max="11276" width="15.7109375" style="1" customWidth="1"/>
    <col min="11277" max="11277" width="2.85546875" style="1" customWidth="1"/>
    <col min="11278" max="11281" width="15.7109375" style="1" customWidth="1"/>
    <col min="11282" max="11282" width="2.85546875" style="1" customWidth="1"/>
    <col min="11283" max="11283" width="10.85546875" style="1" customWidth="1"/>
    <col min="11284" max="11284" width="2.85546875" style="1" customWidth="1"/>
    <col min="11285" max="11508" width="11.42578125" style="1"/>
    <col min="11509" max="11509" width="2.85546875" style="1" customWidth="1"/>
    <col min="11510" max="11510" width="45.85546875" style="1" customWidth="1"/>
    <col min="11511" max="11511" width="5.85546875" style="1" customWidth="1"/>
    <col min="11512" max="11515" width="15.7109375" style="1" customWidth="1"/>
    <col min="11516" max="11516" width="2.85546875" style="1" customWidth="1"/>
    <col min="11517" max="11520" width="15.7109375" style="1" customWidth="1"/>
    <col min="11521" max="11521" width="2.85546875" style="1" customWidth="1"/>
    <col min="11522" max="11522" width="10.85546875" style="1" customWidth="1"/>
    <col min="11523" max="11523" width="2.85546875" style="1" customWidth="1"/>
    <col min="11524" max="11525" width="15.7109375" style="1" customWidth="1"/>
    <col min="11526" max="11527" width="2.85546875" style="1" customWidth="1"/>
    <col min="11528" max="11528" width="45.85546875" style="1" customWidth="1"/>
    <col min="11529" max="11532" width="15.7109375" style="1" customWidth="1"/>
    <col min="11533" max="11533" width="2.85546875" style="1" customWidth="1"/>
    <col min="11534" max="11537" width="15.7109375" style="1" customWidth="1"/>
    <col min="11538" max="11538" width="2.85546875" style="1" customWidth="1"/>
    <col min="11539" max="11539" width="10.85546875" style="1" customWidth="1"/>
    <col min="11540" max="11540" width="2.85546875" style="1" customWidth="1"/>
    <col min="11541" max="11764" width="11.42578125" style="1"/>
    <col min="11765" max="11765" width="2.85546875" style="1" customWidth="1"/>
    <col min="11766" max="11766" width="45.85546875" style="1" customWidth="1"/>
    <col min="11767" max="11767" width="5.85546875" style="1" customWidth="1"/>
    <col min="11768" max="11771" width="15.7109375" style="1" customWidth="1"/>
    <col min="11772" max="11772" width="2.85546875" style="1" customWidth="1"/>
    <col min="11773" max="11776" width="15.7109375" style="1" customWidth="1"/>
    <col min="11777" max="11777" width="2.85546875" style="1" customWidth="1"/>
    <col min="11778" max="11778" width="10.85546875" style="1" customWidth="1"/>
    <col min="11779" max="11779" width="2.85546875" style="1" customWidth="1"/>
    <col min="11780" max="11781" width="15.7109375" style="1" customWidth="1"/>
    <col min="11782" max="11783" width="2.85546875" style="1" customWidth="1"/>
    <col min="11784" max="11784" width="45.85546875" style="1" customWidth="1"/>
    <col min="11785" max="11788" width="15.7109375" style="1" customWidth="1"/>
    <col min="11789" max="11789" width="2.85546875" style="1" customWidth="1"/>
    <col min="11790" max="11793" width="15.7109375" style="1" customWidth="1"/>
    <col min="11794" max="11794" width="2.85546875" style="1" customWidth="1"/>
    <col min="11795" max="11795" width="10.85546875" style="1" customWidth="1"/>
    <col min="11796" max="11796" width="2.85546875" style="1" customWidth="1"/>
    <col min="11797" max="12020" width="11.42578125" style="1"/>
    <col min="12021" max="12021" width="2.85546875" style="1" customWidth="1"/>
    <col min="12022" max="12022" width="45.85546875" style="1" customWidth="1"/>
    <col min="12023" max="12023" width="5.85546875" style="1" customWidth="1"/>
    <col min="12024" max="12027" width="15.7109375" style="1" customWidth="1"/>
    <col min="12028" max="12028" width="2.85546875" style="1" customWidth="1"/>
    <col min="12029" max="12032" width="15.7109375" style="1" customWidth="1"/>
    <col min="12033" max="12033" width="2.85546875" style="1" customWidth="1"/>
    <col min="12034" max="12034" width="10.85546875" style="1" customWidth="1"/>
    <col min="12035" max="12035" width="2.85546875" style="1" customWidth="1"/>
    <col min="12036" max="12037" width="15.7109375" style="1" customWidth="1"/>
    <col min="12038" max="12039" width="2.85546875" style="1" customWidth="1"/>
    <col min="12040" max="12040" width="45.85546875" style="1" customWidth="1"/>
    <col min="12041" max="12044" width="15.7109375" style="1" customWidth="1"/>
    <col min="12045" max="12045" width="2.85546875" style="1" customWidth="1"/>
    <col min="12046" max="12049" width="15.7109375" style="1" customWidth="1"/>
    <col min="12050" max="12050" width="2.85546875" style="1" customWidth="1"/>
    <col min="12051" max="12051" width="10.85546875" style="1" customWidth="1"/>
    <col min="12052" max="12052" width="2.85546875" style="1" customWidth="1"/>
    <col min="12053" max="12276" width="11.42578125" style="1"/>
    <col min="12277" max="12277" width="2.85546875" style="1" customWidth="1"/>
    <col min="12278" max="12278" width="45.85546875" style="1" customWidth="1"/>
    <col min="12279" max="12279" width="5.85546875" style="1" customWidth="1"/>
    <col min="12280" max="12283" width="15.7109375" style="1" customWidth="1"/>
    <col min="12284" max="12284" width="2.85546875" style="1" customWidth="1"/>
    <col min="12285" max="12288" width="15.7109375" style="1" customWidth="1"/>
    <col min="12289" max="12289" width="2.85546875" style="1" customWidth="1"/>
    <col min="12290" max="12290" width="10.85546875" style="1" customWidth="1"/>
    <col min="12291" max="12291" width="2.85546875" style="1" customWidth="1"/>
    <col min="12292" max="12293" width="15.7109375" style="1" customWidth="1"/>
    <col min="12294" max="12295" width="2.85546875" style="1" customWidth="1"/>
    <col min="12296" max="12296" width="45.85546875" style="1" customWidth="1"/>
    <col min="12297" max="12300" width="15.7109375" style="1" customWidth="1"/>
    <col min="12301" max="12301" width="2.85546875" style="1" customWidth="1"/>
    <col min="12302" max="12305" width="15.7109375" style="1" customWidth="1"/>
    <col min="12306" max="12306" width="2.85546875" style="1" customWidth="1"/>
    <col min="12307" max="12307" width="10.85546875" style="1" customWidth="1"/>
    <col min="12308" max="12308" width="2.85546875" style="1" customWidth="1"/>
    <col min="12309" max="12532" width="11.42578125" style="1"/>
    <col min="12533" max="12533" width="2.85546875" style="1" customWidth="1"/>
    <col min="12534" max="12534" width="45.85546875" style="1" customWidth="1"/>
    <col min="12535" max="12535" width="5.85546875" style="1" customWidth="1"/>
    <col min="12536" max="12539" width="15.7109375" style="1" customWidth="1"/>
    <col min="12540" max="12540" width="2.85546875" style="1" customWidth="1"/>
    <col min="12541" max="12544" width="15.7109375" style="1" customWidth="1"/>
    <col min="12545" max="12545" width="2.85546875" style="1" customWidth="1"/>
    <col min="12546" max="12546" width="10.85546875" style="1" customWidth="1"/>
    <col min="12547" max="12547" width="2.85546875" style="1" customWidth="1"/>
    <col min="12548" max="12549" width="15.7109375" style="1" customWidth="1"/>
    <col min="12550" max="12551" width="2.85546875" style="1" customWidth="1"/>
    <col min="12552" max="12552" width="45.85546875" style="1" customWidth="1"/>
    <col min="12553" max="12556" width="15.7109375" style="1" customWidth="1"/>
    <col min="12557" max="12557" width="2.85546875" style="1" customWidth="1"/>
    <col min="12558" max="12561" width="15.7109375" style="1" customWidth="1"/>
    <col min="12562" max="12562" width="2.85546875" style="1" customWidth="1"/>
    <col min="12563" max="12563" width="10.85546875" style="1" customWidth="1"/>
    <col min="12564" max="12564" width="2.85546875" style="1" customWidth="1"/>
    <col min="12565" max="12788" width="11.42578125" style="1"/>
    <col min="12789" max="12789" width="2.85546875" style="1" customWidth="1"/>
    <col min="12790" max="12790" width="45.85546875" style="1" customWidth="1"/>
    <col min="12791" max="12791" width="5.85546875" style="1" customWidth="1"/>
    <col min="12792" max="12795" width="15.7109375" style="1" customWidth="1"/>
    <col min="12796" max="12796" width="2.85546875" style="1" customWidth="1"/>
    <col min="12797" max="12800" width="15.7109375" style="1" customWidth="1"/>
    <col min="12801" max="12801" width="2.85546875" style="1" customWidth="1"/>
    <col min="12802" max="12802" width="10.85546875" style="1" customWidth="1"/>
    <col min="12803" max="12803" width="2.85546875" style="1" customWidth="1"/>
    <col min="12804" max="12805" width="15.7109375" style="1" customWidth="1"/>
    <col min="12806" max="12807" width="2.85546875" style="1" customWidth="1"/>
    <col min="12808" max="12808" width="45.85546875" style="1" customWidth="1"/>
    <col min="12809" max="12812" width="15.7109375" style="1" customWidth="1"/>
    <col min="12813" max="12813" width="2.85546875" style="1" customWidth="1"/>
    <col min="12814" max="12817" width="15.7109375" style="1" customWidth="1"/>
    <col min="12818" max="12818" width="2.85546875" style="1" customWidth="1"/>
    <col min="12819" max="12819" width="10.85546875" style="1" customWidth="1"/>
    <col min="12820" max="12820" width="2.85546875" style="1" customWidth="1"/>
    <col min="12821" max="13044" width="11.42578125" style="1"/>
    <col min="13045" max="13045" width="2.85546875" style="1" customWidth="1"/>
    <col min="13046" max="13046" width="45.85546875" style="1" customWidth="1"/>
    <col min="13047" max="13047" width="5.85546875" style="1" customWidth="1"/>
    <col min="13048" max="13051" width="15.7109375" style="1" customWidth="1"/>
    <col min="13052" max="13052" width="2.85546875" style="1" customWidth="1"/>
    <col min="13053" max="13056" width="15.7109375" style="1" customWidth="1"/>
    <col min="13057" max="13057" width="2.85546875" style="1" customWidth="1"/>
    <col min="13058" max="13058" width="10.85546875" style="1" customWidth="1"/>
    <col min="13059" max="13059" width="2.85546875" style="1" customWidth="1"/>
    <col min="13060" max="13061" width="15.7109375" style="1" customWidth="1"/>
    <col min="13062" max="13063" width="2.85546875" style="1" customWidth="1"/>
    <col min="13064" max="13064" width="45.85546875" style="1" customWidth="1"/>
    <col min="13065" max="13068" width="15.7109375" style="1" customWidth="1"/>
    <col min="13069" max="13069" width="2.85546875" style="1" customWidth="1"/>
    <col min="13070" max="13073" width="15.7109375" style="1" customWidth="1"/>
    <col min="13074" max="13074" width="2.85546875" style="1" customWidth="1"/>
    <col min="13075" max="13075" width="10.85546875" style="1" customWidth="1"/>
    <col min="13076" max="13076" width="2.85546875" style="1" customWidth="1"/>
    <col min="13077" max="13300" width="11.42578125" style="1"/>
    <col min="13301" max="13301" width="2.85546875" style="1" customWidth="1"/>
    <col min="13302" max="13302" width="45.85546875" style="1" customWidth="1"/>
    <col min="13303" max="13303" width="5.85546875" style="1" customWidth="1"/>
    <col min="13304" max="13307" width="15.7109375" style="1" customWidth="1"/>
    <col min="13308" max="13308" width="2.85546875" style="1" customWidth="1"/>
    <col min="13309" max="13312" width="15.7109375" style="1" customWidth="1"/>
    <col min="13313" max="13313" width="2.85546875" style="1" customWidth="1"/>
    <col min="13314" max="13314" width="10.85546875" style="1" customWidth="1"/>
    <col min="13315" max="13315" width="2.85546875" style="1" customWidth="1"/>
    <col min="13316" max="13317" width="15.7109375" style="1" customWidth="1"/>
    <col min="13318" max="13319" width="2.85546875" style="1" customWidth="1"/>
    <col min="13320" max="13320" width="45.85546875" style="1" customWidth="1"/>
    <col min="13321" max="13324" width="15.7109375" style="1" customWidth="1"/>
    <col min="13325" max="13325" width="2.85546875" style="1" customWidth="1"/>
    <col min="13326" max="13329" width="15.7109375" style="1" customWidth="1"/>
    <col min="13330" max="13330" width="2.85546875" style="1" customWidth="1"/>
    <col min="13331" max="13331" width="10.85546875" style="1" customWidth="1"/>
    <col min="13332" max="13332" width="2.85546875" style="1" customWidth="1"/>
    <col min="13333" max="13556" width="11.42578125" style="1"/>
    <col min="13557" max="13557" width="2.85546875" style="1" customWidth="1"/>
    <col min="13558" max="13558" width="45.85546875" style="1" customWidth="1"/>
    <col min="13559" max="13559" width="5.85546875" style="1" customWidth="1"/>
    <col min="13560" max="13563" width="15.7109375" style="1" customWidth="1"/>
    <col min="13564" max="13564" width="2.85546875" style="1" customWidth="1"/>
    <col min="13565" max="13568" width="15.7109375" style="1" customWidth="1"/>
    <col min="13569" max="13569" width="2.85546875" style="1" customWidth="1"/>
    <col min="13570" max="13570" width="10.85546875" style="1" customWidth="1"/>
    <col min="13571" max="13571" width="2.85546875" style="1" customWidth="1"/>
    <col min="13572" max="13573" width="15.7109375" style="1" customWidth="1"/>
    <col min="13574" max="13575" width="2.85546875" style="1" customWidth="1"/>
    <col min="13576" max="13576" width="45.85546875" style="1" customWidth="1"/>
    <col min="13577" max="13580" width="15.7109375" style="1" customWidth="1"/>
    <col min="13581" max="13581" width="2.85546875" style="1" customWidth="1"/>
    <col min="13582" max="13585" width="15.7109375" style="1" customWidth="1"/>
    <col min="13586" max="13586" width="2.85546875" style="1" customWidth="1"/>
    <col min="13587" max="13587" width="10.85546875" style="1" customWidth="1"/>
    <col min="13588" max="13588" width="2.85546875" style="1" customWidth="1"/>
    <col min="13589" max="13812" width="11.42578125" style="1"/>
    <col min="13813" max="13813" width="2.85546875" style="1" customWidth="1"/>
    <col min="13814" max="13814" width="45.85546875" style="1" customWidth="1"/>
    <col min="13815" max="13815" width="5.85546875" style="1" customWidth="1"/>
    <col min="13816" max="13819" width="15.7109375" style="1" customWidth="1"/>
    <col min="13820" max="13820" width="2.85546875" style="1" customWidth="1"/>
    <col min="13821" max="13824" width="15.7109375" style="1" customWidth="1"/>
    <col min="13825" max="13825" width="2.85546875" style="1" customWidth="1"/>
    <col min="13826" max="13826" width="10.85546875" style="1" customWidth="1"/>
    <col min="13827" max="13827" width="2.85546875" style="1" customWidth="1"/>
    <col min="13828" max="13829" width="15.7109375" style="1" customWidth="1"/>
    <col min="13830" max="13831" width="2.85546875" style="1" customWidth="1"/>
    <col min="13832" max="13832" width="45.85546875" style="1" customWidth="1"/>
    <col min="13833" max="13836" width="15.7109375" style="1" customWidth="1"/>
    <col min="13837" max="13837" width="2.85546875" style="1" customWidth="1"/>
    <col min="13838" max="13841" width="15.7109375" style="1" customWidth="1"/>
    <col min="13842" max="13842" width="2.85546875" style="1" customWidth="1"/>
    <col min="13843" max="13843" width="10.85546875" style="1" customWidth="1"/>
    <col min="13844" max="13844" width="2.85546875" style="1" customWidth="1"/>
    <col min="13845" max="14068" width="11.42578125" style="1"/>
    <col min="14069" max="14069" width="2.85546875" style="1" customWidth="1"/>
    <col min="14070" max="14070" width="45.85546875" style="1" customWidth="1"/>
    <col min="14071" max="14071" width="5.85546875" style="1" customWidth="1"/>
    <col min="14072" max="14075" width="15.7109375" style="1" customWidth="1"/>
    <col min="14076" max="14076" width="2.85546875" style="1" customWidth="1"/>
    <col min="14077" max="14080" width="15.7109375" style="1" customWidth="1"/>
    <col min="14081" max="14081" width="2.85546875" style="1" customWidth="1"/>
    <col min="14082" max="14082" width="10.85546875" style="1" customWidth="1"/>
    <col min="14083" max="14083" width="2.85546875" style="1" customWidth="1"/>
    <col min="14084" max="14085" width="15.7109375" style="1" customWidth="1"/>
    <col min="14086" max="14087" width="2.85546875" style="1" customWidth="1"/>
    <col min="14088" max="14088" width="45.85546875" style="1" customWidth="1"/>
    <col min="14089" max="14092" width="15.7109375" style="1" customWidth="1"/>
    <col min="14093" max="14093" width="2.85546875" style="1" customWidth="1"/>
    <col min="14094" max="14097" width="15.7109375" style="1" customWidth="1"/>
    <col min="14098" max="14098" width="2.85546875" style="1" customWidth="1"/>
    <col min="14099" max="14099" width="10.85546875" style="1" customWidth="1"/>
    <col min="14100" max="14100" width="2.85546875" style="1" customWidth="1"/>
    <col min="14101" max="14324" width="11.42578125" style="1"/>
    <col min="14325" max="14325" width="2.85546875" style="1" customWidth="1"/>
    <col min="14326" max="14326" width="45.85546875" style="1" customWidth="1"/>
    <col min="14327" max="14327" width="5.85546875" style="1" customWidth="1"/>
    <col min="14328" max="14331" width="15.7109375" style="1" customWidth="1"/>
    <col min="14332" max="14332" width="2.85546875" style="1" customWidth="1"/>
    <col min="14333" max="14336" width="15.7109375" style="1" customWidth="1"/>
    <col min="14337" max="14337" width="2.85546875" style="1" customWidth="1"/>
    <col min="14338" max="14338" width="10.85546875" style="1" customWidth="1"/>
    <col min="14339" max="14339" width="2.85546875" style="1" customWidth="1"/>
    <col min="14340" max="14341" width="15.7109375" style="1" customWidth="1"/>
    <col min="14342" max="14343" width="2.85546875" style="1" customWidth="1"/>
    <col min="14344" max="14344" width="45.85546875" style="1" customWidth="1"/>
    <col min="14345" max="14348" width="15.7109375" style="1" customWidth="1"/>
    <col min="14349" max="14349" width="2.85546875" style="1" customWidth="1"/>
    <col min="14350" max="14353" width="15.7109375" style="1" customWidth="1"/>
    <col min="14354" max="14354" width="2.85546875" style="1" customWidth="1"/>
    <col min="14355" max="14355" width="10.85546875" style="1" customWidth="1"/>
    <col min="14356" max="14356" width="2.85546875" style="1" customWidth="1"/>
    <col min="14357" max="14580" width="11.42578125" style="1"/>
    <col min="14581" max="14581" width="2.85546875" style="1" customWidth="1"/>
    <col min="14582" max="14582" width="45.85546875" style="1" customWidth="1"/>
    <col min="14583" max="14583" width="5.85546875" style="1" customWidth="1"/>
    <col min="14584" max="14587" width="15.7109375" style="1" customWidth="1"/>
    <col min="14588" max="14588" width="2.85546875" style="1" customWidth="1"/>
    <col min="14589" max="14592" width="15.7109375" style="1" customWidth="1"/>
    <col min="14593" max="14593" width="2.85546875" style="1" customWidth="1"/>
    <col min="14594" max="14594" width="10.85546875" style="1" customWidth="1"/>
    <col min="14595" max="14595" width="2.85546875" style="1" customWidth="1"/>
    <col min="14596" max="14597" width="15.7109375" style="1" customWidth="1"/>
    <col min="14598" max="14599" width="2.85546875" style="1" customWidth="1"/>
    <col min="14600" max="14600" width="45.85546875" style="1" customWidth="1"/>
    <col min="14601" max="14604" width="15.7109375" style="1" customWidth="1"/>
    <col min="14605" max="14605" width="2.85546875" style="1" customWidth="1"/>
    <col min="14606" max="14609" width="15.7109375" style="1" customWidth="1"/>
    <col min="14610" max="14610" width="2.85546875" style="1" customWidth="1"/>
    <col min="14611" max="14611" width="10.85546875" style="1" customWidth="1"/>
    <col min="14612" max="14612" width="2.85546875" style="1" customWidth="1"/>
    <col min="14613" max="14836" width="11.42578125" style="1"/>
    <col min="14837" max="14837" width="2.85546875" style="1" customWidth="1"/>
    <col min="14838" max="14838" width="45.85546875" style="1" customWidth="1"/>
    <col min="14839" max="14839" width="5.85546875" style="1" customWidth="1"/>
    <col min="14840" max="14843" width="15.7109375" style="1" customWidth="1"/>
    <col min="14844" max="14844" width="2.85546875" style="1" customWidth="1"/>
    <col min="14845" max="14848" width="15.7109375" style="1" customWidth="1"/>
    <col min="14849" max="14849" width="2.85546875" style="1" customWidth="1"/>
    <col min="14850" max="14850" width="10.85546875" style="1" customWidth="1"/>
    <col min="14851" max="14851" width="2.85546875" style="1" customWidth="1"/>
    <col min="14852" max="14853" width="15.7109375" style="1" customWidth="1"/>
    <col min="14854" max="14855" width="2.85546875" style="1" customWidth="1"/>
    <col min="14856" max="14856" width="45.85546875" style="1" customWidth="1"/>
    <col min="14857" max="14860" width="15.7109375" style="1" customWidth="1"/>
    <col min="14861" max="14861" width="2.85546875" style="1" customWidth="1"/>
    <col min="14862" max="14865" width="15.7109375" style="1" customWidth="1"/>
    <col min="14866" max="14866" width="2.85546875" style="1" customWidth="1"/>
    <col min="14867" max="14867" width="10.85546875" style="1" customWidth="1"/>
    <col min="14868" max="14868" width="2.85546875" style="1" customWidth="1"/>
    <col min="14869" max="15092" width="11.42578125" style="1"/>
    <col min="15093" max="15093" width="2.85546875" style="1" customWidth="1"/>
    <col min="15094" max="15094" width="45.85546875" style="1" customWidth="1"/>
    <col min="15095" max="15095" width="5.85546875" style="1" customWidth="1"/>
    <col min="15096" max="15099" width="15.7109375" style="1" customWidth="1"/>
    <col min="15100" max="15100" width="2.85546875" style="1" customWidth="1"/>
    <col min="15101" max="15104" width="15.7109375" style="1" customWidth="1"/>
    <col min="15105" max="15105" width="2.85546875" style="1" customWidth="1"/>
    <col min="15106" max="15106" width="10.85546875" style="1" customWidth="1"/>
    <col min="15107" max="15107" width="2.85546875" style="1" customWidth="1"/>
    <col min="15108" max="15109" width="15.7109375" style="1" customWidth="1"/>
    <col min="15110" max="15111" width="2.85546875" style="1" customWidth="1"/>
    <col min="15112" max="15112" width="45.85546875" style="1" customWidth="1"/>
    <col min="15113" max="15116" width="15.7109375" style="1" customWidth="1"/>
    <col min="15117" max="15117" width="2.85546875" style="1" customWidth="1"/>
    <col min="15118" max="15121" width="15.7109375" style="1" customWidth="1"/>
    <col min="15122" max="15122" width="2.85546875" style="1" customWidth="1"/>
    <col min="15123" max="15123" width="10.85546875" style="1" customWidth="1"/>
    <col min="15124" max="15124" width="2.85546875" style="1" customWidth="1"/>
    <col min="15125" max="15348" width="11.42578125" style="1"/>
    <col min="15349" max="15349" width="2.85546875" style="1" customWidth="1"/>
    <col min="15350" max="15350" width="45.85546875" style="1" customWidth="1"/>
    <col min="15351" max="15351" width="5.85546875" style="1" customWidth="1"/>
    <col min="15352" max="15355" width="15.7109375" style="1" customWidth="1"/>
    <col min="15356" max="15356" width="2.85546875" style="1" customWidth="1"/>
    <col min="15357" max="15360" width="15.7109375" style="1" customWidth="1"/>
    <col min="15361" max="15361" width="2.85546875" style="1" customWidth="1"/>
    <col min="15362" max="15362" width="10.85546875" style="1" customWidth="1"/>
    <col min="15363" max="15363" width="2.85546875" style="1" customWidth="1"/>
    <col min="15364" max="15365" width="15.7109375" style="1" customWidth="1"/>
    <col min="15366" max="15367" width="2.85546875" style="1" customWidth="1"/>
    <col min="15368" max="15368" width="45.85546875" style="1" customWidth="1"/>
    <col min="15369" max="15372" width="15.7109375" style="1" customWidth="1"/>
    <col min="15373" max="15373" width="2.85546875" style="1" customWidth="1"/>
    <col min="15374" max="15377" width="15.7109375" style="1" customWidth="1"/>
    <col min="15378" max="15378" width="2.85546875" style="1" customWidth="1"/>
    <col min="15379" max="15379" width="10.85546875" style="1" customWidth="1"/>
    <col min="15380" max="15380" width="2.85546875" style="1" customWidth="1"/>
    <col min="15381" max="15604" width="11.42578125" style="1"/>
    <col min="15605" max="15605" width="2.85546875" style="1" customWidth="1"/>
    <col min="15606" max="15606" width="45.85546875" style="1" customWidth="1"/>
    <col min="15607" max="15607" width="5.85546875" style="1" customWidth="1"/>
    <col min="15608" max="15611" width="15.7109375" style="1" customWidth="1"/>
    <col min="15612" max="15612" width="2.85546875" style="1" customWidth="1"/>
    <col min="15613" max="15616" width="15.7109375" style="1" customWidth="1"/>
    <col min="15617" max="15617" width="2.85546875" style="1" customWidth="1"/>
    <col min="15618" max="15618" width="10.85546875" style="1" customWidth="1"/>
    <col min="15619" max="15619" width="2.85546875" style="1" customWidth="1"/>
    <col min="15620" max="15621" width="15.7109375" style="1" customWidth="1"/>
    <col min="15622" max="15623" width="2.85546875" style="1" customWidth="1"/>
    <col min="15624" max="15624" width="45.85546875" style="1" customWidth="1"/>
    <col min="15625" max="15628" width="15.7109375" style="1" customWidth="1"/>
    <col min="15629" max="15629" width="2.85546875" style="1" customWidth="1"/>
    <col min="15630" max="15633" width="15.7109375" style="1" customWidth="1"/>
    <col min="15634" max="15634" width="2.85546875" style="1" customWidth="1"/>
    <col min="15635" max="15635" width="10.85546875" style="1" customWidth="1"/>
    <col min="15636" max="15636" width="2.85546875" style="1" customWidth="1"/>
    <col min="15637" max="15860" width="11.42578125" style="1"/>
    <col min="15861" max="15861" width="2.85546875" style="1" customWidth="1"/>
    <col min="15862" max="15862" width="45.85546875" style="1" customWidth="1"/>
    <col min="15863" max="15863" width="5.85546875" style="1" customWidth="1"/>
    <col min="15864" max="15867" width="15.7109375" style="1" customWidth="1"/>
    <col min="15868" max="15868" width="2.85546875" style="1" customWidth="1"/>
    <col min="15869" max="15872" width="15.7109375" style="1" customWidth="1"/>
    <col min="15873" max="15873" width="2.85546875" style="1" customWidth="1"/>
    <col min="15874" max="15874" width="10.85546875" style="1" customWidth="1"/>
    <col min="15875" max="15875" width="2.85546875" style="1" customWidth="1"/>
    <col min="15876" max="15877" width="15.7109375" style="1" customWidth="1"/>
    <col min="15878" max="15879" width="2.85546875" style="1" customWidth="1"/>
    <col min="15880" max="15880" width="45.85546875" style="1" customWidth="1"/>
    <col min="15881" max="15884" width="15.7109375" style="1" customWidth="1"/>
    <col min="15885" max="15885" width="2.85546875" style="1" customWidth="1"/>
    <col min="15886" max="15889" width="15.7109375" style="1" customWidth="1"/>
    <col min="15890" max="15890" width="2.85546875" style="1" customWidth="1"/>
    <col min="15891" max="15891" width="10.85546875" style="1" customWidth="1"/>
    <col min="15892" max="15892" width="2.85546875" style="1" customWidth="1"/>
    <col min="15893" max="16116" width="11.42578125" style="1"/>
    <col min="16117" max="16117" width="2.85546875" style="1" customWidth="1"/>
    <col min="16118" max="16118" width="45.85546875" style="1" customWidth="1"/>
    <col min="16119" max="16119" width="5.85546875" style="1" customWidth="1"/>
    <col min="16120" max="16123" width="15.7109375" style="1" customWidth="1"/>
    <col min="16124" max="16124" width="2.85546875" style="1" customWidth="1"/>
    <col min="16125" max="16128" width="15.7109375" style="1" customWidth="1"/>
    <col min="16129" max="16129" width="2.85546875" style="1" customWidth="1"/>
    <col min="16130" max="16130" width="10.85546875" style="1" customWidth="1"/>
    <col min="16131" max="16131" width="2.85546875" style="1" customWidth="1"/>
    <col min="16132" max="16133" width="15.7109375" style="1" customWidth="1"/>
    <col min="16134" max="16135" width="2.85546875" style="1" customWidth="1"/>
    <col min="16136" max="16136" width="45.85546875" style="1" customWidth="1"/>
    <col min="16137" max="16140" width="15.7109375" style="1" customWidth="1"/>
    <col min="16141" max="16141" width="2.85546875" style="1" customWidth="1"/>
    <col min="16142" max="16145" width="15.7109375" style="1" customWidth="1"/>
    <col min="16146" max="16146" width="2.85546875" style="1" customWidth="1"/>
    <col min="16147" max="16147" width="10.85546875" style="1" customWidth="1"/>
    <col min="16148" max="16148" width="2.85546875" style="1" customWidth="1"/>
    <col min="16149" max="16384" width="11.42578125" style="1"/>
  </cols>
  <sheetData>
    <row r="2" spans="1:66" x14ac:dyDescent="0.25">
      <c r="B2" s="27" t="s">
        <v>222</v>
      </c>
      <c r="T2" s="27" t="s">
        <v>222</v>
      </c>
    </row>
    <row r="3" spans="1:66" x14ac:dyDescent="0.25">
      <c r="B3" s="27" t="s">
        <v>223</v>
      </c>
      <c r="T3" s="27" t="s">
        <v>223</v>
      </c>
      <c r="AH3" s="27" t="s">
        <v>228</v>
      </c>
      <c r="AO3" s="27" t="s">
        <v>230</v>
      </c>
      <c r="AW3" s="27" t="s">
        <v>228</v>
      </c>
      <c r="BD3" s="27" t="s">
        <v>230</v>
      </c>
    </row>
    <row r="4" spans="1:66" x14ac:dyDescent="0.25">
      <c r="B4" s="55" t="s">
        <v>2</v>
      </c>
      <c r="T4" s="55" t="s">
        <v>3</v>
      </c>
      <c r="AH4" s="55" t="s">
        <v>2</v>
      </c>
      <c r="AO4" s="55" t="s">
        <v>2</v>
      </c>
      <c r="AW4" s="55" t="s">
        <v>2</v>
      </c>
      <c r="BD4" s="55" t="s">
        <v>2</v>
      </c>
    </row>
    <row r="5" spans="1:66" s="514" customFormat="1" ht="15" customHeight="1" x14ac:dyDescent="0.25">
      <c r="A5" s="1464"/>
      <c r="B5" s="1501" t="s">
        <v>4</v>
      </c>
      <c r="C5" s="1501" t="s">
        <v>5</v>
      </c>
      <c r="D5" s="1441"/>
      <c r="E5" s="1501">
        <v>2019</v>
      </c>
      <c r="F5" s="1501"/>
      <c r="G5" s="1501"/>
      <c r="H5" s="1464"/>
      <c r="I5" s="1441"/>
      <c r="J5" s="1501">
        <v>2018</v>
      </c>
      <c r="K5" s="1501"/>
      <c r="L5" s="1501"/>
      <c r="M5" s="1464"/>
      <c r="N5" s="1500" t="s">
        <v>517</v>
      </c>
      <c r="O5" s="1464"/>
      <c r="P5" s="1500" t="s">
        <v>658</v>
      </c>
      <c r="Q5" s="1500" t="s">
        <v>453</v>
      </c>
      <c r="R5" s="1464"/>
      <c r="S5" s="1464"/>
      <c r="T5" s="1501" t="s">
        <v>4</v>
      </c>
      <c r="U5" s="1441"/>
      <c r="V5" s="1501">
        <v>2019</v>
      </c>
      <c r="W5" s="1501"/>
      <c r="X5" s="1501"/>
      <c r="Y5" s="1464"/>
      <c r="Z5" s="1441"/>
      <c r="AA5" s="1501">
        <v>2018</v>
      </c>
      <c r="AB5" s="1501"/>
      <c r="AC5" s="1501"/>
      <c r="AD5" s="1464"/>
      <c r="AE5" s="1504" t="s">
        <v>517</v>
      </c>
      <c r="AF5" s="1464"/>
      <c r="AH5" s="1506" t="s">
        <v>4</v>
      </c>
      <c r="AI5" s="1506" t="s">
        <v>5</v>
      </c>
      <c r="AJ5" s="1473"/>
      <c r="AK5" s="1506">
        <v>2019</v>
      </c>
      <c r="AL5" s="1506"/>
      <c r="AM5" s="1506"/>
      <c r="AO5" s="1506" t="s">
        <v>4</v>
      </c>
      <c r="AP5" s="1506" t="s">
        <v>5</v>
      </c>
      <c r="AQ5" s="1473"/>
      <c r="AR5" s="1506">
        <v>2019</v>
      </c>
      <c r="AS5" s="1506"/>
      <c r="AT5" s="1506"/>
      <c r="AW5" s="1505" t="s">
        <v>4</v>
      </c>
      <c r="AX5" s="1505" t="s">
        <v>5</v>
      </c>
      <c r="AY5" s="1474"/>
      <c r="AZ5" s="1505">
        <v>2018</v>
      </c>
      <c r="BA5" s="1505"/>
      <c r="BB5" s="1505"/>
      <c r="BD5" s="1505" t="s">
        <v>4</v>
      </c>
      <c r="BE5" s="1505" t="s">
        <v>5</v>
      </c>
      <c r="BF5" s="1474"/>
      <c r="BG5" s="1505">
        <v>2018</v>
      </c>
      <c r="BH5" s="1505"/>
      <c r="BI5" s="1505"/>
      <c r="BJ5" s="808"/>
      <c r="BK5" s="808"/>
      <c r="BL5" s="808"/>
      <c r="BM5" s="808"/>
      <c r="BN5" s="808"/>
    </row>
    <row r="6" spans="1:66" s="514" customFormat="1" x14ac:dyDescent="0.25">
      <c r="A6" s="1464"/>
      <c r="B6" s="1501"/>
      <c r="C6" s="1501"/>
      <c r="D6" s="1441" t="s">
        <v>148</v>
      </c>
      <c r="E6" s="1441" t="s">
        <v>205</v>
      </c>
      <c r="F6" s="1441" t="s">
        <v>205</v>
      </c>
      <c r="G6" s="1441" t="s">
        <v>150</v>
      </c>
      <c r="H6" s="1464"/>
      <c r="I6" s="1441" t="s">
        <v>148</v>
      </c>
      <c r="J6" s="1441" t="s">
        <v>205</v>
      </c>
      <c r="K6" s="1441" t="s">
        <v>205</v>
      </c>
      <c r="L6" s="1441" t="s">
        <v>150</v>
      </c>
      <c r="M6" s="1464"/>
      <c r="N6" s="1500"/>
      <c r="O6" s="1464"/>
      <c r="P6" s="1500"/>
      <c r="Q6" s="1500"/>
      <c r="R6" s="1464"/>
      <c r="S6" s="1464"/>
      <c r="T6" s="1501"/>
      <c r="U6" s="1441" t="s">
        <v>148</v>
      </c>
      <c r="V6" s="1441" t="s">
        <v>205</v>
      </c>
      <c r="W6" s="1441" t="s">
        <v>205</v>
      </c>
      <c r="X6" s="1441" t="s">
        <v>150</v>
      </c>
      <c r="Y6" s="1464"/>
      <c r="Z6" s="1441" t="s">
        <v>148</v>
      </c>
      <c r="AA6" s="1441" t="s">
        <v>205</v>
      </c>
      <c r="AB6" s="1441" t="s">
        <v>205</v>
      </c>
      <c r="AC6" s="1441" t="s">
        <v>150</v>
      </c>
      <c r="AD6" s="1464"/>
      <c r="AE6" s="1504"/>
      <c r="AF6" s="1464"/>
      <c r="AH6" s="1506"/>
      <c r="AI6" s="1506"/>
      <c r="AJ6" s="1473" t="s">
        <v>148</v>
      </c>
      <c r="AK6" s="1473" t="s">
        <v>205</v>
      </c>
      <c r="AL6" s="1473" t="s">
        <v>205</v>
      </c>
      <c r="AM6" s="1473" t="s">
        <v>150</v>
      </c>
      <c r="AO6" s="1506"/>
      <c r="AP6" s="1506"/>
      <c r="AQ6" s="1473" t="s">
        <v>148</v>
      </c>
      <c r="AR6" s="1473" t="s">
        <v>205</v>
      </c>
      <c r="AS6" s="1473" t="s">
        <v>205</v>
      </c>
      <c r="AT6" s="1473" t="s">
        <v>150</v>
      </c>
      <c r="AW6" s="1505"/>
      <c r="AX6" s="1505"/>
      <c r="AY6" s="1474" t="s">
        <v>148</v>
      </c>
      <c r="AZ6" s="1474" t="s">
        <v>205</v>
      </c>
      <c r="BA6" s="1474" t="s">
        <v>205</v>
      </c>
      <c r="BB6" s="1474" t="s">
        <v>150</v>
      </c>
      <c r="BD6" s="1505"/>
      <c r="BE6" s="1505"/>
      <c r="BF6" s="1474" t="s">
        <v>148</v>
      </c>
      <c r="BG6" s="1474" t="s">
        <v>205</v>
      </c>
      <c r="BH6" s="1474" t="s">
        <v>205</v>
      </c>
      <c r="BI6" s="1474" t="s">
        <v>150</v>
      </c>
      <c r="BJ6" s="808"/>
      <c r="BK6" s="808"/>
      <c r="BL6" s="808"/>
      <c r="BM6" s="808"/>
      <c r="BN6" s="808"/>
    </row>
    <row r="7" spans="1:66" s="514" customFormat="1" x14ac:dyDescent="0.25">
      <c r="A7" s="1464"/>
      <c r="B7" s="1501"/>
      <c r="C7" s="1501"/>
      <c r="D7" s="1441"/>
      <c r="E7" s="1441" t="s">
        <v>206</v>
      </c>
      <c r="F7" s="1441" t="s">
        <v>207</v>
      </c>
      <c r="G7" s="1441" t="s">
        <v>217</v>
      </c>
      <c r="H7" s="1464"/>
      <c r="I7" s="1441"/>
      <c r="J7" s="1441" t="s">
        <v>206</v>
      </c>
      <c r="K7" s="1441" t="s">
        <v>207</v>
      </c>
      <c r="L7" s="1441" t="s">
        <v>217</v>
      </c>
      <c r="M7" s="1464"/>
      <c r="N7" s="1500"/>
      <c r="O7" s="1464"/>
      <c r="P7" s="1500"/>
      <c r="Q7" s="1500"/>
      <c r="R7" s="1464"/>
      <c r="S7" s="1464"/>
      <c r="T7" s="1501"/>
      <c r="U7" s="1441"/>
      <c r="V7" s="1441" t="s">
        <v>206</v>
      </c>
      <c r="W7" s="1441" t="s">
        <v>207</v>
      </c>
      <c r="X7" s="1441" t="s">
        <v>217</v>
      </c>
      <c r="Y7" s="1464"/>
      <c r="Z7" s="1441"/>
      <c r="AA7" s="1441" t="s">
        <v>206</v>
      </c>
      <c r="AB7" s="1441" t="s">
        <v>207</v>
      </c>
      <c r="AC7" s="1441" t="s">
        <v>217</v>
      </c>
      <c r="AD7" s="1464"/>
      <c r="AE7" s="1504"/>
      <c r="AF7" s="1464"/>
      <c r="AH7" s="1506"/>
      <c r="AI7" s="1506"/>
      <c r="AJ7" s="1473"/>
      <c r="AK7" s="1473" t="s">
        <v>206</v>
      </c>
      <c r="AL7" s="1473" t="s">
        <v>207</v>
      </c>
      <c r="AM7" s="1473" t="s">
        <v>217</v>
      </c>
      <c r="AO7" s="1506"/>
      <c r="AP7" s="1506"/>
      <c r="AQ7" s="1473"/>
      <c r="AR7" s="1473" t="s">
        <v>206</v>
      </c>
      <c r="AS7" s="1473" t="s">
        <v>207</v>
      </c>
      <c r="AT7" s="1473" t="s">
        <v>217</v>
      </c>
      <c r="AW7" s="1505"/>
      <c r="AX7" s="1505"/>
      <c r="AY7" s="1474"/>
      <c r="AZ7" s="1474" t="s">
        <v>206</v>
      </c>
      <c r="BA7" s="1474" t="s">
        <v>207</v>
      </c>
      <c r="BB7" s="1474" t="s">
        <v>217</v>
      </c>
      <c r="BD7" s="1505"/>
      <c r="BE7" s="1505"/>
      <c r="BF7" s="1474"/>
      <c r="BG7" s="1474" t="s">
        <v>206</v>
      </c>
      <c r="BH7" s="1474" t="s">
        <v>207</v>
      </c>
      <c r="BI7" s="1474" t="s">
        <v>217</v>
      </c>
      <c r="BJ7" s="808"/>
      <c r="BK7" s="808"/>
      <c r="BL7" s="808"/>
      <c r="BM7" s="808"/>
      <c r="BN7" s="808"/>
    </row>
    <row r="8" spans="1:66" ht="12.75" customHeight="1" x14ac:dyDescent="0.25">
      <c r="A8" s="7"/>
      <c r="B8" s="7"/>
      <c r="C8" s="7"/>
      <c r="D8" s="7"/>
      <c r="E8" s="7"/>
      <c r="F8" s="7"/>
      <c r="G8" s="7"/>
      <c r="H8" s="7"/>
      <c r="I8" s="7"/>
      <c r="J8" s="7"/>
      <c r="K8" s="7"/>
      <c r="L8" s="7"/>
      <c r="M8" s="7"/>
      <c r="N8" s="10"/>
      <c r="O8" s="7"/>
      <c r="P8" s="10"/>
      <c r="Q8" s="7"/>
      <c r="R8" s="7"/>
      <c r="S8" s="7"/>
      <c r="T8" s="7"/>
      <c r="U8" s="7"/>
      <c r="V8" s="7"/>
      <c r="W8" s="7"/>
      <c r="X8" s="7"/>
      <c r="Y8" s="7"/>
      <c r="Z8" s="7"/>
      <c r="AA8" s="7"/>
      <c r="AB8" s="7"/>
      <c r="AC8" s="7"/>
      <c r="AD8" s="7"/>
      <c r="AE8" s="10"/>
      <c r="AF8" s="7"/>
      <c r="AH8" s="7"/>
      <c r="AI8" s="7"/>
      <c r="AJ8" s="7"/>
      <c r="AK8" s="7"/>
      <c r="AL8" s="7"/>
      <c r="AM8" s="7"/>
      <c r="AO8" s="7"/>
      <c r="AP8" s="7"/>
      <c r="AQ8" s="7"/>
      <c r="AR8" s="7"/>
      <c r="AS8" s="7"/>
      <c r="AT8" s="7"/>
      <c r="AW8" s="7"/>
      <c r="AX8" s="7"/>
      <c r="AY8" s="7"/>
      <c r="AZ8" s="7"/>
      <c r="BA8" s="7"/>
      <c r="BB8" s="7"/>
      <c r="BD8" s="7"/>
      <c r="BE8" s="7"/>
      <c r="BF8" s="7"/>
      <c r="BG8" s="7"/>
      <c r="BH8" s="7"/>
      <c r="BI8" s="7"/>
    </row>
    <row r="9" spans="1:66" x14ac:dyDescent="0.25">
      <c r="B9" s="11" t="s">
        <v>6</v>
      </c>
      <c r="I9" s="27"/>
      <c r="N9" s="13"/>
      <c r="P9" s="13"/>
      <c r="T9" s="11" t="s">
        <v>6</v>
      </c>
      <c r="AH9" s="1279" t="s">
        <v>6</v>
      </c>
      <c r="AO9" s="1279" t="s">
        <v>6</v>
      </c>
      <c r="AW9" s="1279" t="s">
        <v>6</v>
      </c>
      <c r="AX9" s="1"/>
      <c r="AY9" s="1"/>
      <c r="AZ9" s="1"/>
      <c r="BA9" s="1"/>
      <c r="BD9" s="1279" t="s">
        <v>6</v>
      </c>
    </row>
    <row r="10" spans="1:66" ht="16.5" customHeight="1" x14ac:dyDescent="0.25">
      <c r="A10" s="27"/>
      <c r="B10" s="608" t="s">
        <v>508</v>
      </c>
      <c r="C10" s="683" t="s">
        <v>9</v>
      </c>
      <c r="D10" s="670">
        <f t="shared" ref="D10:D13" si="0">IF(OR(ISNUMBER(AJ10),ISNUMBER(AQ10)),SUM(AJ10,AQ10),"NA")</f>
        <v>2010.81</v>
      </c>
      <c r="E10" s="671">
        <f t="shared" ref="E10:E13" si="1">IF(OR(ISNUMBER(AK10),ISNUMBER(AR10)),SUM(AK10,AR10),"NA")</f>
        <v>1981.73</v>
      </c>
      <c r="F10" s="671">
        <f t="shared" ref="F10:F13" si="2">IF(OR(ISNUMBER(AL10),ISNUMBER(AS10)),SUM(AL10,AS10),"NA")</f>
        <v>29.08</v>
      </c>
      <c r="G10" s="672">
        <f t="shared" ref="G10:G13" si="3">IF(OR(ISNUMBER(AM10),ISNUMBER(AT10)),SUM(AM10,AT10),"NA")</f>
        <v>0</v>
      </c>
      <c r="H10" s="446"/>
      <c r="I10" s="670">
        <f>IF(OR(ISNUMBER(AY10),ISNUMBER(BF10)),SUM(AY10,BF10),"NA")</f>
        <v>1107.1599999999999</v>
      </c>
      <c r="J10" s="671">
        <f t="shared" ref="J10:L10" si="4">IF(OR(ISNUMBER(AZ10),ISNUMBER(BG10)),SUM(AZ10,BG10),"NA")</f>
        <v>1095.0999999999999</v>
      </c>
      <c r="K10" s="671">
        <f t="shared" si="4"/>
        <v>12.06</v>
      </c>
      <c r="L10" s="672">
        <f t="shared" si="4"/>
        <v>0</v>
      </c>
      <c r="M10" s="15"/>
      <c r="N10" s="250">
        <f>IF(OR(I10="Na",I10=0),"NA",(D10-I10)/I10)</f>
        <v>0.8161873622601975</v>
      </c>
      <c r="P10" s="348">
        <f>VLOOKUP(B10,'FX rates'!$B$9:$K$124,4,FALSE)</f>
        <v>4.0199999999999996</v>
      </c>
      <c r="Q10" s="281">
        <f>VLOOKUP(B10,'FX rates'!$B$9:$K$124,5,FALSE)</f>
        <v>3.8780000000000001</v>
      </c>
      <c r="R10" s="27"/>
      <c r="S10" s="27"/>
      <c r="T10" s="19" t="s">
        <v>508</v>
      </c>
      <c r="U10" s="670">
        <f>IF(D10="Na","NA",D10/$P10)</f>
        <v>500.20149253731347</v>
      </c>
      <c r="V10" s="671">
        <f t="shared" ref="V10:X10" si="5">IF(E10="Na","NA",E10/$P10)</f>
        <v>492.96766169154233</v>
      </c>
      <c r="W10" s="671">
        <f t="shared" si="5"/>
        <v>7.2338308457711449</v>
      </c>
      <c r="X10" s="672">
        <f t="shared" si="5"/>
        <v>0</v>
      </c>
      <c r="Y10" s="15"/>
      <c r="Z10" s="670">
        <f>IF(I10="Na","NA",I10/$Q10)</f>
        <v>285.49767921609072</v>
      </c>
      <c r="AA10" s="671">
        <f>IF(J10="Na","NA",J10/$Q10)</f>
        <v>282.38782877772042</v>
      </c>
      <c r="AB10" s="671">
        <f t="shared" ref="AB10:AC10" si="6">IF(K10="Na","NA",K10/$Q10)</f>
        <v>3.1098504383702941</v>
      </c>
      <c r="AC10" s="672">
        <f t="shared" si="6"/>
        <v>0</v>
      </c>
      <c r="AD10" s="15"/>
      <c r="AE10" s="250">
        <f>IF(OR(Z10="Na",Z10=0),"NA",(U10-Z10)/Z10)</f>
        <v>0.75203348030971318</v>
      </c>
      <c r="AF10" s="27"/>
      <c r="AH10" s="1280" t="s">
        <v>508</v>
      </c>
      <c r="AI10" s="1281" t="s">
        <v>9</v>
      </c>
      <c r="AJ10" s="1282">
        <f>IF(ISERROR(VLOOKUP($AH10,'Bond 5.2'!$B$10:$G$90,3,FALSE)),"NA",(VLOOKUP($AH10,'Bond 5.2'!$B$10:$G$90,3,FALSE)))</f>
        <v>2010.81</v>
      </c>
      <c r="AK10" s="1283">
        <f>IF(ISERROR(VLOOKUP($AH10,'Bond 5.2'!$B$10:$G$90,4,FALSE)),"NA",(VLOOKUP($AH10,'Bond 5.2'!$B$10:$G$90,4,FALSE)))</f>
        <v>1981.73</v>
      </c>
      <c r="AL10" s="1283">
        <f>IF(ISERROR(VLOOKUP($AH10,'Bond 5.2'!$B$10:$G$90,5,FALSE)),"NA",(VLOOKUP($AH10,'Bond 5.2'!$B$10:$G$90,5,FALSE)))</f>
        <v>29.08</v>
      </c>
      <c r="AM10" s="1284">
        <f>IF(ISERROR(VLOOKUP($AH10,'Bond 5.2'!$B$10:$G$90,6,FALSE)),"NA",(VLOOKUP($AH10,'Bond 5.2'!$B$10:$G$90,6,FALSE)))</f>
        <v>0</v>
      </c>
      <c r="AN10" s="1285"/>
      <c r="AO10" s="1280" t="s">
        <v>508</v>
      </c>
      <c r="AP10" s="1281" t="s">
        <v>9</v>
      </c>
      <c r="AQ10" s="1282" t="str">
        <f>IF(ISERROR(VLOOKUP($AO10,'Bond 5.3'!$B$10:$G$58,3,FALSE)),"NA",(VLOOKUP($AO10,'Bond 5.3'!$B$10:$G$58,3,FALSE)))</f>
        <v>NA</v>
      </c>
      <c r="AR10" s="1283" t="str">
        <f>IF(ISERROR(VLOOKUP($AO10,'Bond 5.3'!$B$10:$G$58,4,FALSE)),"NA",(VLOOKUP($AO10,'Bond 5.3'!$B$10:$G$58,4,FALSE)))</f>
        <v>NA</v>
      </c>
      <c r="AS10" s="1283" t="str">
        <f>IF(ISERROR(VLOOKUP($AO10,'Bond 5.3'!$B$10:$G$58,5,FALSE)),"NA",(VLOOKUP($AO10,'Bond 5.3'!$B$10:$G$58,5,FALSE)))</f>
        <v>NA</v>
      </c>
      <c r="AT10" s="1284" t="str">
        <f>IF(ISERROR(VLOOKUP($AO10,'Bond 5.3'!$B$10:$G$58,6,FALSE)),"NA",(VLOOKUP($AO10,'Bond 5.3'!$B$10:$G$58,6,FALSE)))</f>
        <v>NA</v>
      </c>
      <c r="AW10" s="1280" t="s">
        <v>508</v>
      </c>
      <c r="AX10" s="1281" t="s">
        <v>9</v>
      </c>
      <c r="AY10" s="1282">
        <f>IF(ISERROR(VLOOKUP($AW10,'Bond 5.2'!$B$10:$L$90,8,FALSE)),"NA",(VLOOKUP($AW10,'Bond 5.2'!$B$10:$L$90,8,FALSE)))</f>
        <v>1107.1599999999999</v>
      </c>
      <c r="AZ10" s="1283">
        <f>IF(ISERROR(VLOOKUP($AW10,'Bond 5.2'!$B$10:$L$90,9,FALSE)),"NA",(VLOOKUP($AW10,'Bond 5.2'!$B$10:$L$90,9,FALSE)))</f>
        <v>1095.0999999999999</v>
      </c>
      <c r="BA10" s="1283">
        <f>IF(ISERROR(VLOOKUP($AW10,'Bond 5.2'!$B$10:$L$90,10,FALSE)),"NA",(VLOOKUP($AW10,'Bond 5.2'!$B$10:$L$90,10,FALSE)))</f>
        <v>12.06</v>
      </c>
      <c r="BB10" s="1284">
        <f>IF(ISERROR(VLOOKUP($AW10,'Bond 5.2'!$B$10:$L$90,11,FALSE)),"NA",(VLOOKUP($AW10,'Bond 5.2'!$B$10:$L$90,11,FALSE)))</f>
        <v>0</v>
      </c>
      <c r="BC10" s="1285"/>
      <c r="BD10" s="1280" t="s">
        <v>508</v>
      </c>
      <c r="BE10" s="1281" t="s">
        <v>9</v>
      </c>
      <c r="BF10" s="1282" t="str">
        <f>IF(ISERROR(VLOOKUP($BD10,'Bond 5.3'!$B$10:$L$58,8,FALSE)),"NA",(VLOOKUP($BD10,'Bond 5.3'!$B$10:$L$58,8,FALSE)))</f>
        <v>NA</v>
      </c>
      <c r="BG10" s="1283" t="str">
        <f>IF(ISERROR(VLOOKUP($BD10,'Bond 5.3'!$B$10:$L$58,9,FALSE)),"NA",(VLOOKUP($BD10,'Bond 5.3'!$B$10:$L$58,9,FALSE)))</f>
        <v>NA</v>
      </c>
      <c r="BH10" s="1283" t="str">
        <f>IF(ISERROR(VLOOKUP($BD10,'Bond 5.3'!$B$10:$L$58,10,FALSE)),"NA",(VLOOKUP($BD10,'Bond 5.3'!$B$10:$L$58,10,FALSE)))</f>
        <v>NA</v>
      </c>
      <c r="BI10" s="1284" t="str">
        <f>IF(ISERROR(VLOOKUP($BD10,'Bond 5.3'!$B$10:$L$58,11,FALSE)),"NA",(VLOOKUP($BD10,'Bond 5.3'!$B$10:$L$58,11,FALSE)))</f>
        <v>NA</v>
      </c>
    </row>
    <row r="11" spans="1:66" x14ac:dyDescent="0.25">
      <c r="B11" s="610" t="s">
        <v>104</v>
      </c>
      <c r="C11" s="684" t="s">
        <v>312</v>
      </c>
      <c r="D11" s="675">
        <f t="shared" si="0"/>
        <v>2.58</v>
      </c>
      <c r="E11" s="676">
        <f t="shared" si="1"/>
        <v>0</v>
      </c>
      <c r="F11" s="676">
        <f t="shared" si="2"/>
        <v>2.58</v>
      </c>
      <c r="G11" s="677">
        <f t="shared" si="3"/>
        <v>0</v>
      </c>
      <c r="H11" s="446"/>
      <c r="I11" s="675">
        <f t="shared" ref="I11:I19" si="7">IF(OR(ISNUMBER(AY11),ISNUMBER(BF11)),SUM(AY11,BF11),"NA")</f>
        <v>48.64</v>
      </c>
      <c r="J11" s="676">
        <f t="shared" ref="J11:J19" si="8">IF(OR(ISNUMBER(AZ11),ISNUMBER(BG11)),SUM(AZ11,BG11),"NA")</f>
        <v>0</v>
      </c>
      <c r="K11" s="676">
        <f t="shared" ref="K11:K19" si="9">IF(OR(ISNUMBER(BA11),ISNUMBER(BH11)),SUM(BA11,BH11),"NA")</f>
        <v>48.64</v>
      </c>
      <c r="L11" s="677">
        <f t="shared" ref="L11:L19" si="10">IF(OR(ISNUMBER(BB11),ISNUMBER(BI11)),SUM(BB11,BI11),"NA")</f>
        <v>0</v>
      </c>
      <c r="M11" s="15"/>
      <c r="N11" s="436">
        <f t="shared" ref="N11:N74" si="11">IF(OR(I11="Na",I11=0),"NA",(D11-I11)/I11)</f>
        <v>-0.94695723684210531</v>
      </c>
      <c r="P11" s="349">
        <f>VLOOKUP(B11,'FX rates'!$B$9:$K$124,4,FALSE)</f>
        <v>2.0190000000000001</v>
      </c>
      <c r="Q11" s="283">
        <f>VLOOKUP(B11,'FX rates'!$B$9:$K$124,5,FALSE)</f>
        <v>2</v>
      </c>
      <c r="R11" s="27"/>
      <c r="S11" s="27"/>
      <c r="T11" s="19" t="s">
        <v>104</v>
      </c>
      <c r="U11" s="675">
        <f t="shared" ref="U11:U19" si="12">IF(D11="Na","NA",D11/$P11)</f>
        <v>1.2778603268945021</v>
      </c>
      <c r="V11" s="676">
        <f t="shared" ref="V11:V19" si="13">IF(E11="Na","NA",E11/$P11)</f>
        <v>0</v>
      </c>
      <c r="W11" s="676">
        <f t="shared" ref="W11:W19" si="14">IF(F11="Na","NA",F11/$P11)</f>
        <v>1.2778603268945021</v>
      </c>
      <c r="X11" s="677">
        <f t="shared" ref="X11:X19" si="15">IF(G11="Na","NA",G11/$P11)</f>
        <v>0</v>
      </c>
      <c r="Y11" s="15"/>
      <c r="Z11" s="675">
        <f t="shared" ref="Z11:Z19" si="16">IF(I11="Na","NA",I11/$Q11)</f>
        <v>24.32</v>
      </c>
      <c r="AA11" s="676">
        <f t="shared" ref="AA11:AA19" si="17">IF(J11="Na","NA",J11/$Q11)</f>
        <v>0</v>
      </c>
      <c r="AB11" s="676">
        <f t="shared" ref="AB11:AB19" si="18">IF(K11="Na","NA",K11/$Q11)</f>
        <v>24.32</v>
      </c>
      <c r="AC11" s="677">
        <f t="shared" ref="AC11:AC19" si="19">IF(L11="Na","NA",L11/$Q11)</f>
        <v>0</v>
      </c>
      <c r="AD11" s="15"/>
      <c r="AE11" s="436">
        <f t="shared" ref="AE11:AE74" si="20">IF(OR(Z11="Na",Z11=0),"NA",(U11-Z11)/Z11)</f>
        <v>-0.94745640103229845</v>
      </c>
      <c r="AH11" s="1286" t="s">
        <v>104</v>
      </c>
      <c r="AI11" s="1287" t="s">
        <v>312</v>
      </c>
      <c r="AJ11" s="1288">
        <f>IF(ISERROR(VLOOKUP($AH11,'Bond 5.2'!$B$10:$G$90,3,FALSE)),"NA",(VLOOKUP($AH11,'Bond 5.2'!$B$10:$G$90,3,FALSE)))</f>
        <v>2.58</v>
      </c>
      <c r="AK11" s="1289">
        <f>IF(ISERROR(VLOOKUP($AH11,'Bond 5.2'!$B$10:$G$90,4,FALSE)),"NA",(VLOOKUP($AH11,'Bond 5.2'!$B$10:$G$90,4,FALSE)))</f>
        <v>0</v>
      </c>
      <c r="AL11" s="1289">
        <f>IF(ISERROR(VLOOKUP($AH11,'Bond 5.2'!$B$10:$G$90,5,FALSE)),"NA",(VLOOKUP($AH11,'Bond 5.2'!$B$10:$G$90,5,FALSE)))</f>
        <v>2.58</v>
      </c>
      <c r="AM11" s="1290">
        <f>IF(ISERROR(VLOOKUP($AH11,'Bond 5.2'!$B$10:$G$90,6,FALSE)),"NA",(VLOOKUP($AH11,'Bond 5.2'!$B$10:$G$90,6,FALSE)))</f>
        <v>0</v>
      </c>
      <c r="AN11" s="1285"/>
      <c r="AO11" s="1286" t="s">
        <v>104</v>
      </c>
      <c r="AP11" s="1287" t="s">
        <v>312</v>
      </c>
      <c r="AQ11" s="1288" t="str">
        <f>IF(ISERROR(VLOOKUP($AO11,'Bond 5.3'!$B$10:$G$58,3,FALSE)),"NA",(VLOOKUP($AO11,'Bond 5.3'!$B$10:$G$58,3,FALSE)))</f>
        <v>NA</v>
      </c>
      <c r="AR11" s="1289" t="str">
        <f>IF(ISERROR(VLOOKUP($AO11,'Bond 5.3'!$B$10:$G$58,4,FALSE)),"NA",(VLOOKUP($AO11,'Bond 5.3'!$B$10:$G$58,4,FALSE)))</f>
        <v>NA</v>
      </c>
      <c r="AS11" s="1289" t="str">
        <f>IF(ISERROR(VLOOKUP($AO11,'Bond 5.3'!$B$10:$G$58,5,FALSE)),"NA",(VLOOKUP($AO11,'Bond 5.3'!$B$10:$G$58,5,FALSE)))</f>
        <v>NA</v>
      </c>
      <c r="AT11" s="1290" t="str">
        <f>IF(ISERROR(VLOOKUP($AO11,'Bond 5.3'!$B$10:$G$58,6,FALSE)),"NA",(VLOOKUP($AO11,'Bond 5.3'!$B$10:$G$58,6,FALSE)))</f>
        <v>NA</v>
      </c>
      <c r="AW11" s="1286" t="s">
        <v>104</v>
      </c>
      <c r="AX11" s="1287" t="s">
        <v>312</v>
      </c>
      <c r="AY11" s="1288">
        <f>IF(ISERROR(VLOOKUP($AW11,'Bond 5.2'!$B$10:$L$90,8,FALSE)),"NA",(VLOOKUP($AW11,'Bond 5.2'!$B$10:$L$90,8,FALSE)))</f>
        <v>48.64</v>
      </c>
      <c r="AZ11" s="1289">
        <f>IF(ISERROR(VLOOKUP($AW11,'Bond 5.2'!$B$10:$L$90,9,FALSE)),"NA",(VLOOKUP($AW11,'Bond 5.2'!$B$10:$L$90,9,FALSE)))</f>
        <v>0</v>
      </c>
      <c r="BA11" s="1289">
        <f>IF(ISERROR(VLOOKUP($AW11,'Bond 5.2'!$B$10:$L$90,10,FALSE)),"NA",(VLOOKUP($AW11,'Bond 5.2'!$B$10:$L$90,10,FALSE)))</f>
        <v>48.64</v>
      </c>
      <c r="BB11" s="1290">
        <f>IF(ISERROR(VLOOKUP($AW11,'Bond 5.2'!$B$10:$L$90,11,FALSE)),"NA",(VLOOKUP($AW11,'Bond 5.2'!$B$10:$L$90,11,FALSE)))</f>
        <v>0</v>
      </c>
      <c r="BC11" s="1285"/>
      <c r="BD11" s="1286" t="s">
        <v>104</v>
      </c>
      <c r="BE11" s="1287" t="s">
        <v>312</v>
      </c>
      <c r="BF11" s="1288" t="str">
        <f>IF(ISERROR(VLOOKUP($BD11,'Bond 5.3'!$B$10:$L$58,8,FALSE)),"NA",(VLOOKUP($BD11,'Bond 5.3'!$B$10:$L$58,8,FALSE)))</f>
        <v>NA</v>
      </c>
      <c r="BG11" s="1289" t="str">
        <f>IF(ISERROR(VLOOKUP($BD11,'Bond 5.3'!$B$10:$L$58,9,FALSE)),"NA",(VLOOKUP($BD11,'Bond 5.3'!$B$10:$L$58,9,FALSE)))</f>
        <v>NA</v>
      </c>
      <c r="BH11" s="1289" t="str">
        <f>IF(ISERROR(VLOOKUP($BD11,'Bond 5.3'!$B$10:$L$58,10,FALSE)),"NA",(VLOOKUP($BD11,'Bond 5.3'!$B$10:$L$58,10,FALSE)))</f>
        <v>NA</v>
      </c>
      <c r="BI11" s="1290" t="str">
        <f>IF(ISERROR(VLOOKUP($BD11,'Bond 5.3'!$B$10:$L$58,11,FALSE)),"NA",(VLOOKUP($BD11,'Bond 5.3'!$B$10:$L$58,11,FALSE)))</f>
        <v>NA</v>
      </c>
    </row>
    <row r="12" spans="1:66" x14ac:dyDescent="0.25">
      <c r="B12" s="610" t="s">
        <v>510</v>
      </c>
      <c r="C12" s="684" t="s">
        <v>10</v>
      </c>
      <c r="D12" s="675">
        <f t="shared" si="0"/>
        <v>7933764.2199999997</v>
      </c>
      <c r="E12" s="676">
        <f t="shared" si="1"/>
        <v>225568.51</v>
      </c>
      <c r="F12" s="676">
        <f t="shared" si="2"/>
        <v>7708195.71</v>
      </c>
      <c r="G12" s="677">
        <f t="shared" si="3"/>
        <v>0</v>
      </c>
      <c r="H12" s="446"/>
      <c r="I12" s="675">
        <f t="shared" si="7"/>
        <v>3316559.3200000003</v>
      </c>
      <c r="J12" s="676">
        <f t="shared" si="8"/>
        <v>106110.98</v>
      </c>
      <c r="K12" s="676">
        <f t="shared" si="9"/>
        <v>3210448.34</v>
      </c>
      <c r="L12" s="677">
        <f t="shared" si="10"/>
        <v>0</v>
      </c>
      <c r="M12" s="15"/>
      <c r="N12" s="436">
        <f t="shared" si="11"/>
        <v>1.3921671390457744</v>
      </c>
      <c r="P12" s="349">
        <f>VLOOKUP(B12,'FX rates'!$B$9:$K$124,4,FALSE)</f>
        <v>59.87</v>
      </c>
      <c r="Q12" s="283">
        <f>VLOOKUP(B12,'FX rates'!$B$9:$K$124,5,FALSE)</f>
        <v>37.668999999999997</v>
      </c>
      <c r="T12" s="19" t="s">
        <v>510</v>
      </c>
      <c r="U12" s="675">
        <f t="shared" si="12"/>
        <v>132516.52279939869</v>
      </c>
      <c r="V12" s="676">
        <f t="shared" si="13"/>
        <v>3767.6383831635212</v>
      </c>
      <c r="W12" s="676">
        <f t="shared" si="14"/>
        <v>128748.88441623517</v>
      </c>
      <c r="X12" s="677">
        <f t="shared" si="15"/>
        <v>0</v>
      </c>
      <c r="Y12" s="15"/>
      <c r="Z12" s="675">
        <f t="shared" si="16"/>
        <v>88044.793331386565</v>
      </c>
      <c r="AA12" s="676">
        <f t="shared" si="17"/>
        <v>2816.9311635562399</v>
      </c>
      <c r="AB12" s="676">
        <f t="shared" si="18"/>
        <v>85227.862167830317</v>
      </c>
      <c r="AC12" s="677">
        <f t="shared" si="19"/>
        <v>0</v>
      </c>
      <c r="AD12" s="15"/>
      <c r="AE12" s="436">
        <f t="shared" si="20"/>
        <v>0.50510345683506375</v>
      </c>
      <c r="AH12" s="1286" t="s">
        <v>510</v>
      </c>
      <c r="AI12" s="1287" t="s">
        <v>10</v>
      </c>
      <c r="AJ12" s="1288">
        <f>IF(ISERROR(VLOOKUP($AH12,'Bond 5.2'!$B$10:$G$90,3,FALSE)),"NA",(VLOOKUP($AH12,'Bond 5.2'!$B$10:$G$90,3,FALSE)))</f>
        <v>2445006.83</v>
      </c>
      <c r="AK12" s="1289">
        <f>IF(ISERROR(VLOOKUP($AH12,'Bond 5.2'!$B$10:$G$90,4,FALSE)),"NA",(VLOOKUP($AH12,'Bond 5.2'!$B$10:$G$90,4,FALSE)))</f>
        <v>21475.45</v>
      </c>
      <c r="AL12" s="1289">
        <f>IF(ISERROR(VLOOKUP($AH12,'Bond 5.2'!$B$10:$G$90,5,FALSE)),"NA",(VLOOKUP($AH12,'Bond 5.2'!$B$10:$G$90,5,FALSE)))</f>
        <v>2423531.38</v>
      </c>
      <c r="AM12" s="1290">
        <f>IF(ISERROR(VLOOKUP($AH12,'Bond 5.2'!$B$10:$G$90,6,FALSE)),"NA",(VLOOKUP($AH12,'Bond 5.2'!$B$10:$G$90,6,FALSE)))</f>
        <v>0</v>
      </c>
      <c r="AN12" s="1285"/>
      <c r="AO12" s="1286" t="s">
        <v>510</v>
      </c>
      <c r="AP12" s="1287" t="s">
        <v>10</v>
      </c>
      <c r="AQ12" s="1288">
        <f>IF(ISERROR(VLOOKUP($AO12,'Bond 5.3'!$B$10:$G$58,3,FALSE)),"NA",(VLOOKUP($AO12,'Bond 5.3'!$B$10:$G$58,3,FALSE)))</f>
        <v>5488757.3899999997</v>
      </c>
      <c r="AR12" s="1289">
        <f>IF(ISERROR(VLOOKUP($AO12,'Bond 5.3'!$B$10:$G$58,4,FALSE)),"NA",(VLOOKUP($AO12,'Bond 5.3'!$B$10:$G$58,4,FALSE)))</f>
        <v>204093.06</v>
      </c>
      <c r="AS12" s="1289">
        <f>IF(ISERROR(VLOOKUP($AO12,'Bond 5.3'!$B$10:$G$58,5,FALSE)),"NA",(VLOOKUP($AO12,'Bond 5.3'!$B$10:$G$58,5,FALSE)))</f>
        <v>5284664.33</v>
      </c>
      <c r="AT12" s="1290" t="str">
        <f>IF(ISERROR(VLOOKUP($AO12,'Bond 5.3'!$B$10:$G$58,6,FALSE)),"NA",(VLOOKUP($AO12,'Bond 5.3'!$B$10:$G$58,6,FALSE)))</f>
        <v>NA</v>
      </c>
      <c r="AW12" s="1286" t="s">
        <v>510</v>
      </c>
      <c r="AX12" s="1287" t="s">
        <v>10</v>
      </c>
      <c r="AY12" s="1288">
        <f>IF(ISERROR(VLOOKUP($AW12,'Bond 5.2'!$B$10:$L$90,8,FALSE)),"NA",(VLOOKUP($AW12,'Bond 5.2'!$B$10:$L$90,8,FALSE)))</f>
        <v>1447995.4700000002</v>
      </c>
      <c r="AZ12" s="1289">
        <f>IF(ISERROR(VLOOKUP($AW12,'Bond 5.2'!$B$10:$L$90,9,FALSE)),"NA",(VLOOKUP($AW12,'Bond 5.2'!$B$10:$L$90,9,FALSE)))</f>
        <v>17362.12</v>
      </c>
      <c r="BA12" s="1289">
        <f>IF(ISERROR(VLOOKUP($AW12,'Bond 5.2'!$B$10:$L$90,10,FALSE)),"NA",(VLOOKUP($AW12,'Bond 5.2'!$B$10:$L$90,10,FALSE)))</f>
        <v>1430633.35</v>
      </c>
      <c r="BB12" s="1290">
        <f>IF(ISERROR(VLOOKUP($AW12,'Bond 5.2'!$B$10:$L$90,11,FALSE)),"NA",(VLOOKUP($AW12,'Bond 5.2'!$B$10:$L$90,11,FALSE)))</f>
        <v>0</v>
      </c>
      <c r="BC12" s="1285"/>
      <c r="BD12" s="1286" t="s">
        <v>510</v>
      </c>
      <c r="BE12" s="1287" t="s">
        <v>10</v>
      </c>
      <c r="BF12" s="1288">
        <f>IF(ISERROR(VLOOKUP($BD12,'Bond 5.3'!$B$10:$L$58,8,FALSE)),"NA",(VLOOKUP($BD12,'Bond 5.3'!$B$10:$L$58,8,FALSE)))</f>
        <v>1868563.85</v>
      </c>
      <c r="BG12" s="1289">
        <f>IF(ISERROR(VLOOKUP($BD12,'Bond 5.3'!$B$10:$L$58,9,FALSE)),"NA",(VLOOKUP($BD12,'Bond 5.3'!$B$10:$L$58,9,FALSE)))</f>
        <v>88748.86</v>
      </c>
      <c r="BH12" s="1289">
        <f>IF(ISERROR(VLOOKUP($BD12,'Bond 5.3'!$B$10:$L$58,10,FALSE)),"NA",(VLOOKUP($BD12,'Bond 5.3'!$B$10:$L$58,10,FALSE)))</f>
        <v>1779814.99</v>
      </c>
      <c r="BI12" s="1290">
        <f>IF(ISERROR(VLOOKUP($BD12,'Bond 5.3'!$B$10:$L$58,11,FALSE)),"NA",(VLOOKUP($BD12,'Bond 5.3'!$B$10:$L$58,11,FALSE)))</f>
        <v>0</v>
      </c>
    </row>
    <row r="13" spans="1:66" x14ac:dyDescent="0.25">
      <c r="A13" s="27"/>
      <c r="B13" s="610" t="s">
        <v>11</v>
      </c>
      <c r="C13" s="684" t="s">
        <v>12</v>
      </c>
      <c r="D13" s="675">
        <f t="shared" si="0"/>
        <v>194284793</v>
      </c>
      <c r="E13" s="676">
        <f t="shared" si="1"/>
        <v>47231024</v>
      </c>
      <c r="F13" s="676">
        <f t="shared" si="2"/>
        <v>147053769</v>
      </c>
      <c r="G13" s="677">
        <f t="shared" si="3"/>
        <v>0</v>
      </c>
      <c r="H13" s="446"/>
      <c r="I13" s="675">
        <f t="shared" si="7"/>
        <v>160088659</v>
      </c>
      <c r="J13" s="676">
        <f t="shared" si="8"/>
        <v>40681784</v>
      </c>
      <c r="K13" s="676">
        <f t="shared" si="9"/>
        <v>119406875</v>
      </c>
      <c r="L13" s="677">
        <v>0</v>
      </c>
      <c r="M13" s="15"/>
      <c r="N13" s="436">
        <f t="shared" si="11"/>
        <v>0.21360747359374158</v>
      </c>
      <c r="P13" s="349">
        <f>VLOOKUP(B13,'FX rates'!$B$9:$K$124,4,FALSE)</f>
        <v>751.95</v>
      </c>
      <c r="Q13" s="283">
        <f>VLOOKUP(B13,'FX rates'!$B$9:$K$124,5,FALSE)</f>
        <v>693.08900000000006</v>
      </c>
      <c r="T13" s="19" t="s">
        <v>11</v>
      </c>
      <c r="U13" s="675">
        <f t="shared" si="12"/>
        <v>258374.61666334196</v>
      </c>
      <c r="V13" s="676">
        <f t="shared" si="13"/>
        <v>62811.389055123342</v>
      </c>
      <c r="W13" s="676">
        <f t="shared" si="14"/>
        <v>195563.22760821861</v>
      </c>
      <c r="X13" s="677">
        <f t="shared" si="15"/>
        <v>0</v>
      </c>
      <c r="Y13" s="15"/>
      <c r="Z13" s="675">
        <f t="shared" si="16"/>
        <v>230978.50203942059</v>
      </c>
      <c r="AA13" s="676">
        <f t="shared" si="17"/>
        <v>58696.334814143636</v>
      </c>
      <c r="AB13" s="676">
        <f t="shared" si="18"/>
        <v>172282.16722527696</v>
      </c>
      <c r="AC13" s="677">
        <f t="shared" si="19"/>
        <v>0</v>
      </c>
      <c r="AD13" s="15"/>
      <c r="AE13" s="436">
        <f t="shared" si="20"/>
        <v>0.11860893711764454</v>
      </c>
      <c r="AF13" s="27"/>
      <c r="AH13" s="1286" t="s">
        <v>11</v>
      </c>
      <c r="AI13" s="1287" t="s">
        <v>12</v>
      </c>
      <c r="AJ13" s="1288">
        <f>IF(ISERROR(VLOOKUP($AH13,'Bond 5.2'!$B$10:$G$90,3,FALSE)),"NA",(VLOOKUP($AH13,'Bond 5.2'!$B$10:$G$90,3,FALSE)))</f>
        <v>125578122</v>
      </c>
      <c r="AK13" s="1289">
        <f>IF(ISERROR(VLOOKUP($AH13,'Bond 5.2'!$B$10:$G$90,4,FALSE)),"NA",(VLOOKUP($AH13,'Bond 5.2'!$B$10:$G$90,4,FALSE)))</f>
        <v>25079195</v>
      </c>
      <c r="AL13" s="1289">
        <f>IF(ISERROR(VLOOKUP($AH13,'Bond 5.2'!$B$10:$G$90,5,FALSE)),"NA",(VLOOKUP($AH13,'Bond 5.2'!$B$10:$G$90,5,FALSE)))</f>
        <v>100498927</v>
      </c>
      <c r="AM13" s="1290">
        <f>IF(ISERROR(VLOOKUP($AH13,'Bond 5.2'!$B$10:$G$90,6,FALSE)),"NA",(VLOOKUP($AH13,'Bond 5.2'!$B$10:$G$90,6,FALSE)))</f>
        <v>0</v>
      </c>
      <c r="AN13" s="1285"/>
      <c r="AO13" s="1286" t="s">
        <v>11</v>
      </c>
      <c r="AP13" s="1287" t="s">
        <v>12</v>
      </c>
      <c r="AQ13" s="1288">
        <f>IF(ISERROR(VLOOKUP($AO13,'Bond 5.3'!$B$10:$G$58,3,FALSE)),"NA",(VLOOKUP($AO13,'Bond 5.3'!$B$10:$G$58,3,FALSE)))</f>
        <v>68706671</v>
      </c>
      <c r="AR13" s="1289">
        <f>IF(ISERROR(VLOOKUP($AO13,'Bond 5.3'!$B$10:$G$58,4,FALSE)),"NA",(VLOOKUP($AO13,'Bond 5.3'!$B$10:$G$58,4,FALSE)))</f>
        <v>22151829</v>
      </c>
      <c r="AS13" s="1289">
        <f>IF(ISERROR(VLOOKUP($AO13,'Bond 5.3'!$B$10:$G$58,5,FALSE)),"NA",(VLOOKUP($AO13,'Bond 5.3'!$B$10:$G$58,5,FALSE)))</f>
        <v>46554842</v>
      </c>
      <c r="AT13" s="1290">
        <f>IF(ISERROR(VLOOKUP($AO13,'Bond 5.3'!$B$10:$G$58,6,FALSE)),"NA",(VLOOKUP($AO13,'Bond 5.3'!$B$10:$G$58,6,FALSE)))</f>
        <v>0</v>
      </c>
      <c r="AW13" s="1286" t="s">
        <v>11</v>
      </c>
      <c r="AX13" s="1287" t="s">
        <v>12</v>
      </c>
      <c r="AY13" s="1288">
        <f>IF(ISERROR(VLOOKUP($AW13,'Bond 5.2'!$B$10:$L$90,8,FALSE)),"NA",(VLOOKUP($AW13,'Bond 5.2'!$B$10:$L$90,8,FALSE)))</f>
        <v>91637076</v>
      </c>
      <c r="AZ13" s="1289">
        <f>IF(ISERROR(VLOOKUP($AW13,'Bond 5.2'!$B$10:$L$90,9,FALSE)),"NA",(VLOOKUP($AW13,'Bond 5.2'!$B$10:$L$90,9,FALSE)))</f>
        <v>20090120</v>
      </c>
      <c r="BA13" s="1289">
        <f>IF(ISERROR(VLOOKUP($AW13,'Bond 5.2'!$B$10:$L$90,10,FALSE)),"NA",(VLOOKUP($AW13,'Bond 5.2'!$B$10:$L$90,10,FALSE)))</f>
        <v>71546956</v>
      </c>
      <c r="BB13" s="1290">
        <f>IF(ISERROR(VLOOKUP($AW13,'Bond 5.2'!$B$10:$L$90,11,FALSE)),"NA",(VLOOKUP($AW13,'Bond 5.2'!$B$10:$L$90,11,FALSE)))</f>
        <v>0</v>
      </c>
      <c r="BC13" s="1285"/>
      <c r="BD13" s="1286" t="s">
        <v>11</v>
      </c>
      <c r="BE13" s="1287" t="s">
        <v>12</v>
      </c>
      <c r="BF13" s="1288">
        <f>IF(ISERROR(VLOOKUP($BD13,'Bond 5.3'!$B$10:$L$58,8,FALSE)),"NA",(VLOOKUP($BD13,'Bond 5.3'!$B$10:$L$58,8,FALSE)))</f>
        <v>68451583</v>
      </c>
      <c r="BG13" s="1289">
        <f>IF(ISERROR(VLOOKUP($BD13,'Bond 5.3'!$B$10:$L$58,9,FALSE)),"NA",(VLOOKUP($BD13,'Bond 5.3'!$B$10:$L$58,9,FALSE)))</f>
        <v>20591664</v>
      </c>
      <c r="BH13" s="1289">
        <f>IF(ISERROR(VLOOKUP($BD13,'Bond 5.3'!$B$10:$L$58,10,FALSE)),"NA",(VLOOKUP($BD13,'Bond 5.3'!$B$10:$L$58,10,FALSE)))</f>
        <v>47859919</v>
      </c>
      <c r="BI13" s="1290">
        <f>IF(ISERROR(VLOOKUP($BD13,'Bond 5.3'!$B$10:$L$58,11,FALSE)),"NA",(VLOOKUP($BD13,'Bond 5.3'!$B$10:$L$58,11,FALSE)))</f>
        <v>0</v>
      </c>
    </row>
    <row r="14" spans="1:66" x14ac:dyDescent="0.25">
      <c r="B14" s="610" t="s">
        <v>13</v>
      </c>
      <c r="C14" s="684" t="s">
        <v>14</v>
      </c>
      <c r="D14" s="675">
        <f t="shared" ref="D14:D77" si="21">IF(OR(ISNUMBER(AJ14),ISNUMBER(AQ14)),SUM(AJ14,AQ14),"NA")</f>
        <v>1029783526.23</v>
      </c>
      <c r="E14" s="676">
        <f t="shared" ref="E14:E77" si="22">IF(OR(ISNUMBER(AK14),ISNUMBER(AR14)),SUM(AK14,AR14),"NA")</f>
        <v>145473249.40000001</v>
      </c>
      <c r="F14" s="676">
        <f t="shared" ref="F14:F77" si="23">IF(OR(ISNUMBER(AL14),ISNUMBER(AS14)),SUM(AL14,AS14),"NA")</f>
        <v>884310276.83000004</v>
      </c>
      <c r="G14" s="677">
        <f t="shared" ref="G14:G77" si="24">IF(OR(ISNUMBER(AM14),ISNUMBER(AT14)),SUM(AM14,AT14),"NA")</f>
        <v>0</v>
      </c>
      <c r="H14" s="446"/>
      <c r="I14" s="675">
        <f t="shared" si="7"/>
        <v>981430706.20000005</v>
      </c>
      <c r="J14" s="676">
        <f t="shared" si="8"/>
        <v>128511756.68000001</v>
      </c>
      <c r="K14" s="676">
        <f t="shared" si="9"/>
        <v>852857527.29999995</v>
      </c>
      <c r="L14" s="677">
        <f t="shared" si="10"/>
        <v>61422.22</v>
      </c>
      <c r="M14" s="15"/>
      <c r="N14" s="436">
        <f t="shared" si="11"/>
        <v>4.9267686169324351E-2</v>
      </c>
      <c r="P14" s="349">
        <f>VLOOKUP(B14,'FX rates'!$B$9:$K$124,4,FALSE)</f>
        <v>3287.23</v>
      </c>
      <c r="Q14" s="283">
        <f>VLOOKUP(B14,'FX rates'!$B$9:$K$124,5,FALSE)</f>
        <v>3245.01</v>
      </c>
      <c r="T14" s="19" t="s">
        <v>13</v>
      </c>
      <c r="U14" s="675">
        <f t="shared" si="12"/>
        <v>313267.86571977014</v>
      </c>
      <c r="V14" s="676">
        <f t="shared" si="13"/>
        <v>44254.05262181229</v>
      </c>
      <c r="W14" s="676">
        <f t="shared" si="14"/>
        <v>269013.81309795787</v>
      </c>
      <c r="X14" s="677">
        <f t="shared" si="15"/>
        <v>0</v>
      </c>
      <c r="Y14" s="15"/>
      <c r="Z14" s="675">
        <f t="shared" si="16"/>
        <v>302443.04522944457</v>
      </c>
      <c r="AA14" s="676">
        <f t="shared" si="17"/>
        <v>39602.884638259973</v>
      </c>
      <c r="AB14" s="676">
        <f t="shared" si="18"/>
        <v>262821.23238449183</v>
      </c>
      <c r="AC14" s="677">
        <f t="shared" si="19"/>
        <v>18.928206692737465</v>
      </c>
      <c r="AD14" s="15"/>
      <c r="AE14" s="436">
        <f t="shared" si="20"/>
        <v>3.5791269335069202E-2</v>
      </c>
      <c r="AH14" s="1286" t="s">
        <v>13</v>
      </c>
      <c r="AI14" s="1287" t="s">
        <v>14</v>
      </c>
      <c r="AJ14" s="1288">
        <f>IF(ISERROR(VLOOKUP($AH14,'Bond 5.2'!$B$10:$G$90,3,FALSE)),"NA",(VLOOKUP($AH14,'Bond 5.2'!$B$10:$G$90,3,FALSE)))</f>
        <v>260617189.04999998</v>
      </c>
      <c r="AK14" s="1289">
        <f>IF(ISERROR(VLOOKUP($AH14,'Bond 5.2'!$B$10:$G$90,4,FALSE)),"NA",(VLOOKUP($AH14,'Bond 5.2'!$B$10:$G$90,4,FALSE)))</f>
        <v>22068709.91</v>
      </c>
      <c r="AL14" s="1289">
        <f>IF(ISERROR(VLOOKUP($AH14,'Bond 5.2'!$B$10:$G$90,5,FALSE)),"NA",(VLOOKUP($AH14,'Bond 5.2'!$B$10:$G$90,5,FALSE)))</f>
        <v>238548479.13999999</v>
      </c>
      <c r="AM14" s="1290">
        <f>IF(ISERROR(VLOOKUP($AH14,'Bond 5.2'!$B$10:$G$90,6,FALSE)),"NA",(VLOOKUP($AH14,'Bond 5.2'!$B$10:$G$90,6,FALSE)))</f>
        <v>0</v>
      </c>
      <c r="AN14" s="1285"/>
      <c r="AO14" s="1286" t="s">
        <v>13</v>
      </c>
      <c r="AP14" s="1287" t="s">
        <v>14</v>
      </c>
      <c r="AQ14" s="1288">
        <f>IF(ISERROR(VLOOKUP($AO14,'Bond 5.3'!$B$10:$G$58,3,FALSE)),"NA",(VLOOKUP($AO14,'Bond 5.3'!$B$10:$G$58,3,FALSE)))</f>
        <v>769166337.18000007</v>
      </c>
      <c r="AR14" s="1289">
        <f>IF(ISERROR(VLOOKUP($AO14,'Bond 5.3'!$B$10:$G$58,4,FALSE)),"NA",(VLOOKUP($AO14,'Bond 5.3'!$B$10:$G$58,4,FALSE)))</f>
        <v>123404539.48999999</v>
      </c>
      <c r="AS14" s="1289">
        <f>IF(ISERROR(VLOOKUP($AO14,'Bond 5.3'!$B$10:$G$58,5,FALSE)),"NA",(VLOOKUP($AO14,'Bond 5.3'!$B$10:$G$58,5,FALSE)))</f>
        <v>645761797.69000006</v>
      </c>
      <c r="AT14" s="1290">
        <f>IF(ISERROR(VLOOKUP($AO14,'Bond 5.3'!$B$10:$G$58,6,FALSE)),"NA",(VLOOKUP($AO14,'Bond 5.3'!$B$10:$G$58,6,FALSE)))</f>
        <v>0</v>
      </c>
      <c r="AW14" s="1286" t="s">
        <v>13</v>
      </c>
      <c r="AX14" s="1287" t="s">
        <v>14</v>
      </c>
      <c r="AY14" s="1288">
        <f>IF(ISERROR(VLOOKUP($AW14,'Bond 5.2'!$B$10:$L$90,8,FALSE)),"NA",(VLOOKUP($AW14,'Bond 5.2'!$B$10:$L$90,8,FALSE)))</f>
        <v>334259966.11000001</v>
      </c>
      <c r="AZ14" s="1289">
        <f>IF(ISERROR(VLOOKUP($AW14,'Bond 5.2'!$B$10:$L$90,9,FALSE)),"NA",(VLOOKUP($AW14,'Bond 5.2'!$B$10:$L$90,9,FALSE)))</f>
        <v>20334918.289999999</v>
      </c>
      <c r="BA14" s="1289">
        <f>IF(ISERROR(VLOOKUP($AW14,'Bond 5.2'!$B$10:$L$90,10,FALSE)),"NA",(VLOOKUP($AW14,'Bond 5.2'!$B$10:$L$90,10,FALSE)))</f>
        <v>313925047.81999999</v>
      </c>
      <c r="BB14" s="1290">
        <f>IF(ISERROR(VLOOKUP($AW14,'Bond 5.2'!$B$10:$L$90,11,FALSE)),"NA",(VLOOKUP($AW14,'Bond 5.2'!$B$10:$L$90,11,FALSE)))</f>
        <v>0</v>
      </c>
      <c r="BC14" s="1285"/>
      <c r="BD14" s="1286" t="s">
        <v>13</v>
      </c>
      <c r="BE14" s="1287" t="s">
        <v>14</v>
      </c>
      <c r="BF14" s="1288">
        <f>IF(ISERROR(VLOOKUP($BD14,'Bond 5.3'!$B$10:$L$58,8,FALSE)),"NA",(VLOOKUP($BD14,'Bond 5.3'!$B$10:$L$58,8,FALSE)))</f>
        <v>647170740.09000003</v>
      </c>
      <c r="BG14" s="1289">
        <f>IF(ISERROR(VLOOKUP($BD14,'Bond 5.3'!$B$10:$L$58,9,FALSE)),"NA",(VLOOKUP($BD14,'Bond 5.3'!$B$10:$L$58,9,FALSE)))</f>
        <v>108176838.39</v>
      </c>
      <c r="BH14" s="1289">
        <f>IF(ISERROR(VLOOKUP($BD14,'Bond 5.3'!$B$10:$L$58,10,FALSE)),"NA",(VLOOKUP($BD14,'Bond 5.3'!$B$10:$L$58,10,FALSE)))</f>
        <v>538932479.48000002</v>
      </c>
      <c r="BI14" s="1290">
        <f>IF(ISERROR(VLOOKUP($BD14,'Bond 5.3'!$B$10:$L$58,11,FALSE)),"NA",(VLOOKUP($BD14,'Bond 5.3'!$B$10:$L$58,11,FALSE)))</f>
        <v>61422.22</v>
      </c>
    </row>
    <row r="15" spans="1:66" x14ac:dyDescent="0.25">
      <c r="B15" s="610" t="s">
        <v>15</v>
      </c>
      <c r="C15" s="684" t="s">
        <v>16</v>
      </c>
      <c r="D15" s="675">
        <f t="shared" si="21"/>
        <v>2423.06</v>
      </c>
      <c r="E15" s="676">
        <f t="shared" si="22"/>
        <v>1918.96</v>
      </c>
      <c r="F15" s="676">
        <f t="shared" si="23"/>
        <v>504.1</v>
      </c>
      <c r="G15" s="677">
        <f t="shared" si="24"/>
        <v>0</v>
      </c>
      <c r="H15" s="446"/>
      <c r="I15" s="675">
        <f t="shared" si="7"/>
        <v>1608.5</v>
      </c>
      <c r="J15" s="676">
        <f t="shared" si="8"/>
        <v>1335.82</v>
      </c>
      <c r="K15" s="676">
        <f t="shared" si="9"/>
        <v>272.68</v>
      </c>
      <c r="L15" s="677">
        <f t="shared" si="10"/>
        <v>0</v>
      </c>
      <c r="M15" s="15"/>
      <c r="N15" s="436">
        <f t="shared" si="11"/>
        <v>0.5064096984768417</v>
      </c>
      <c r="P15" s="349">
        <f>VLOOKUP(B15,'FX rates'!$B$9:$K$124,4,FALSE)</f>
        <v>3.3130000000000002</v>
      </c>
      <c r="Q15" s="283">
        <f>VLOOKUP(B15,'FX rates'!$B$9:$K$124,5,FALSE)</f>
        <v>3.3639999999999999</v>
      </c>
      <c r="T15" s="19" t="s">
        <v>15</v>
      </c>
      <c r="U15" s="675">
        <f t="shared" si="12"/>
        <v>731.37941442801082</v>
      </c>
      <c r="V15" s="676">
        <f t="shared" si="13"/>
        <v>579.22124962269845</v>
      </c>
      <c r="W15" s="676">
        <f t="shared" si="14"/>
        <v>152.1581648053124</v>
      </c>
      <c r="X15" s="677">
        <f t="shared" si="15"/>
        <v>0</v>
      </c>
      <c r="Y15" s="15"/>
      <c r="Z15" s="675">
        <f t="shared" si="16"/>
        <v>478.15101070154577</v>
      </c>
      <c r="AA15" s="676">
        <f t="shared" si="17"/>
        <v>397.09274673008321</v>
      </c>
      <c r="AB15" s="676">
        <f t="shared" si="18"/>
        <v>81.058263971462551</v>
      </c>
      <c r="AC15" s="677">
        <f t="shared" si="19"/>
        <v>0</v>
      </c>
      <c r="AD15" s="15"/>
      <c r="AE15" s="436">
        <f t="shared" si="20"/>
        <v>0.52959922296290229</v>
      </c>
      <c r="AH15" s="1286" t="s">
        <v>15</v>
      </c>
      <c r="AI15" s="1287" t="s">
        <v>16</v>
      </c>
      <c r="AJ15" s="1288">
        <f>IF(ISERROR(VLOOKUP($AH15,'Bond 5.2'!$B$10:$G$90,3,FALSE)),"NA",(VLOOKUP($AH15,'Bond 5.2'!$B$10:$G$90,3,FALSE)))</f>
        <v>1077.8499999999999</v>
      </c>
      <c r="AK15" s="1289">
        <f>IF(ISERROR(VLOOKUP($AH15,'Bond 5.2'!$B$10:$G$90,4,FALSE)),"NA",(VLOOKUP($AH15,'Bond 5.2'!$B$10:$G$90,4,FALSE)))</f>
        <v>1077.8499999999999</v>
      </c>
      <c r="AL15" s="1289">
        <f>IF(ISERROR(VLOOKUP($AH15,'Bond 5.2'!$B$10:$G$90,5,FALSE)),"NA",(VLOOKUP($AH15,'Bond 5.2'!$B$10:$G$90,5,FALSE)))</f>
        <v>0</v>
      </c>
      <c r="AM15" s="1290">
        <f>IF(ISERROR(VLOOKUP($AH15,'Bond 5.2'!$B$10:$G$90,6,FALSE)),"NA",(VLOOKUP($AH15,'Bond 5.2'!$B$10:$G$90,6,FALSE)))</f>
        <v>0</v>
      </c>
      <c r="AN15" s="1285"/>
      <c r="AO15" s="1286" t="s">
        <v>15</v>
      </c>
      <c r="AP15" s="1287" t="s">
        <v>16</v>
      </c>
      <c r="AQ15" s="1288">
        <f>IF(ISERROR(VLOOKUP($AO15,'Bond 5.3'!$B$10:$G$58,3,FALSE)),"NA",(VLOOKUP($AO15,'Bond 5.3'!$B$10:$G$58,3,FALSE)))</f>
        <v>1345.21</v>
      </c>
      <c r="AR15" s="1289">
        <f>IF(ISERROR(VLOOKUP($AO15,'Bond 5.3'!$B$10:$G$58,4,FALSE)),"NA",(VLOOKUP($AO15,'Bond 5.3'!$B$10:$G$58,4,FALSE)))</f>
        <v>841.11</v>
      </c>
      <c r="AS15" s="1289">
        <f>IF(ISERROR(VLOOKUP($AO15,'Bond 5.3'!$B$10:$G$58,5,FALSE)),"NA",(VLOOKUP($AO15,'Bond 5.3'!$B$10:$G$58,5,FALSE)))</f>
        <v>504.1</v>
      </c>
      <c r="AT15" s="1290">
        <f>IF(ISERROR(VLOOKUP($AO15,'Bond 5.3'!$B$10:$G$58,6,FALSE)),"NA",(VLOOKUP($AO15,'Bond 5.3'!$B$10:$G$58,6,FALSE)))</f>
        <v>0</v>
      </c>
      <c r="AW15" s="1286" t="s">
        <v>15</v>
      </c>
      <c r="AX15" s="1287" t="s">
        <v>16</v>
      </c>
      <c r="AY15" s="1288">
        <f>IF(ISERROR(VLOOKUP($AW15,'Bond 5.2'!$B$10:$L$90,8,FALSE)),"NA",(VLOOKUP($AW15,'Bond 5.2'!$B$10:$L$90,8,FALSE)))</f>
        <v>432.96</v>
      </c>
      <c r="AZ15" s="1289">
        <f>IF(ISERROR(VLOOKUP($AW15,'Bond 5.2'!$B$10:$L$90,9,FALSE)),"NA",(VLOOKUP($AW15,'Bond 5.2'!$B$10:$L$90,9,FALSE)))</f>
        <v>432.96</v>
      </c>
      <c r="BA15" s="1289">
        <f>IF(ISERROR(VLOOKUP($AW15,'Bond 5.2'!$B$10:$L$90,10,FALSE)),"NA",(VLOOKUP($AW15,'Bond 5.2'!$B$10:$L$90,10,FALSE)))</f>
        <v>0</v>
      </c>
      <c r="BB15" s="1290">
        <f>IF(ISERROR(VLOOKUP($AW15,'Bond 5.2'!$B$10:$L$90,11,FALSE)),"NA",(VLOOKUP($AW15,'Bond 5.2'!$B$10:$L$90,11,FALSE)))</f>
        <v>0</v>
      </c>
      <c r="BC15" s="1285"/>
      <c r="BD15" s="1286" t="s">
        <v>15</v>
      </c>
      <c r="BE15" s="1287" t="s">
        <v>16</v>
      </c>
      <c r="BF15" s="1288">
        <f>IF(ISERROR(VLOOKUP($BD15,'Bond 5.3'!$B$10:$L$58,8,FALSE)),"NA",(VLOOKUP($BD15,'Bond 5.3'!$B$10:$L$58,8,FALSE)))</f>
        <v>1175.54</v>
      </c>
      <c r="BG15" s="1289">
        <f>IF(ISERROR(VLOOKUP($BD15,'Bond 5.3'!$B$10:$L$58,9,FALSE)),"NA",(VLOOKUP($BD15,'Bond 5.3'!$B$10:$L$58,9,FALSE)))</f>
        <v>902.86</v>
      </c>
      <c r="BH15" s="1289">
        <f>IF(ISERROR(VLOOKUP($BD15,'Bond 5.3'!$B$10:$L$58,10,FALSE)),"NA",(VLOOKUP($BD15,'Bond 5.3'!$B$10:$L$58,10,FALSE)))</f>
        <v>272.68</v>
      </c>
      <c r="BI15" s="1290">
        <f>IF(ISERROR(VLOOKUP($BD15,'Bond 5.3'!$B$10:$L$58,11,FALSE)),"NA",(VLOOKUP($BD15,'Bond 5.3'!$B$10:$L$58,11,FALSE)))</f>
        <v>0</v>
      </c>
    </row>
    <row r="16" spans="1:66" x14ac:dyDescent="0.25">
      <c r="B16" s="610" t="s">
        <v>509</v>
      </c>
      <c r="C16" s="684" t="s">
        <v>12</v>
      </c>
      <c r="D16" s="675">
        <f t="shared" si="21"/>
        <v>814838.22</v>
      </c>
      <c r="E16" s="676" t="str">
        <f t="shared" si="22"/>
        <v>NA</v>
      </c>
      <c r="F16" s="676" t="str">
        <f t="shared" si="23"/>
        <v>NA</v>
      </c>
      <c r="G16" s="677" t="str">
        <f t="shared" si="24"/>
        <v>NA</v>
      </c>
      <c r="H16" s="446"/>
      <c r="I16" s="675" t="str">
        <f t="shared" si="7"/>
        <v>NA</v>
      </c>
      <c r="J16" s="676" t="str">
        <f t="shared" si="8"/>
        <v>NA</v>
      </c>
      <c r="K16" s="676" t="str">
        <f t="shared" si="9"/>
        <v>NA</v>
      </c>
      <c r="L16" s="677" t="str">
        <f t="shared" si="10"/>
        <v>NA</v>
      </c>
      <c r="M16" s="15"/>
      <c r="N16" s="436" t="str">
        <f t="shared" si="11"/>
        <v>NA</v>
      </c>
      <c r="P16" s="349">
        <f>VLOOKUP(B16,'FX rates'!$B$9:$K$124,4,FALSE)</f>
        <v>751.95</v>
      </c>
      <c r="Q16" s="283">
        <f>VLOOKUP(B16,'FX rates'!$B$9:$K$124,5,FALSE)</f>
        <v>693.08900000000006</v>
      </c>
      <c r="T16" s="610" t="s">
        <v>509</v>
      </c>
      <c r="U16" s="675">
        <f t="shared" si="12"/>
        <v>1083.6335128665469</v>
      </c>
      <c r="V16" s="676" t="str">
        <f t="shared" si="13"/>
        <v>NA</v>
      </c>
      <c r="W16" s="676" t="str">
        <f t="shared" si="14"/>
        <v>NA</v>
      </c>
      <c r="X16" s="677" t="str">
        <f t="shared" si="15"/>
        <v>NA</v>
      </c>
      <c r="Y16" s="15"/>
      <c r="Z16" s="675" t="str">
        <f t="shared" si="16"/>
        <v>NA</v>
      </c>
      <c r="AA16" s="676" t="str">
        <f t="shared" si="17"/>
        <v>NA</v>
      </c>
      <c r="AB16" s="676" t="str">
        <f t="shared" si="18"/>
        <v>NA</v>
      </c>
      <c r="AC16" s="677" t="str">
        <f t="shared" si="19"/>
        <v>NA</v>
      </c>
      <c r="AD16" s="15"/>
      <c r="AE16" s="436" t="str">
        <f t="shared" si="20"/>
        <v>NA</v>
      </c>
      <c r="AH16" s="1286" t="s">
        <v>509</v>
      </c>
      <c r="AI16" s="1287" t="s">
        <v>12</v>
      </c>
      <c r="AJ16" s="1288" t="str">
        <f>IF(ISERROR(VLOOKUP($AH16,'Bond 5.2'!$B$10:$G$90,3,FALSE)),"NA",(VLOOKUP($AH16,'Bond 5.2'!$B$10:$G$90,3,FALSE)))</f>
        <v>NA</v>
      </c>
      <c r="AK16" s="1289" t="str">
        <f>IF(ISERROR(VLOOKUP($AH16,'Bond 5.2'!$B$10:$G$90,4,FALSE)),"NA",(VLOOKUP($AH16,'Bond 5.2'!$B$10:$G$90,4,FALSE)))</f>
        <v>NA</v>
      </c>
      <c r="AL16" s="1289" t="str">
        <f>IF(ISERROR(VLOOKUP($AH16,'Bond 5.2'!$B$10:$G$90,5,FALSE)),"NA",(VLOOKUP($AH16,'Bond 5.2'!$B$10:$G$90,5,FALSE)))</f>
        <v>NA</v>
      </c>
      <c r="AM16" s="1290" t="str">
        <f>IF(ISERROR(VLOOKUP($AH16,'Bond 5.2'!$B$10:$G$90,6,FALSE)),"NA",(VLOOKUP($AH16,'Bond 5.2'!$B$10:$G$90,6,FALSE)))</f>
        <v>NA</v>
      </c>
      <c r="AN16" s="1285"/>
      <c r="AO16" s="1286" t="s">
        <v>509</v>
      </c>
      <c r="AP16" s="1287" t="s">
        <v>12</v>
      </c>
      <c r="AQ16" s="1288">
        <f>IF(ISERROR(VLOOKUP($AO16,'Bond 5.3'!$B$10:$G$58,3,FALSE)),"NA",(VLOOKUP($AO16,'Bond 5.3'!$B$10:$G$58,3,FALSE)))</f>
        <v>814838.22</v>
      </c>
      <c r="AR16" s="1289" t="str">
        <f>IF(ISERROR(VLOOKUP($AO16,'Bond 5.3'!$B$10:$G$58,4,FALSE)),"NA",(VLOOKUP($AO16,'Bond 5.3'!$B$10:$G$58,4,FALSE)))</f>
        <v>NA</v>
      </c>
      <c r="AS16" s="1289" t="str">
        <f>IF(ISERROR(VLOOKUP($AO16,'Bond 5.3'!$B$10:$G$58,5,FALSE)),"NA",(VLOOKUP($AO16,'Bond 5.3'!$B$10:$G$58,5,FALSE)))</f>
        <v>NA</v>
      </c>
      <c r="AT16" s="1290" t="str">
        <f>IF(ISERROR(VLOOKUP($AO16,'Bond 5.3'!$B$10:$G$58,6,FALSE)),"NA",(VLOOKUP($AO16,'Bond 5.3'!$B$10:$G$58,6,FALSE)))</f>
        <v>NA</v>
      </c>
      <c r="AW16" s="1286" t="s">
        <v>509</v>
      </c>
      <c r="AX16" s="1287" t="s">
        <v>12</v>
      </c>
      <c r="AY16" s="1288" t="str">
        <f>IF(ISERROR(VLOOKUP($AW16,'Bond 5.2'!$B$10:$L$90,8,FALSE)),"NA",(VLOOKUP($AW16,'Bond 5.2'!$B$10:$L$90,8,FALSE)))</f>
        <v>NA</v>
      </c>
      <c r="AZ16" s="1289" t="str">
        <f>IF(ISERROR(VLOOKUP($AW16,'Bond 5.2'!$B$10:$L$90,9,FALSE)),"NA",(VLOOKUP($AW16,'Bond 5.2'!$B$10:$L$90,9,FALSE)))</f>
        <v>NA</v>
      </c>
      <c r="BA16" s="1289" t="str">
        <f>IF(ISERROR(VLOOKUP($AW16,'Bond 5.2'!$B$10:$L$90,10,FALSE)),"NA",(VLOOKUP($AW16,'Bond 5.2'!$B$10:$L$90,10,FALSE)))</f>
        <v>NA</v>
      </c>
      <c r="BB16" s="1290" t="str">
        <f>IF(ISERROR(VLOOKUP($AW16,'Bond 5.2'!$B$10:$L$90,11,FALSE)),"NA",(VLOOKUP($AW16,'Bond 5.2'!$B$10:$L$90,11,FALSE)))</f>
        <v>NA</v>
      </c>
      <c r="BC16" s="1285"/>
      <c r="BD16" s="1286" t="s">
        <v>509</v>
      </c>
      <c r="BE16" s="1287" t="s">
        <v>12</v>
      </c>
      <c r="BF16" s="1288" t="str">
        <f>IF(ISERROR(VLOOKUP($BD16,'Bond 5.3'!$B$10:$L$58,8,FALSE)),"NA",(VLOOKUP($BD16,'Bond 5.3'!$B$10:$L$58,8,FALSE)))</f>
        <v>NA</v>
      </c>
      <c r="BG16" s="1289" t="str">
        <f>IF(ISERROR(VLOOKUP($BD16,'Bond 5.3'!$B$10:$L$58,9,FALSE)),"NA",(VLOOKUP($BD16,'Bond 5.3'!$B$10:$L$58,9,FALSE)))</f>
        <v>NA</v>
      </c>
      <c r="BH16" s="1289" t="str">
        <f>IF(ISERROR(VLOOKUP($BD16,'Bond 5.3'!$B$10:$L$58,10,FALSE)),"NA",(VLOOKUP($BD16,'Bond 5.3'!$B$10:$L$58,10,FALSE)))</f>
        <v>NA</v>
      </c>
      <c r="BI16" s="1290" t="str">
        <f>IF(ISERROR(VLOOKUP($BD16,'Bond 5.3'!$B$10:$L$58,11,FALSE)),"NA",(VLOOKUP($BD16,'Bond 5.3'!$B$10:$L$58,11,FALSE)))</f>
        <v>NA</v>
      </c>
    </row>
    <row r="17" spans="1:61" x14ac:dyDescent="0.25">
      <c r="B17" s="610" t="s">
        <v>105</v>
      </c>
      <c r="C17" s="684" t="s">
        <v>19</v>
      </c>
      <c r="D17" s="675">
        <f t="shared" si="21"/>
        <v>6134.03</v>
      </c>
      <c r="E17" s="676">
        <f t="shared" si="22"/>
        <v>3030.39</v>
      </c>
      <c r="F17" s="676">
        <f t="shared" si="23"/>
        <v>3103.64</v>
      </c>
      <c r="G17" s="677">
        <f t="shared" si="24"/>
        <v>0</v>
      </c>
      <c r="H17" s="446"/>
      <c r="I17" s="675">
        <f t="shared" si="7"/>
        <v>3670.09</v>
      </c>
      <c r="J17" s="676">
        <f t="shared" si="8"/>
        <v>2527.2399999999998</v>
      </c>
      <c r="K17" s="676">
        <f t="shared" si="9"/>
        <v>1142.55</v>
      </c>
      <c r="L17" s="677">
        <f t="shared" si="10"/>
        <v>0.3</v>
      </c>
      <c r="M17" s="15"/>
      <c r="N17" s="436">
        <f t="shared" si="11"/>
        <v>0.67135683321117456</v>
      </c>
      <c r="P17" s="349">
        <f>VLOOKUP(B17,'FX rates'!$B$9:$K$124,4,FALSE)</f>
        <v>1</v>
      </c>
      <c r="Q17" s="283">
        <f>VLOOKUP(B17,'FX rates'!$B$9:$K$124,5,FALSE)</f>
        <v>1</v>
      </c>
      <c r="T17" s="19" t="s">
        <v>105</v>
      </c>
      <c r="U17" s="675">
        <f t="shared" si="12"/>
        <v>6134.03</v>
      </c>
      <c r="V17" s="676">
        <f t="shared" si="13"/>
        <v>3030.39</v>
      </c>
      <c r="W17" s="676">
        <f t="shared" si="14"/>
        <v>3103.64</v>
      </c>
      <c r="X17" s="677">
        <f t="shared" si="15"/>
        <v>0</v>
      </c>
      <c r="Y17" s="15"/>
      <c r="Z17" s="675">
        <f t="shared" si="16"/>
        <v>3670.09</v>
      </c>
      <c r="AA17" s="676">
        <f t="shared" si="17"/>
        <v>2527.2399999999998</v>
      </c>
      <c r="AB17" s="676">
        <f t="shared" si="18"/>
        <v>1142.55</v>
      </c>
      <c r="AC17" s="677">
        <f t="shared" si="19"/>
        <v>0.3</v>
      </c>
      <c r="AD17" s="15"/>
      <c r="AE17" s="436">
        <f t="shared" si="20"/>
        <v>0.67135683321117456</v>
      </c>
      <c r="AH17" s="1286" t="s">
        <v>105</v>
      </c>
      <c r="AI17" s="1287" t="s">
        <v>19</v>
      </c>
      <c r="AJ17" s="1288">
        <f>IF(ISERROR(VLOOKUP($AH17,'Bond 5.2'!$B$10:$G$90,3,FALSE)),"NA",(VLOOKUP($AH17,'Bond 5.2'!$B$10:$G$90,3,FALSE)))</f>
        <v>6134.03</v>
      </c>
      <c r="AK17" s="1289">
        <f>IF(ISERROR(VLOOKUP($AH17,'Bond 5.2'!$B$10:$G$90,4,FALSE)),"NA",(VLOOKUP($AH17,'Bond 5.2'!$B$10:$G$90,4,FALSE)))</f>
        <v>3030.39</v>
      </c>
      <c r="AL17" s="1289">
        <f>IF(ISERROR(VLOOKUP($AH17,'Bond 5.2'!$B$10:$G$90,5,FALSE)),"NA",(VLOOKUP($AH17,'Bond 5.2'!$B$10:$G$90,5,FALSE)))</f>
        <v>3103.64</v>
      </c>
      <c r="AM17" s="1290">
        <f>IF(ISERROR(VLOOKUP($AH17,'Bond 5.2'!$B$10:$G$90,6,FALSE)),"NA",(VLOOKUP($AH17,'Bond 5.2'!$B$10:$G$90,6,FALSE)))</f>
        <v>0</v>
      </c>
      <c r="AN17" s="1285"/>
      <c r="AO17" s="1286" t="s">
        <v>105</v>
      </c>
      <c r="AP17" s="1287" t="s">
        <v>19</v>
      </c>
      <c r="AQ17" s="1288" t="str">
        <f>IF(ISERROR(VLOOKUP($AO17,'Bond 5.3'!$B$10:$G$58,3,FALSE)),"NA",(VLOOKUP($AO17,'Bond 5.3'!$B$10:$G$58,3,FALSE)))</f>
        <v>NA</v>
      </c>
      <c r="AR17" s="1289" t="str">
        <f>IF(ISERROR(VLOOKUP($AO17,'Bond 5.3'!$B$10:$G$58,4,FALSE)),"NA",(VLOOKUP($AO17,'Bond 5.3'!$B$10:$G$58,4,FALSE)))</f>
        <v>NA</v>
      </c>
      <c r="AS17" s="1289" t="str">
        <f>IF(ISERROR(VLOOKUP($AO17,'Bond 5.3'!$B$10:$G$58,5,FALSE)),"NA",(VLOOKUP($AO17,'Bond 5.3'!$B$10:$G$58,5,FALSE)))</f>
        <v>NA</v>
      </c>
      <c r="AT17" s="1290" t="str">
        <f>IF(ISERROR(VLOOKUP($AO17,'Bond 5.3'!$B$10:$G$58,6,FALSE)),"NA",(VLOOKUP($AO17,'Bond 5.3'!$B$10:$G$58,6,FALSE)))</f>
        <v>NA</v>
      </c>
      <c r="AW17" s="1286" t="s">
        <v>105</v>
      </c>
      <c r="AX17" s="1287" t="s">
        <v>19</v>
      </c>
      <c r="AY17" s="1288">
        <f>IF(ISERROR(VLOOKUP($AW17,'Bond 5.2'!$B$10:$L$90,8,FALSE)),"NA",(VLOOKUP($AW17,'Bond 5.2'!$B$10:$L$90,8,FALSE)))</f>
        <v>3670.09</v>
      </c>
      <c r="AZ17" s="1289">
        <f>IF(ISERROR(VLOOKUP($AW17,'Bond 5.2'!$B$10:$L$90,9,FALSE)),"NA",(VLOOKUP($AW17,'Bond 5.2'!$B$10:$L$90,9,FALSE)))</f>
        <v>2527.2399999999998</v>
      </c>
      <c r="BA17" s="1289">
        <f>IF(ISERROR(VLOOKUP($AW17,'Bond 5.2'!$B$10:$L$90,10,FALSE)),"NA",(VLOOKUP($AW17,'Bond 5.2'!$B$10:$L$90,10,FALSE)))</f>
        <v>1142.55</v>
      </c>
      <c r="BB17" s="1290">
        <f>IF(ISERROR(VLOOKUP($AW17,'Bond 5.2'!$B$10:$L$90,11,FALSE)),"NA",(VLOOKUP($AW17,'Bond 5.2'!$B$10:$L$90,11,FALSE)))</f>
        <v>0.3</v>
      </c>
      <c r="BC17" s="1285"/>
      <c r="BD17" s="1286" t="s">
        <v>105</v>
      </c>
      <c r="BE17" s="1287" t="s">
        <v>19</v>
      </c>
      <c r="BF17" s="1288" t="str">
        <f>IF(ISERROR(VLOOKUP($BD17,'Bond 5.3'!$B$10:$L$58,8,FALSE)),"NA",(VLOOKUP($BD17,'Bond 5.3'!$B$10:$L$58,8,FALSE)))</f>
        <v>NA</v>
      </c>
      <c r="BG17" s="1289" t="str">
        <f>IF(ISERROR(VLOOKUP($BD17,'Bond 5.3'!$B$10:$L$58,9,FALSE)),"NA",(VLOOKUP($BD17,'Bond 5.3'!$B$10:$L$58,9,FALSE)))</f>
        <v>NA</v>
      </c>
      <c r="BH17" s="1289" t="str">
        <f>IF(ISERROR(VLOOKUP($BD17,'Bond 5.3'!$B$10:$L$58,10,FALSE)),"NA",(VLOOKUP($BD17,'Bond 5.3'!$B$10:$L$58,10,FALSE)))</f>
        <v>NA</v>
      </c>
      <c r="BI17" s="1290" t="str">
        <f>IF(ISERROR(VLOOKUP($BD17,'Bond 5.3'!$B$10:$L$58,11,FALSE)),"NA",(VLOOKUP($BD17,'Bond 5.3'!$B$10:$L$58,11,FALSE)))</f>
        <v>NA</v>
      </c>
    </row>
    <row r="18" spans="1:61" x14ac:dyDescent="0.25">
      <c r="B18" s="610" t="s">
        <v>106</v>
      </c>
      <c r="C18" s="684" t="s">
        <v>314</v>
      </c>
      <c r="D18" s="675">
        <f t="shared" si="21"/>
        <v>5601278.6699999999</v>
      </c>
      <c r="E18" s="676">
        <f t="shared" si="22"/>
        <v>100967.15</v>
      </c>
      <c r="F18" s="676">
        <f t="shared" si="23"/>
        <v>5500311.5199999996</v>
      </c>
      <c r="G18" s="677">
        <f t="shared" si="24"/>
        <v>0</v>
      </c>
      <c r="H18" s="446"/>
      <c r="I18" s="675">
        <f t="shared" si="7"/>
        <v>2367054.2999999998</v>
      </c>
      <c r="J18" s="676">
        <f t="shared" si="8"/>
        <v>84144.21</v>
      </c>
      <c r="K18" s="676">
        <f t="shared" si="9"/>
        <v>2282910.09</v>
      </c>
      <c r="L18" s="677">
        <f t="shared" si="10"/>
        <v>0</v>
      </c>
      <c r="M18" s="15"/>
      <c r="N18" s="436">
        <f t="shared" si="11"/>
        <v>1.3663498847491586</v>
      </c>
      <c r="P18" s="349">
        <f>VLOOKUP(B18,'FX rates'!$B$9:$K$124,4,FALSE)</f>
        <v>571.01</v>
      </c>
      <c r="Q18" s="283">
        <f>VLOOKUP(B18,'FX rates'!$B$9:$K$124,5,FALSE)</f>
        <v>597.04999999999995</v>
      </c>
      <c r="T18" s="19" t="s">
        <v>106</v>
      </c>
      <c r="U18" s="675">
        <f t="shared" si="12"/>
        <v>9809.4230749023664</v>
      </c>
      <c r="V18" s="676">
        <f t="shared" si="13"/>
        <v>176.82203464037406</v>
      </c>
      <c r="W18" s="676">
        <f t="shared" si="14"/>
        <v>9632.6010402619904</v>
      </c>
      <c r="X18" s="677">
        <f t="shared" si="15"/>
        <v>0</v>
      </c>
      <c r="Y18" s="15"/>
      <c r="Z18" s="675">
        <f t="shared" si="16"/>
        <v>3964.5830332467967</v>
      </c>
      <c r="AA18" s="676">
        <f t="shared" si="17"/>
        <v>140.93327192027471</v>
      </c>
      <c r="AB18" s="676">
        <f t="shared" si="18"/>
        <v>3823.6497613265219</v>
      </c>
      <c r="AC18" s="677">
        <f t="shared" si="19"/>
        <v>0</v>
      </c>
      <c r="AD18" s="15"/>
      <c r="AE18" s="436">
        <f t="shared" si="20"/>
        <v>1.4742634957172118</v>
      </c>
      <c r="AH18" s="1286" t="s">
        <v>106</v>
      </c>
      <c r="AI18" s="1287" t="s">
        <v>314</v>
      </c>
      <c r="AJ18" s="1288">
        <f>IF(ISERROR(VLOOKUP($AH18,'Bond 5.2'!$B$10:$G$90,3,FALSE)),"NA",(VLOOKUP($AH18,'Bond 5.2'!$B$10:$G$90,3,FALSE)))</f>
        <v>5601278.6699999999</v>
      </c>
      <c r="AK18" s="1289">
        <f>IF(ISERROR(VLOOKUP($AH18,'Bond 5.2'!$B$10:$G$90,4,FALSE)),"NA",(VLOOKUP($AH18,'Bond 5.2'!$B$10:$G$90,4,FALSE)))</f>
        <v>100967.15</v>
      </c>
      <c r="AL18" s="1289">
        <f>IF(ISERROR(VLOOKUP($AH18,'Bond 5.2'!$B$10:$G$90,5,FALSE)),"NA",(VLOOKUP($AH18,'Bond 5.2'!$B$10:$G$90,5,FALSE)))</f>
        <v>5500311.5199999996</v>
      </c>
      <c r="AM18" s="1290">
        <f>IF(ISERROR(VLOOKUP($AH18,'Bond 5.2'!$B$10:$G$90,6,FALSE)),"NA",(VLOOKUP($AH18,'Bond 5.2'!$B$10:$G$90,6,FALSE)))</f>
        <v>0</v>
      </c>
      <c r="AN18" s="1285"/>
      <c r="AO18" s="1286" t="s">
        <v>106</v>
      </c>
      <c r="AP18" s="1287" t="s">
        <v>314</v>
      </c>
      <c r="AQ18" s="1288" t="str">
        <f>IF(ISERROR(VLOOKUP($AO18,'Bond 5.3'!$B$10:$G$58,3,FALSE)),"NA",(VLOOKUP($AO18,'Bond 5.3'!$B$10:$G$58,3,FALSE)))</f>
        <v>NA</v>
      </c>
      <c r="AR18" s="1289" t="str">
        <f>IF(ISERROR(VLOOKUP($AO18,'Bond 5.3'!$B$10:$G$58,4,FALSE)),"NA",(VLOOKUP($AO18,'Bond 5.3'!$B$10:$G$58,4,FALSE)))</f>
        <v>NA</v>
      </c>
      <c r="AS18" s="1289" t="str">
        <f>IF(ISERROR(VLOOKUP($AO18,'Bond 5.3'!$B$10:$G$58,5,FALSE)),"NA",(VLOOKUP($AO18,'Bond 5.3'!$B$10:$G$58,5,FALSE)))</f>
        <v>NA</v>
      </c>
      <c r="AT18" s="1290" t="str">
        <f>IF(ISERROR(VLOOKUP($AO18,'Bond 5.3'!$B$10:$G$58,6,FALSE)),"NA",(VLOOKUP($AO18,'Bond 5.3'!$B$10:$G$58,6,FALSE)))</f>
        <v>NA</v>
      </c>
      <c r="AW18" s="1286" t="s">
        <v>106</v>
      </c>
      <c r="AX18" s="1287" t="s">
        <v>314</v>
      </c>
      <c r="AY18" s="1288">
        <f>IF(ISERROR(VLOOKUP($AW18,'Bond 5.2'!$B$10:$L$90,8,FALSE)),"NA",(VLOOKUP($AW18,'Bond 5.2'!$B$10:$L$90,8,FALSE)))</f>
        <v>2367054.2999999998</v>
      </c>
      <c r="AZ18" s="1289">
        <f>IF(ISERROR(VLOOKUP($AW18,'Bond 5.2'!$B$10:$L$90,9,FALSE)),"NA",(VLOOKUP($AW18,'Bond 5.2'!$B$10:$L$90,9,FALSE)))</f>
        <v>84144.21</v>
      </c>
      <c r="BA18" s="1289">
        <f>IF(ISERROR(VLOOKUP($AW18,'Bond 5.2'!$B$10:$L$90,10,FALSE)),"NA",(VLOOKUP($AW18,'Bond 5.2'!$B$10:$L$90,10,FALSE)))</f>
        <v>2282910.09</v>
      </c>
      <c r="BB18" s="1290">
        <f>IF(ISERROR(VLOOKUP($AW18,'Bond 5.2'!$B$10:$L$90,11,FALSE)),"NA",(VLOOKUP($AW18,'Bond 5.2'!$B$10:$L$90,11,FALSE)))</f>
        <v>0</v>
      </c>
      <c r="BC18" s="1285"/>
      <c r="BD18" s="1286" t="s">
        <v>106</v>
      </c>
      <c r="BE18" s="1287" t="s">
        <v>314</v>
      </c>
      <c r="BF18" s="1288" t="str">
        <f>IF(ISERROR(VLOOKUP($BD18,'Bond 5.3'!$B$10:$L$58,8,FALSE)),"NA",(VLOOKUP($BD18,'Bond 5.3'!$B$10:$L$58,8,FALSE)))</f>
        <v>NA</v>
      </c>
      <c r="BG18" s="1289" t="str">
        <f>IF(ISERROR(VLOOKUP($BD18,'Bond 5.3'!$B$10:$L$58,9,FALSE)),"NA",(VLOOKUP($BD18,'Bond 5.3'!$B$10:$L$58,9,FALSE)))</f>
        <v>NA</v>
      </c>
      <c r="BH18" s="1289" t="str">
        <f>IF(ISERROR(VLOOKUP($BD18,'Bond 5.3'!$B$10:$L$58,10,FALSE)),"NA",(VLOOKUP($BD18,'Bond 5.3'!$B$10:$L$58,10,FALSE)))</f>
        <v>NA</v>
      </c>
      <c r="BI18" s="1290" t="str">
        <f>IF(ISERROR(VLOOKUP($BD18,'Bond 5.3'!$B$10:$L$58,11,FALSE)),"NA",(VLOOKUP($BD18,'Bond 5.3'!$B$10:$L$58,11,FALSE)))</f>
        <v>NA</v>
      </c>
    </row>
    <row r="19" spans="1:61" x14ac:dyDescent="0.25">
      <c r="B19" s="612" t="s">
        <v>21</v>
      </c>
      <c r="C19" s="685" t="s">
        <v>22</v>
      </c>
      <c r="D19" s="679">
        <f t="shared" si="21"/>
        <v>4189.3999999999996</v>
      </c>
      <c r="E19" s="680" t="str">
        <f t="shared" si="22"/>
        <v>NA</v>
      </c>
      <c r="F19" s="680" t="str">
        <f t="shared" si="23"/>
        <v>NA</v>
      </c>
      <c r="G19" s="681" t="str">
        <f t="shared" si="24"/>
        <v>NA</v>
      </c>
      <c r="H19" s="446"/>
      <c r="I19" s="679">
        <f t="shared" si="7"/>
        <v>4491.6000000000004</v>
      </c>
      <c r="J19" s="680" t="str">
        <f t="shared" si="8"/>
        <v>NA</v>
      </c>
      <c r="K19" s="680" t="str">
        <f t="shared" si="9"/>
        <v>NA</v>
      </c>
      <c r="L19" s="681" t="str">
        <f t="shared" si="10"/>
        <v>NA</v>
      </c>
      <c r="M19" s="15"/>
      <c r="N19" s="252">
        <f t="shared" si="11"/>
        <v>-6.7281147030011729E-2</v>
      </c>
      <c r="P19" s="350">
        <f>VLOOKUP(B19,'FX rates'!$B$9:$K$124,4,FALSE)</f>
        <v>1.2989999999999999</v>
      </c>
      <c r="Q19" s="285">
        <f>VLOOKUP(B19,'FX rates'!$B$9:$K$124,5,FALSE)</f>
        <v>1.363</v>
      </c>
      <c r="T19" s="20" t="s">
        <v>21</v>
      </c>
      <c r="U19" s="679">
        <f t="shared" si="12"/>
        <v>3225.0962278675902</v>
      </c>
      <c r="V19" s="680" t="str">
        <f t="shared" si="13"/>
        <v>NA</v>
      </c>
      <c r="W19" s="680" t="str">
        <f t="shared" si="14"/>
        <v>NA</v>
      </c>
      <c r="X19" s="681" t="str">
        <f t="shared" si="15"/>
        <v>NA</v>
      </c>
      <c r="Y19" s="15"/>
      <c r="Z19" s="679">
        <f t="shared" si="16"/>
        <v>3295.3778429933973</v>
      </c>
      <c r="AA19" s="680" t="str">
        <f t="shared" si="17"/>
        <v>NA</v>
      </c>
      <c r="AB19" s="680" t="str">
        <f t="shared" si="18"/>
        <v>NA</v>
      </c>
      <c r="AC19" s="681" t="str">
        <f t="shared" si="19"/>
        <v>NA</v>
      </c>
      <c r="AD19" s="15"/>
      <c r="AE19" s="252">
        <f t="shared" si="20"/>
        <v>-2.132733133326099E-2</v>
      </c>
      <c r="AH19" s="1291" t="s">
        <v>21</v>
      </c>
      <c r="AI19" s="1292" t="s">
        <v>22</v>
      </c>
      <c r="AJ19" s="1293">
        <f>IF(ISERROR(VLOOKUP($AH19,'Bond 5.2'!$B$10:$G$90,3,FALSE)),"NA",(VLOOKUP($AH19,'Bond 5.2'!$B$10:$G$90,3,FALSE)))</f>
        <v>4189.3999999999996</v>
      </c>
      <c r="AK19" s="1294" t="str">
        <f>IF(ISERROR(VLOOKUP($AH19,'Bond 5.2'!$B$10:$G$90,4,FALSE)),"NA",(VLOOKUP($AH19,'Bond 5.2'!$B$10:$G$90,4,FALSE)))</f>
        <v>NA</v>
      </c>
      <c r="AL19" s="1294" t="str">
        <f>IF(ISERROR(VLOOKUP($AH19,'Bond 5.2'!$B$10:$G$90,5,FALSE)),"NA",(VLOOKUP($AH19,'Bond 5.2'!$B$10:$G$90,5,FALSE)))</f>
        <v>NA</v>
      </c>
      <c r="AM19" s="1295" t="str">
        <f>IF(ISERROR(VLOOKUP($AH19,'Bond 5.2'!$B$10:$G$90,6,FALSE)),"NA",(VLOOKUP($AH19,'Bond 5.2'!$B$10:$G$90,6,FALSE)))</f>
        <v>NA</v>
      </c>
      <c r="AN19" s="1285"/>
      <c r="AO19" s="1291" t="s">
        <v>21</v>
      </c>
      <c r="AP19" s="1292" t="s">
        <v>22</v>
      </c>
      <c r="AQ19" s="1293" t="str">
        <f>IF(ISERROR(VLOOKUP($AO19,'Bond 5.3'!$B$10:$G$58,3,FALSE)),"NA",(VLOOKUP($AO19,'Bond 5.3'!$B$10:$G$58,3,FALSE)))</f>
        <v>NA</v>
      </c>
      <c r="AR19" s="1294" t="str">
        <f>IF(ISERROR(VLOOKUP($AO19,'Bond 5.3'!$B$10:$G$58,4,FALSE)),"NA",(VLOOKUP($AO19,'Bond 5.3'!$B$10:$G$58,4,FALSE)))</f>
        <v>NA</v>
      </c>
      <c r="AS19" s="1294" t="str">
        <f>IF(ISERROR(VLOOKUP($AO19,'Bond 5.3'!$B$10:$G$58,5,FALSE)),"NA",(VLOOKUP($AO19,'Bond 5.3'!$B$10:$G$58,5,FALSE)))</f>
        <v>NA</v>
      </c>
      <c r="AT19" s="1295" t="str">
        <f>IF(ISERROR(VLOOKUP($AO19,'Bond 5.3'!$B$10:$G$58,6,FALSE)),"NA",(VLOOKUP($AO19,'Bond 5.3'!$B$10:$G$58,6,FALSE)))</f>
        <v>NA</v>
      </c>
      <c r="AW19" s="1291" t="s">
        <v>21</v>
      </c>
      <c r="AX19" s="1292" t="s">
        <v>22</v>
      </c>
      <c r="AY19" s="1293">
        <f>IF(ISERROR(VLOOKUP($AW19,'Bond 5.2'!$B$10:$L$90,8,FALSE)),"NA",(VLOOKUP($AW19,'Bond 5.2'!$B$10:$L$90,8,FALSE)))</f>
        <v>4491.6000000000004</v>
      </c>
      <c r="AZ19" s="1294" t="str">
        <f>IF(ISERROR(VLOOKUP($AW19,'Bond 5.2'!$B$10:$L$90,9,FALSE)),"NA",(VLOOKUP($AW19,'Bond 5.2'!$B$10:$L$90,9,FALSE)))</f>
        <v>NA</v>
      </c>
      <c r="BA19" s="1294" t="str">
        <f>IF(ISERROR(VLOOKUP($AW19,'Bond 5.2'!$B$10:$L$90,10,FALSE)),"NA",(VLOOKUP($AW19,'Bond 5.2'!$B$10:$L$90,10,FALSE)))</f>
        <v>NA</v>
      </c>
      <c r="BB19" s="1295" t="str">
        <f>IF(ISERROR(VLOOKUP($AW19,'Bond 5.2'!$B$10:$L$90,11,FALSE)),"NA",(VLOOKUP($AW19,'Bond 5.2'!$B$10:$L$90,11,FALSE)))</f>
        <v>NA</v>
      </c>
      <c r="BC19" s="1285"/>
      <c r="BD19" s="1291" t="s">
        <v>21</v>
      </c>
      <c r="BE19" s="1292" t="s">
        <v>22</v>
      </c>
      <c r="BF19" s="1293" t="str">
        <f>IF(ISERROR(VLOOKUP($BD19,'Bond 5.3'!$B$10:$L$58,8,FALSE)),"NA",(VLOOKUP($BD19,'Bond 5.3'!$B$10:$L$58,8,FALSE)))</f>
        <v>NA</v>
      </c>
      <c r="BG19" s="1294" t="str">
        <f>IF(ISERROR(VLOOKUP($BD19,'Bond 5.3'!$B$10:$L$58,9,FALSE)),"NA",(VLOOKUP($BD19,'Bond 5.3'!$B$10:$L$58,9,FALSE)))</f>
        <v>NA</v>
      </c>
      <c r="BH19" s="1294" t="str">
        <f>IF(ISERROR(VLOOKUP($BD19,'Bond 5.3'!$B$10:$L$58,10,FALSE)),"NA",(VLOOKUP($BD19,'Bond 5.3'!$B$10:$L$58,10,FALSE)))</f>
        <v>NA</v>
      </c>
      <c r="BI19" s="1295" t="str">
        <f>IF(ISERROR(VLOOKUP($BD19,'Bond 5.3'!$B$10:$L$58,11,FALSE)),"NA",(VLOOKUP($BD19,'Bond 5.3'!$B$10:$L$58,11,FALSE)))</f>
        <v>NA</v>
      </c>
    </row>
    <row r="20" spans="1:61" x14ac:dyDescent="0.25">
      <c r="B20" s="21"/>
      <c r="C20" s="66"/>
      <c r="D20" s="238"/>
      <c r="E20" s="238"/>
      <c r="F20" s="238"/>
      <c r="G20" s="392"/>
      <c r="H20" s="446"/>
      <c r="I20" s="238"/>
      <c r="J20" s="238"/>
      <c r="K20" s="238"/>
      <c r="L20" s="392"/>
      <c r="M20" s="24"/>
      <c r="N20" s="392"/>
      <c r="O20" s="24"/>
      <c r="P20" s="392"/>
      <c r="Q20" s="24"/>
      <c r="R20" s="24"/>
      <c r="T20" s="43"/>
      <c r="U20" s="238"/>
      <c r="V20" s="238"/>
      <c r="W20" s="238"/>
      <c r="X20" s="392"/>
      <c r="Y20" s="15"/>
      <c r="Z20" s="238"/>
      <c r="AA20" s="238"/>
      <c r="AB20" s="238"/>
      <c r="AC20" s="392"/>
      <c r="AE20" s="392"/>
      <c r="AH20" s="21"/>
      <c r="AI20" s="66"/>
      <c r="AJ20" s="1311" t="str">
        <f>IF(ISERROR(VLOOKUP($AH20,'Bond 5.2'!$B$10:$G$90,3,FALSE)),"NA",(VLOOKUP($AH20,'Bond 5.2'!$B$10:$G$90,3,FALSE)))</f>
        <v>NA</v>
      </c>
      <c r="AK20" s="1311" t="str">
        <f>IF(ISERROR(VLOOKUP($AH20,'Bond 5.2'!$B$10:$G$90,4,FALSE)),"NA",(VLOOKUP($AH20,'Bond 5.2'!$B$10:$G$90,4,FALSE)))</f>
        <v>NA</v>
      </c>
      <c r="AL20" s="1311" t="str">
        <f>IF(ISERROR(VLOOKUP($AH20,'Bond 5.2'!$B$10:$G$90,5,FALSE)),"NA",(VLOOKUP($AH20,'Bond 5.2'!$B$10:$G$90,5,FALSE)))</f>
        <v>NA</v>
      </c>
      <c r="AM20" s="1311" t="str">
        <f>IF(ISERROR(VLOOKUP($AH20,'Bond 5.2'!$B$10:$G$90,6,FALSE)),"NA",(VLOOKUP($AH20,'Bond 5.2'!$B$10:$G$90,6,FALSE)))</f>
        <v>NA</v>
      </c>
      <c r="AO20" s="21"/>
      <c r="AP20" s="66"/>
      <c r="AQ20" s="1311" t="str">
        <f>IF(ISERROR(VLOOKUP($AO20,'Bond 5.3'!$B$10:$G$58,3,FALSE)),"NA",(VLOOKUP($AO20,'Bond 5.3'!$B$10:$G$58,3,FALSE)))</f>
        <v>NA</v>
      </c>
      <c r="AR20" s="1311" t="str">
        <f>IF(ISERROR(VLOOKUP($AO20,'Bond 5.3'!$B$10:$G$58,4,FALSE)),"NA",(VLOOKUP($AO20,'Bond 5.3'!$B$10:$G$58,4,FALSE)))</f>
        <v>NA</v>
      </c>
      <c r="AS20" s="1311" t="str">
        <f>IF(ISERROR(VLOOKUP($AO20,'Bond 5.3'!$B$10:$G$58,5,FALSE)),"NA",(VLOOKUP($AO20,'Bond 5.3'!$B$10:$G$58,5,FALSE)))</f>
        <v>NA</v>
      </c>
      <c r="AT20" s="1311" t="str">
        <f>IF(ISERROR(VLOOKUP($AO20,'Bond 5.3'!$B$10:$G$58,6,FALSE)),"NA",(VLOOKUP($AO20,'Bond 5.3'!$B$10:$G$58,6,FALSE)))</f>
        <v>NA</v>
      </c>
      <c r="AW20" s="21"/>
      <c r="AX20" s="66"/>
      <c r="AY20" s="1311" t="str">
        <f>IF(ISERROR(VLOOKUP($AW20,'Bond 5.2'!$B$10:$L$90,8,FALSE)),"NA",(VLOOKUP($AW20,'Bond 5.2'!$B$10:$L$90,8,FALSE)))</f>
        <v>NA</v>
      </c>
      <c r="AZ20" s="1311" t="str">
        <f>IF(ISERROR(VLOOKUP($AW20,'Bond 5.2'!$B$10:$L$90,9,FALSE)),"NA",(VLOOKUP($AW20,'Bond 5.2'!$B$10:$L$90,9,FALSE)))</f>
        <v>NA</v>
      </c>
      <c r="BA20" s="1311" t="str">
        <f>IF(ISERROR(VLOOKUP($AW20,'Bond 5.2'!$B$10:$L$90,10,FALSE)),"NA",(VLOOKUP($AW20,'Bond 5.2'!$B$10:$L$90,10,FALSE)))</f>
        <v>NA</v>
      </c>
      <c r="BB20" s="1311" t="str">
        <f>IF(ISERROR(VLOOKUP($AW20,'Bond 5.2'!$B$10:$L$90,11,FALSE)),"NA",(VLOOKUP($AW20,'Bond 5.2'!$B$10:$L$90,11,FALSE)))</f>
        <v>NA</v>
      </c>
      <c r="BD20" s="21"/>
      <c r="BE20" s="66"/>
      <c r="BF20" s="1311" t="str">
        <f>IF(ISERROR(VLOOKUP($BD20,'Bond 5.3'!$B$10:$L$58,8,FALSE)),"NA",(VLOOKUP($BD20,'Bond 5.3'!$B$10:$L$58,8,FALSE)))</f>
        <v>NA</v>
      </c>
      <c r="BG20" s="1311" t="str">
        <f>IF(ISERROR(VLOOKUP($BD20,'Bond 5.3'!$B$10:$L$58,9,FALSE)),"NA",(VLOOKUP($BD20,'Bond 5.3'!$B$10:$L$58,9,FALSE)))</f>
        <v>NA</v>
      </c>
      <c r="BH20" s="1311" t="str">
        <f>IF(ISERROR(VLOOKUP($BD20,'Bond 5.3'!$B$10:$L$58,10,FALSE)),"NA",(VLOOKUP($BD20,'Bond 5.3'!$B$10:$L$58,10,FALSE)))</f>
        <v>NA</v>
      </c>
      <c r="BI20" s="1311" t="str">
        <f>IF(ISERROR(VLOOKUP($BD20,'Bond 5.3'!$B$10:$L$58,11,FALSE)),"NA",(VLOOKUP($BD20,'Bond 5.3'!$B$10:$L$58,11,FALSE)))</f>
        <v>NA</v>
      </c>
    </row>
    <row r="21" spans="1:61" x14ac:dyDescent="0.25">
      <c r="A21" s="6"/>
      <c r="B21" s="29"/>
      <c r="C21" s="66"/>
      <c r="D21" s="238"/>
      <c r="E21" s="238"/>
      <c r="F21" s="238"/>
      <c r="G21" s="392"/>
      <c r="H21" s="446"/>
      <c r="I21" s="238"/>
      <c r="J21" s="238"/>
      <c r="K21" s="238"/>
      <c r="L21" s="392"/>
      <c r="M21" s="24"/>
      <c r="N21" s="392"/>
      <c r="O21" s="24"/>
      <c r="P21" s="392"/>
      <c r="Q21" s="24"/>
      <c r="R21" s="24"/>
      <c r="S21" s="6"/>
      <c r="T21" s="29"/>
      <c r="U21" s="238"/>
      <c r="V21" s="238"/>
      <c r="W21" s="238"/>
      <c r="X21" s="392"/>
      <c r="Y21" s="51"/>
      <c r="Z21" s="238"/>
      <c r="AA21" s="238"/>
      <c r="AB21" s="238"/>
      <c r="AC21" s="392"/>
      <c r="AD21" s="6"/>
      <c r="AE21" s="392"/>
      <c r="AF21" s="6"/>
      <c r="AH21" s="29"/>
      <c r="AI21" s="66"/>
      <c r="AJ21" s="1311" t="str">
        <f>IF(ISERROR(VLOOKUP($AH21,'Bond 5.2'!$B$10:$G$90,3,FALSE)),"NA",(VLOOKUP($AH21,'Bond 5.2'!$B$10:$G$90,3,FALSE)))</f>
        <v>NA</v>
      </c>
      <c r="AK21" s="1311" t="str">
        <f>IF(ISERROR(VLOOKUP($AH21,'Bond 5.2'!$B$10:$G$90,4,FALSE)),"NA",(VLOOKUP($AH21,'Bond 5.2'!$B$10:$G$90,4,FALSE)))</f>
        <v>NA</v>
      </c>
      <c r="AL21" s="1311" t="str">
        <f>IF(ISERROR(VLOOKUP($AH21,'Bond 5.2'!$B$10:$G$90,5,FALSE)),"NA",(VLOOKUP($AH21,'Bond 5.2'!$B$10:$G$90,5,FALSE)))</f>
        <v>NA</v>
      </c>
      <c r="AM21" s="1311" t="str">
        <f>IF(ISERROR(VLOOKUP($AH21,'Bond 5.2'!$B$10:$G$90,6,FALSE)),"NA",(VLOOKUP($AH21,'Bond 5.2'!$B$10:$G$90,6,FALSE)))</f>
        <v>NA</v>
      </c>
      <c r="AO21" s="29"/>
      <c r="AP21" s="66"/>
      <c r="AQ21" s="1311" t="str">
        <f>IF(ISERROR(VLOOKUP($AO21,'Bond 5.3'!$B$10:$G$58,3,FALSE)),"NA",(VLOOKUP($AO21,'Bond 5.3'!$B$10:$G$58,3,FALSE)))</f>
        <v>NA</v>
      </c>
      <c r="AR21" s="1311" t="str">
        <f>IF(ISERROR(VLOOKUP($AO21,'Bond 5.3'!$B$10:$G$58,4,FALSE)),"NA",(VLOOKUP($AO21,'Bond 5.3'!$B$10:$G$58,4,FALSE)))</f>
        <v>NA</v>
      </c>
      <c r="AS21" s="1311" t="str">
        <f>IF(ISERROR(VLOOKUP($AO21,'Bond 5.3'!$B$10:$G$58,5,FALSE)),"NA",(VLOOKUP($AO21,'Bond 5.3'!$B$10:$G$58,5,FALSE)))</f>
        <v>NA</v>
      </c>
      <c r="AT21" s="1311" t="str">
        <f>IF(ISERROR(VLOOKUP($AO21,'Bond 5.3'!$B$10:$G$58,6,FALSE)),"NA",(VLOOKUP($AO21,'Bond 5.3'!$B$10:$G$58,6,FALSE)))</f>
        <v>NA</v>
      </c>
      <c r="AW21" s="29"/>
      <c r="AX21" s="66"/>
      <c r="AY21" s="1311" t="str">
        <f>IF(ISERROR(VLOOKUP($AW21,'Bond 5.2'!$B$10:$L$90,8,FALSE)),"NA",(VLOOKUP($AW21,'Bond 5.2'!$B$10:$L$90,8,FALSE)))</f>
        <v>NA</v>
      </c>
      <c r="AZ21" s="1311" t="str">
        <f>IF(ISERROR(VLOOKUP($AW21,'Bond 5.2'!$B$10:$L$90,9,FALSE)),"NA",(VLOOKUP($AW21,'Bond 5.2'!$B$10:$L$90,9,FALSE)))</f>
        <v>NA</v>
      </c>
      <c r="BA21" s="1311" t="str">
        <f>IF(ISERROR(VLOOKUP($AW21,'Bond 5.2'!$B$10:$L$90,10,FALSE)),"NA",(VLOOKUP($AW21,'Bond 5.2'!$B$10:$L$90,10,FALSE)))</f>
        <v>NA</v>
      </c>
      <c r="BB21" s="1311" t="str">
        <f>IF(ISERROR(VLOOKUP($AW21,'Bond 5.2'!$B$10:$L$90,11,FALSE)),"NA",(VLOOKUP($AW21,'Bond 5.2'!$B$10:$L$90,11,FALSE)))</f>
        <v>NA</v>
      </c>
      <c r="BD21" s="29"/>
      <c r="BE21" s="66"/>
      <c r="BF21" s="1311" t="str">
        <f>IF(ISERROR(VLOOKUP($BD21,'Bond 5.3'!$B$10:$L$58,8,FALSE)),"NA",(VLOOKUP($BD21,'Bond 5.3'!$B$10:$L$58,8,FALSE)))</f>
        <v>NA</v>
      </c>
      <c r="BG21" s="1311" t="str">
        <f>IF(ISERROR(VLOOKUP($BD21,'Bond 5.3'!$B$10:$L$58,9,FALSE)),"NA",(VLOOKUP($BD21,'Bond 5.3'!$B$10:$L$58,9,FALSE)))</f>
        <v>NA</v>
      </c>
      <c r="BH21" s="1311" t="str">
        <f>IF(ISERROR(VLOOKUP($BD21,'Bond 5.3'!$B$10:$L$58,10,FALSE)),"NA",(VLOOKUP($BD21,'Bond 5.3'!$B$10:$L$58,10,FALSE)))</f>
        <v>NA</v>
      </c>
      <c r="BI21" s="1311" t="str">
        <f>IF(ISERROR(VLOOKUP($BD21,'Bond 5.3'!$B$10:$L$58,11,FALSE)),"NA",(VLOOKUP($BD21,'Bond 5.3'!$B$10:$L$58,11,FALSE)))</f>
        <v>NA</v>
      </c>
    </row>
    <row r="22" spans="1:61" x14ac:dyDescent="0.25">
      <c r="A22" s="6"/>
      <c r="B22" s="11" t="s">
        <v>23</v>
      </c>
      <c r="C22" s="3"/>
      <c r="D22" s="77"/>
      <c r="E22" s="16"/>
      <c r="F22" s="16"/>
      <c r="G22" s="392"/>
      <c r="H22" s="446"/>
      <c r="I22" s="77"/>
      <c r="J22" s="16"/>
      <c r="K22" s="16"/>
      <c r="L22" s="392"/>
      <c r="M22" s="24"/>
      <c r="N22" s="392"/>
      <c r="O22" s="24"/>
      <c r="P22" s="392"/>
      <c r="Q22" s="24"/>
      <c r="R22" s="24"/>
      <c r="S22" s="6"/>
      <c r="T22" s="117" t="s">
        <v>23</v>
      </c>
      <c r="U22" s="77"/>
      <c r="V22" s="16"/>
      <c r="W22" s="16"/>
      <c r="X22" s="392"/>
      <c r="Y22" s="51"/>
      <c r="Z22" s="77"/>
      <c r="AA22" s="16"/>
      <c r="AB22" s="16"/>
      <c r="AC22" s="392"/>
      <c r="AD22" s="6"/>
      <c r="AE22" s="392"/>
      <c r="AF22" s="6"/>
      <c r="AH22" s="1279" t="s">
        <v>23</v>
      </c>
      <c r="AI22" s="3"/>
      <c r="AJ22" s="1311">
        <f>IF(ISERROR(VLOOKUP($AH22,'Bond 5.2'!$B$10:$G$90,3,FALSE)),"NA",(VLOOKUP($AH22,'Bond 5.2'!$B$10:$G$90,3,FALSE)))</f>
        <v>0</v>
      </c>
      <c r="AK22" s="1312">
        <f>IF(ISERROR(VLOOKUP($AH22,'Bond 5.2'!$B$10:$G$90,4,FALSE)),"NA",(VLOOKUP($AH22,'Bond 5.2'!$B$10:$G$90,4,FALSE)))</f>
        <v>0</v>
      </c>
      <c r="AL22" s="1312">
        <f>IF(ISERROR(VLOOKUP($AH22,'Bond 5.2'!$B$10:$G$90,5,FALSE)),"NA",(VLOOKUP($AH22,'Bond 5.2'!$B$10:$G$90,5,FALSE)))</f>
        <v>0</v>
      </c>
      <c r="AM22" s="1312">
        <f>IF(ISERROR(VLOOKUP($AH22,'Bond 5.2'!$B$10:$G$90,6,FALSE)),"NA",(VLOOKUP($AH22,'Bond 5.2'!$B$10:$G$90,6,FALSE)))</f>
        <v>0</v>
      </c>
      <c r="AO22" s="1279" t="s">
        <v>23</v>
      </c>
      <c r="AP22" s="3"/>
      <c r="AQ22" s="1311">
        <f>IF(ISERROR(VLOOKUP($AO22,'Bond 5.3'!$B$10:$G$58,3,FALSE)),"NA",(VLOOKUP($AO22,'Bond 5.3'!$B$10:$G$58,3,FALSE)))</f>
        <v>0</v>
      </c>
      <c r="AR22" s="1312">
        <f>IF(ISERROR(VLOOKUP($AO22,'Bond 5.3'!$B$10:$G$58,4,FALSE)),"NA",(VLOOKUP($AO22,'Bond 5.3'!$B$10:$G$58,4,FALSE)))</f>
        <v>0</v>
      </c>
      <c r="AS22" s="1312">
        <f>IF(ISERROR(VLOOKUP($AO22,'Bond 5.3'!$B$10:$G$58,5,FALSE)),"NA",(VLOOKUP($AO22,'Bond 5.3'!$B$10:$G$58,5,FALSE)))</f>
        <v>0</v>
      </c>
      <c r="AT22" s="1312">
        <f>IF(ISERROR(VLOOKUP($AO22,'Bond 5.3'!$B$10:$G$58,6,FALSE)),"NA",(VLOOKUP($AO22,'Bond 5.3'!$B$10:$G$58,6,FALSE)))</f>
        <v>0</v>
      </c>
      <c r="AW22" s="1279" t="s">
        <v>23</v>
      </c>
      <c r="AX22" s="3"/>
      <c r="AY22" s="1311">
        <f>IF(ISERROR(VLOOKUP($AW22,'Bond 5.2'!$B$10:$L$90,8,FALSE)),"NA",(VLOOKUP($AW22,'Bond 5.2'!$B$10:$L$90,8,FALSE)))</f>
        <v>0</v>
      </c>
      <c r="AZ22" s="1312">
        <f>IF(ISERROR(VLOOKUP($AW22,'Bond 5.2'!$B$10:$L$90,9,FALSE)),"NA",(VLOOKUP($AW22,'Bond 5.2'!$B$10:$L$90,9,FALSE)))</f>
        <v>0</v>
      </c>
      <c r="BA22" s="1312">
        <f>IF(ISERROR(VLOOKUP($AW22,'Bond 5.2'!$B$10:$L$90,10,FALSE)),"NA",(VLOOKUP($AW22,'Bond 5.2'!$B$10:$L$90,10,FALSE)))</f>
        <v>0</v>
      </c>
      <c r="BB22" s="1312">
        <f>IF(ISERROR(VLOOKUP($AW22,'Bond 5.2'!$B$10:$L$90,11,FALSE)),"NA",(VLOOKUP($AW22,'Bond 5.2'!$B$10:$L$90,11,FALSE)))</f>
        <v>0</v>
      </c>
      <c r="BD22" s="1279" t="s">
        <v>23</v>
      </c>
      <c r="BE22" s="3"/>
      <c r="BF22" s="1311">
        <f>IF(ISERROR(VLOOKUP($BD22,'Bond 5.3'!$B$10:$L$58,8,FALSE)),"NA",(VLOOKUP($BD22,'Bond 5.3'!$B$10:$L$58,8,FALSE)))</f>
        <v>0</v>
      </c>
      <c r="BG22" s="1312">
        <f>IF(ISERROR(VLOOKUP($BD22,'Bond 5.3'!$B$10:$L$58,9,FALSE)),"NA",(VLOOKUP($BD22,'Bond 5.3'!$B$10:$L$58,9,FALSE)))</f>
        <v>0</v>
      </c>
      <c r="BH22" s="1312">
        <f>IF(ISERROR(VLOOKUP($BD22,'Bond 5.3'!$B$10:$L$58,10,FALSE)),"NA",(VLOOKUP($BD22,'Bond 5.3'!$B$10:$L$58,10,FALSE)))</f>
        <v>0</v>
      </c>
      <c r="BI22" s="1312">
        <f>IF(ISERROR(VLOOKUP($BD22,'Bond 5.3'!$B$10:$L$58,11,FALSE)),"NA",(VLOOKUP($BD22,'Bond 5.3'!$B$10:$L$58,11,FALSE)))</f>
        <v>0</v>
      </c>
    </row>
    <row r="23" spans="1:61" ht="16.5" customHeight="1" x14ac:dyDescent="0.25">
      <c r="A23" s="27"/>
      <c r="B23" s="608" t="s">
        <v>539</v>
      </c>
      <c r="C23" s="683" t="s">
        <v>541</v>
      </c>
      <c r="D23" s="670">
        <f t="shared" si="21"/>
        <v>80976.26999999999</v>
      </c>
      <c r="E23" s="671">
        <f t="shared" si="22"/>
        <v>29599.08</v>
      </c>
      <c r="F23" s="671">
        <f t="shared" si="23"/>
        <v>51377.19</v>
      </c>
      <c r="G23" s="672">
        <f t="shared" si="24"/>
        <v>0</v>
      </c>
      <c r="H23" s="446"/>
      <c r="I23" s="670">
        <f t="shared" ref="I23:I39" si="25">IF(OR(ISNUMBER(AY23),ISNUMBER(BF23)),SUM(AY23,BF23),"NA")</f>
        <v>86513.97</v>
      </c>
      <c r="J23" s="671">
        <f t="shared" ref="J23:J40" si="26">IF(OR(ISNUMBER(AZ23),ISNUMBER(BG23)),SUM(AZ23,BG23),"NA")</f>
        <v>30366.35</v>
      </c>
      <c r="K23" s="671">
        <f t="shared" ref="K23:K40" si="27">IF(OR(ISNUMBER(BA23),ISNUMBER(BH23)),SUM(BA23,BH23),"NA")</f>
        <v>56147.619999999995</v>
      </c>
      <c r="L23" s="672">
        <f t="shared" ref="L23:L39" si="28">IF(OR(ISNUMBER(BB23),ISNUMBER(BI23)),SUM(BB23,BI23),"NA")</f>
        <v>0</v>
      </c>
      <c r="M23" s="15"/>
      <c r="N23" s="250">
        <f t="shared" si="11"/>
        <v>-6.4009315489741272E-2</v>
      </c>
      <c r="P23" s="348">
        <f>VLOOKUP(B23,'FX rates'!$B$9:$K$124,4,FALSE)</f>
        <v>479</v>
      </c>
      <c r="Q23" s="281">
        <f>VLOOKUP(B23,'FX rates'!$B$9:$K$124,5,FALSE)</f>
        <v>484</v>
      </c>
      <c r="R23" s="27"/>
      <c r="S23" s="27"/>
      <c r="T23" s="608" t="s">
        <v>539</v>
      </c>
      <c r="U23" s="670">
        <f t="shared" ref="U23:U39" si="29">IF(D23="Na","NA",D23/$P23)</f>
        <v>169.05275574112733</v>
      </c>
      <c r="V23" s="671">
        <f t="shared" ref="V23:V39" si="30">IF(E23="Na","NA",E23/$P23)</f>
        <v>61.793486430062636</v>
      </c>
      <c r="W23" s="671">
        <f t="shared" ref="W23:W39" si="31">IF(F23="Na","NA",F23/$P23)</f>
        <v>107.25926931106473</v>
      </c>
      <c r="X23" s="672">
        <f t="shared" ref="X23:X39" si="32">IF(G23="Na","NA",G23/$P23)</f>
        <v>0</v>
      </c>
      <c r="Y23" s="15"/>
      <c r="Z23" s="670">
        <f t="shared" ref="Z23:Z84" si="33">IF(I23="Na","NA",I23/$Q23)</f>
        <v>178.74787190082645</v>
      </c>
      <c r="AA23" s="671">
        <f t="shared" ref="AA23:AA84" si="34">IF(J23="Na","NA",J23/$Q23)</f>
        <v>62.740392561983469</v>
      </c>
      <c r="AB23" s="671">
        <f t="shared" ref="AB23:AB84" si="35">IF(K23="Na","NA",K23/$Q23)</f>
        <v>116.00747933884297</v>
      </c>
      <c r="AC23" s="672">
        <f t="shared" ref="AC23:AC84" si="36">IF(L23="Na","NA",L23/$Q23)</f>
        <v>0</v>
      </c>
      <c r="AD23" s="15"/>
      <c r="AE23" s="250">
        <f t="shared" si="20"/>
        <v>-5.4239057822619591E-2</v>
      </c>
      <c r="AF23" s="27"/>
      <c r="AH23" s="1280" t="s">
        <v>539</v>
      </c>
      <c r="AI23" s="1281" t="s">
        <v>541</v>
      </c>
      <c r="AJ23" s="1282">
        <f>IF(ISERROR(VLOOKUP($AH23,'Bond 5.2'!$B$10:$G$90,3,FALSE)),"NA",(VLOOKUP($AH23,'Bond 5.2'!$B$10:$G$90,3,FALSE)))</f>
        <v>54693.979999999996</v>
      </c>
      <c r="AK23" s="1283">
        <f>IF(ISERROR(VLOOKUP($AH23,'Bond 5.2'!$B$10:$G$90,4,FALSE)),"NA",(VLOOKUP($AH23,'Bond 5.2'!$B$10:$G$90,4,FALSE)))</f>
        <v>16456.52</v>
      </c>
      <c r="AL23" s="1283">
        <f>IF(ISERROR(VLOOKUP($AH23,'Bond 5.2'!$B$10:$G$90,5,FALSE)),"NA",(VLOOKUP($AH23,'Bond 5.2'!$B$10:$G$90,5,FALSE)))</f>
        <v>38237.46</v>
      </c>
      <c r="AM23" s="1284">
        <f>IF(ISERROR(VLOOKUP($AH23,'Bond 5.2'!$B$10:$G$90,6,FALSE)),"NA",(VLOOKUP($AH23,'Bond 5.2'!$B$10:$G$90,6,FALSE)))</f>
        <v>0</v>
      </c>
      <c r="AN23" s="1285"/>
      <c r="AO23" s="1280" t="s">
        <v>539</v>
      </c>
      <c r="AP23" s="1281" t="s">
        <v>541</v>
      </c>
      <c r="AQ23" s="1282">
        <f>IF(ISERROR(VLOOKUP($AO23,'Bond 5.3'!$B$10:$G$58,3,FALSE)),"NA",(VLOOKUP($AO23,'Bond 5.3'!$B$10:$G$58,3,FALSE)))</f>
        <v>26282.29</v>
      </c>
      <c r="AR23" s="1283">
        <f>IF(ISERROR(VLOOKUP($AO23,'Bond 5.3'!$B$10:$G$58,4,FALSE)),"NA",(VLOOKUP($AO23,'Bond 5.3'!$B$10:$G$58,4,FALSE)))</f>
        <v>13142.56</v>
      </c>
      <c r="AS23" s="1283">
        <f>IF(ISERROR(VLOOKUP($AO23,'Bond 5.3'!$B$10:$G$58,5,FALSE)),"NA",(VLOOKUP($AO23,'Bond 5.3'!$B$10:$G$58,5,FALSE)))</f>
        <v>13139.73</v>
      </c>
      <c r="AT23" s="1284">
        <f>IF(ISERROR(VLOOKUP($AO23,'Bond 5.3'!$B$10:$G$58,6,FALSE)),"NA",(VLOOKUP($AO23,'Bond 5.3'!$B$10:$G$58,6,FALSE)))</f>
        <v>0</v>
      </c>
      <c r="AW23" s="1280" t="s">
        <v>539</v>
      </c>
      <c r="AX23" s="1281" t="s">
        <v>541</v>
      </c>
      <c r="AY23" s="1282">
        <f>IF(ISERROR(VLOOKUP($AW23,'Bond 5.2'!$B$10:$L$90,8,FALSE)),"NA",(VLOOKUP($AW23,'Bond 5.2'!$B$10:$L$90,8,FALSE)))</f>
        <v>51985.659999999996</v>
      </c>
      <c r="AZ23" s="1283">
        <f>IF(ISERROR(VLOOKUP($AW23,'Bond 5.2'!$B$10:$L$90,9,FALSE)),"NA",(VLOOKUP($AW23,'Bond 5.2'!$B$10:$L$90,9,FALSE)))</f>
        <v>11725.92</v>
      </c>
      <c r="BA23" s="1283">
        <f>IF(ISERROR(VLOOKUP($AW23,'Bond 5.2'!$B$10:$L$90,10,FALSE)),"NA",(VLOOKUP($AW23,'Bond 5.2'!$B$10:$L$90,10,FALSE)))</f>
        <v>40259.74</v>
      </c>
      <c r="BB23" s="1284">
        <f>IF(ISERROR(VLOOKUP($AW23,'Bond 5.2'!$B$10:$L$90,11,FALSE)),"NA",(VLOOKUP($AW23,'Bond 5.2'!$B$10:$L$90,11,FALSE)))</f>
        <v>0</v>
      </c>
      <c r="BC23" s="1285"/>
      <c r="BD23" s="1280" t="s">
        <v>539</v>
      </c>
      <c r="BE23" s="1281" t="s">
        <v>541</v>
      </c>
      <c r="BF23" s="1282">
        <f>IF(ISERROR(VLOOKUP($BD23,'Bond 5.3'!$B$10:$L$58,8,FALSE)),"NA",(VLOOKUP($BD23,'Bond 5.3'!$B$10:$L$58,8,FALSE)))</f>
        <v>34528.31</v>
      </c>
      <c r="BG23" s="1283">
        <f>IF(ISERROR(VLOOKUP($BD23,'Bond 5.3'!$B$10:$L$58,9,FALSE)),"NA",(VLOOKUP($BD23,'Bond 5.3'!$B$10:$L$58,9,FALSE)))</f>
        <v>18640.43</v>
      </c>
      <c r="BH23" s="1283">
        <f>IF(ISERROR(VLOOKUP($BD23,'Bond 5.3'!$B$10:$L$58,10,FALSE)),"NA",(VLOOKUP($BD23,'Bond 5.3'!$B$10:$L$58,10,FALSE)))</f>
        <v>15887.88</v>
      </c>
      <c r="BI23" s="1284">
        <f>IF(ISERROR(VLOOKUP($BD23,'Bond 5.3'!$B$10:$L$58,11,FALSE)),"NA",(VLOOKUP($BD23,'Bond 5.3'!$B$10:$L$58,11,FALSE)))</f>
        <v>0</v>
      </c>
    </row>
    <row r="24" spans="1:61" x14ac:dyDescent="0.25">
      <c r="A24" s="27"/>
      <c r="B24" s="560" t="s">
        <v>545</v>
      </c>
      <c r="C24" s="694" t="s">
        <v>25</v>
      </c>
      <c r="D24" s="675">
        <f t="shared" si="21"/>
        <v>3163564.48</v>
      </c>
      <c r="E24" s="676">
        <f t="shared" si="22"/>
        <v>2154841.79</v>
      </c>
      <c r="F24" s="676">
        <f t="shared" si="23"/>
        <v>1008722.6900000001</v>
      </c>
      <c r="G24" s="677">
        <v>0</v>
      </c>
      <c r="H24" s="446"/>
      <c r="I24" s="675">
        <f t="shared" si="25"/>
        <v>5109838.7399999993</v>
      </c>
      <c r="J24" s="676">
        <f t="shared" si="26"/>
        <v>3297545.8899999997</v>
      </c>
      <c r="K24" s="676">
        <f t="shared" si="27"/>
        <v>1812292.85</v>
      </c>
      <c r="L24" s="677">
        <v>0</v>
      </c>
      <c r="M24" s="15"/>
      <c r="N24" s="436">
        <f t="shared" si="11"/>
        <v>-0.38088760898939827</v>
      </c>
      <c r="P24" s="349">
        <f>VLOOKUP(B24,'FX rates'!$B$9:$K$124,4,FALSE)</f>
        <v>71.355000000000004</v>
      </c>
      <c r="Q24" s="283">
        <f>VLOOKUP(B24,'FX rates'!$B$9:$K$124,5,FALSE)</f>
        <v>69.438999999999993</v>
      </c>
      <c r="T24" s="19" t="s">
        <v>545</v>
      </c>
      <c r="U24" s="675">
        <f t="shared" si="29"/>
        <v>44335.568355406067</v>
      </c>
      <c r="V24" s="676">
        <f t="shared" si="30"/>
        <v>30198.889916614113</v>
      </c>
      <c r="W24" s="676">
        <f t="shared" si="31"/>
        <v>14136.678438791956</v>
      </c>
      <c r="X24" s="677">
        <f t="shared" si="32"/>
        <v>0</v>
      </c>
      <c r="Y24" s="15"/>
      <c r="Z24" s="675">
        <f t="shared" si="33"/>
        <v>73587.447111853573</v>
      </c>
      <c r="AA24" s="676">
        <f t="shared" si="34"/>
        <v>47488.383905298178</v>
      </c>
      <c r="AB24" s="676">
        <f t="shared" si="35"/>
        <v>26099.063206555398</v>
      </c>
      <c r="AC24" s="677">
        <f t="shared" si="36"/>
        <v>0</v>
      </c>
      <c r="AD24" s="15"/>
      <c r="AE24" s="436">
        <f t="shared" si="20"/>
        <v>-0.39751180268537362</v>
      </c>
      <c r="AF24" s="27"/>
      <c r="AH24" s="1296" t="s">
        <v>545</v>
      </c>
      <c r="AI24" s="1297" t="s">
        <v>25</v>
      </c>
      <c r="AJ24" s="1288">
        <f>IF(ISERROR(VLOOKUP($AH24,'Bond 5.2'!$B$10:$G$90,3,FALSE)),"NA",(VLOOKUP($AH24,'Bond 5.2'!$B$10:$G$90,3,FALSE)))</f>
        <v>19536.22</v>
      </c>
      <c r="AK24" s="1289">
        <f>IF(ISERROR(VLOOKUP($AH24,'Bond 5.2'!$B$10:$G$90,4,FALSE)),"NA",(VLOOKUP($AH24,'Bond 5.2'!$B$10:$G$90,4,FALSE)))</f>
        <v>19155.91</v>
      </c>
      <c r="AL24" s="1289">
        <f>IF(ISERROR(VLOOKUP($AH24,'Bond 5.2'!$B$10:$G$90,5,FALSE)),"NA",(VLOOKUP($AH24,'Bond 5.2'!$B$10:$G$90,5,FALSE)))</f>
        <v>380.31</v>
      </c>
      <c r="AM24" s="1290" t="str">
        <f>IF(ISERROR(VLOOKUP($AH24,'Bond 5.2'!$B$10:$G$90,6,FALSE)),"NA",(VLOOKUP($AH24,'Bond 5.2'!$B$10:$G$90,6,FALSE)))</f>
        <v>NA</v>
      </c>
      <c r="AN24" s="1285"/>
      <c r="AO24" s="1296" t="s">
        <v>545</v>
      </c>
      <c r="AP24" s="1297" t="s">
        <v>25</v>
      </c>
      <c r="AQ24" s="1288">
        <f>IF(ISERROR(VLOOKUP($AO24,'Bond 5.3'!$B$10:$G$58,3,FALSE)),"NA",(VLOOKUP($AO24,'Bond 5.3'!$B$10:$G$58,3,FALSE)))</f>
        <v>3144028.26</v>
      </c>
      <c r="AR24" s="1289">
        <f>IF(ISERROR(VLOOKUP($AO24,'Bond 5.3'!$B$10:$G$58,4,FALSE)),"NA",(VLOOKUP($AO24,'Bond 5.3'!$B$10:$G$58,4,FALSE)))</f>
        <v>2135685.88</v>
      </c>
      <c r="AS24" s="1289">
        <f>IF(ISERROR(VLOOKUP($AO24,'Bond 5.3'!$B$10:$G$58,5,FALSE)),"NA",(VLOOKUP($AO24,'Bond 5.3'!$B$10:$G$58,5,FALSE)))</f>
        <v>1008342.38</v>
      </c>
      <c r="AT24" s="1290" t="str">
        <f>IF(ISERROR(VLOOKUP($AO24,'Bond 5.3'!$B$10:$G$58,6,FALSE)),"NA",(VLOOKUP($AO24,'Bond 5.3'!$B$10:$G$58,6,FALSE)))</f>
        <v>NA</v>
      </c>
      <c r="AW24" s="1296" t="s">
        <v>545</v>
      </c>
      <c r="AX24" s="1297" t="s">
        <v>25</v>
      </c>
      <c r="AY24" s="1288">
        <f>IF(ISERROR(VLOOKUP($AW24,'Bond 5.2'!$B$10:$L$90,8,FALSE)),"NA",(VLOOKUP($AW24,'Bond 5.2'!$B$10:$L$90,8,FALSE)))</f>
        <v>34634.880000000005</v>
      </c>
      <c r="AZ24" s="1289">
        <f>IF(ISERROR(VLOOKUP($AW24,'Bond 5.2'!$B$10:$L$90,9,FALSE)),"NA",(VLOOKUP($AW24,'Bond 5.2'!$B$10:$L$90,9,FALSE)))</f>
        <v>33809.300000000003</v>
      </c>
      <c r="BA24" s="1289">
        <f>IF(ISERROR(VLOOKUP($AW24,'Bond 5.2'!$B$10:$L$90,10,FALSE)),"NA",(VLOOKUP($AW24,'Bond 5.2'!$B$10:$L$90,10,FALSE)))</f>
        <v>825.58</v>
      </c>
      <c r="BB24" s="1290" t="str">
        <f>IF(ISERROR(VLOOKUP($AW24,'Bond 5.2'!$B$10:$L$90,11,FALSE)),"NA",(VLOOKUP($AW24,'Bond 5.2'!$B$10:$L$90,11,FALSE)))</f>
        <v>NA</v>
      </c>
      <c r="BC24" s="1285"/>
      <c r="BD24" s="1296" t="s">
        <v>545</v>
      </c>
      <c r="BE24" s="1297" t="s">
        <v>25</v>
      </c>
      <c r="BF24" s="1288">
        <f>IF(ISERROR(VLOOKUP($BD24,'Bond 5.3'!$B$10:$L$58,8,FALSE)),"NA",(VLOOKUP($BD24,'Bond 5.3'!$B$10:$L$58,8,FALSE)))</f>
        <v>5075203.8599999994</v>
      </c>
      <c r="BG24" s="1289">
        <f>IF(ISERROR(VLOOKUP($BD24,'Bond 5.3'!$B$10:$L$58,9,FALSE)),"NA",(VLOOKUP($BD24,'Bond 5.3'!$B$10:$L$58,9,FALSE)))</f>
        <v>3263736.59</v>
      </c>
      <c r="BH24" s="1289">
        <f>IF(ISERROR(VLOOKUP($BD24,'Bond 5.3'!$B$10:$L$58,10,FALSE)),"NA",(VLOOKUP($BD24,'Bond 5.3'!$B$10:$L$58,10,FALSE)))</f>
        <v>1811467.27</v>
      </c>
      <c r="BI24" s="1290" t="str">
        <f>IF(ISERROR(VLOOKUP($BD24,'Bond 5.3'!$B$10:$L$58,11,FALSE)),"NA",(VLOOKUP($BD24,'Bond 5.3'!$B$10:$L$58,11,FALSE)))</f>
        <v>NA</v>
      </c>
    </row>
    <row r="25" spans="1:61" x14ac:dyDescent="0.25">
      <c r="B25" s="560" t="s">
        <v>26</v>
      </c>
      <c r="C25" s="694" t="s">
        <v>27</v>
      </c>
      <c r="D25" s="675">
        <f t="shared" si="21"/>
        <v>73.210000000000008</v>
      </c>
      <c r="E25" s="676">
        <f t="shared" si="22"/>
        <v>73.210000000000008</v>
      </c>
      <c r="F25" s="676">
        <f t="shared" si="23"/>
        <v>0</v>
      </c>
      <c r="G25" s="677">
        <f t="shared" si="24"/>
        <v>0</v>
      </c>
      <c r="H25" s="446"/>
      <c r="I25" s="675">
        <f t="shared" si="25"/>
        <v>148.69999999999999</v>
      </c>
      <c r="J25" s="676">
        <f t="shared" si="26"/>
        <v>148.69999999999999</v>
      </c>
      <c r="K25" s="676">
        <f t="shared" si="27"/>
        <v>0</v>
      </c>
      <c r="L25" s="677">
        <f t="shared" si="28"/>
        <v>0</v>
      </c>
      <c r="M25" s="15"/>
      <c r="N25" s="436">
        <f t="shared" si="11"/>
        <v>-0.50766644250168114</v>
      </c>
      <c r="P25" s="349">
        <f>VLOOKUP(B25,'FX rates'!$B$9:$K$124,4,FALSE)</f>
        <v>4.09</v>
      </c>
      <c r="Q25" s="283">
        <f>VLOOKUP(B25,'FX rates'!$B$9:$K$124,5,FALSE)</f>
        <v>4.1340000000000003</v>
      </c>
      <c r="T25" s="325" t="s">
        <v>26</v>
      </c>
      <c r="U25" s="675">
        <f t="shared" si="29"/>
        <v>17.899755501222497</v>
      </c>
      <c r="V25" s="676">
        <f t="shared" si="30"/>
        <v>17.899755501222497</v>
      </c>
      <c r="W25" s="676">
        <f t="shared" si="31"/>
        <v>0</v>
      </c>
      <c r="X25" s="677">
        <f t="shared" si="32"/>
        <v>0</v>
      </c>
      <c r="Y25" s="15"/>
      <c r="Z25" s="675">
        <f t="shared" si="33"/>
        <v>35.970004837929359</v>
      </c>
      <c r="AA25" s="676">
        <f t="shared" si="34"/>
        <v>35.970004837929359</v>
      </c>
      <c r="AB25" s="676">
        <f t="shared" si="35"/>
        <v>0</v>
      </c>
      <c r="AC25" s="677">
        <f t="shared" si="36"/>
        <v>0</v>
      </c>
      <c r="AD25" s="15"/>
      <c r="AE25" s="436">
        <f t="shared" si="20"/>
        <v>-0.50236994457260375</v>
      </c>
      <c r="AH25" s="1296" t="s">
        <v>26</v>
      </c>
      <c r="AI25" s="1297" t="s">
        <v>27</v>
      </c>
      <c r="AJ25" s="1288">
        <f>IF(ISERROR(VLOOKUP($AH25,'Bond 5.2'!$B$10:$G$90,3,FALSE)),"NA",(VLOOKUP($AH25,'Bond 5.2'!$B$10:$G$90,3,FALSE)))</f>
        <v>57.64</v>
      </c>
      <c r="AK25" s="1289">
        <f>IF(ISERROR(VLOOKUP($AH25,'Bond 5.2'!$B$10:$G$90,4,FALSE)),"NA",(VLOOKUP($AH25,'Bond 5.2'!$B$10:$G$90,4,FALSE)))</f>
        <v>57.64</v>
      </c>
      <c r="AL25" s="1289">
        <f>IF(ISERROR(VLOOKUP($AH25,'Bond 5.2'!$B$10:$G$90,5,FALSE)),"NA",(VLOOKUP($AH25,'Bond 5.2'!$B$10:$G$90,5,FALSE)))</f>
        <v>0</v>
      </c>
      <c r="AM25" s="1290">
        <f>IF(ISERROR(VLOOKUP($AH25,'Bond 5.2'!$B$10:$G$90,6,FALSE)),"NA",(VLOOKUP($AH25,'Bond 5.2'!$B$10:$G$90,6,FALSE)))</f>
        <v>0</v>
      </c>
      <c r="AN25" s="1285"/>
      <c r="AO25" s="1296" t="s">
        <v>26</v>
      </c>
      <c r="AP25" s="1297" t="s">
        <v>27</v>
      </c>
      <c r="AQ25" s="1288">
        <f>IF(ISERROR(VLOOKUP($AO25,'Bond 5.3'!$B$10:$G$58,3,FALSE)),"NA",(VLOOKUP($AO25,'Bond 5.3'!$B$10:$G$58,3,FALSE)))</f>
        <v>15.57</v>
      </c>
      <c r="AR25" s="1289">
        <f>IF(ISERROR(VLOOKUP($AO25,'Bond 5.3'!$B$10:$G$58,4,FALSE)),"NA",(VLOOKUP($AO25,'Bond 5.3'!$B$10:$G$58,4,FALSE)))</f>
        <v>15.57</v>
      </c>
      <c r="AS25" s="1289">
        <f>IF(ISERROR(VLOOKUP($AO25,'Bond 5.3'!$B$10:$G$58,5,FALSE)),"NA",(VLOOKUP($AO25,'Bond 5.3'!$B$10:$G$58,5,FALSE)))</f>
        <v>0</v>
      </c>
      <c r="AT25" s="1290">
        <f>IF(ISERROR(VLOOKUP($AO25,'Bond 5.3'!$B$10:$G$58,6,FALSE)),"NA",(VLOOKUP($AO25,'Bond 5.3'!$B$10:$G$58,6,FALSE)))</f>
        <v>0</v>
      </c>
      <c r="AW25" s="1296" t="s">
        <v>26</v>
      </c>
      <c r="AX25" s="1297" t="s">
        <v>27</v>
      </c>
      <c r="AY25" s="1288">
        <f>IF(ISERROR(VLOOKUP($AW25,'Bond 5.2'!$B$10:$L$90,8,FALSE)),"NA",(VLOOKUP($AW25,'Bond 5.2'!$B$10:$L$90,8,FALSE)))</f>
        <v>144.22</v>
      </c>
      <c r="AZ25" s="1289">
        <f>IF(ISERROR(VLOOKUP($AW25,'Bond 5.2'!$B$10:$L$90,9,FALSE)),"NA",(VLOOKUP($AW25,'Bond 5.2'!$B$10:$L$90,9,FALSE)))</f>
        <v>144.22</v>
      </c>
      <c r="BA25" s="1289">
        <f>IF(ISERROR(VLOOKUP($AW25,'Bond 5.2'!$B$10:$L$90,10,FALSE)),"NA",(VLOOKUP($AW25,'Bond 5.2'!$B$10:$L$90,10,FALSE)))</f>
        <v>0</v>
      </c>
      <c r="BB25" s="1290">
        <f>IF(ISERROR(VLOOKUP($AW25,'Bond 5.2'!$B$10:$L$90,11,FALSE)),"NA",(VLOOKUP($AW25,'Bond 5.2'!$B$10:$L$90,11,FALSE)))</f>
        <v>0</v>
      </c>
      <c r="BC25" s="1285"/>
      <c r="BD25" s="1296" t="s">
        <v>26</v>
      </c>
      <c r="BE25" s="1297" t="s">
        <v>27</v>
      </c>
      <c r="BF25" s="1288">
        <f>IF(ISERROR(VLOOKUP($BD25,'Bond 5.3'!$B$10:$L$58,8,FALSE)),"NA",(VLOOKUP($BD25,'Bond 5.3'!$B$10:$L$58,8,FALSE)))</f>
        <v>4.4800000000000004</v>
      </c>
      <c r="BG25" s="1289">
        <f>IF(ISERROR(VLOOKUP($BD25,'Bond 5.3'!$B$10:$L$58,9,FALSE)),"NA",(VLOOKUP($BD25,'Bond 5.3'!$B$10:$L$58,9,FALSE)))</f>
        <v>4.4800000000000004</v>
      </c>
      <c r="BH25" s="1289">
        <f>IF(ISERROR(VLOOKUP($BD25,'Bond 5.3'!$B$10:$L$58,10,FALSE)),"NA",(VLOOKUP($BD25,'Bond 5.3'!$B$10:$L$58,10,FALSE)))</f>
        <v>0</v>
      </c>
      <c r="BI25" s="1290">
        <f>IF(ISERROR(VLOOKUP($BD25,'Bond 5.3'!$B$10:$L$58,11,FALSE)),"NA",(VLOOKUP($BD25,'Bond 5.3'!$B$10:$L$58,11,FALSE)))</f>
        <v>0</v>
      </c>
    </row>
    <row r="26" spans="1:61" x14ac:dyDescent="0.25">
      <c r="B26" s="560" t="s">
        <v>114</v>
      </c>
      <c r="C26" s="694" t="s">
        <v>115</v>
      </c>
      <c r="D26" s="675">
        <f t="shared" si="21"/>
        <v>1</v>
      </c>
      <c r="E26" s="676">
        <f t="shared" si="22"/>
        <v>1</v>
      </c>
      <c r="F26" s="676">
        <v>0</v>
      </c>
      <c r="G26" s="677">
        <v>0</v>
      </c>
      <c r="H26" s="446"/>
      <c r="I26" s="675" t="str">
        <f t="shared" si="25"/>
        <v>NA</v>
      </c>
      <c r="J26" s="676" t="str">
        <f t="shared" si="26"/>
        <v>NA</v>
      </c>
      <c r="K26" s="676">
        <v>0</v>
      </c>
      <c r="L26" s="677">
        <v>0</v>
      </c>
      <c r="M26" s="15"/>
      <c r="N26" s="436" t="str">
        <f t="shared" si="11"/>
        <v>NA</v>
      </c>
      <c r="P26" s="349">
        <f>VLOOKUP(B26,'FX rates'!$B$9:$K$124,4,FALSE)</f>
        <v>84.894999999999996</v>
      </c>
      <c r="Q26" s="283">
        <f>VLOOKUP(B26,'FX rates'!$B$9:$K$124,5,FALSE)</f>
        <v>82.655000000000001</v>
      </c>
      <c r="R26" s="27"/>
      <c r="S26" s="27"/>
      <c r="T26" s="560" t="s">
        <v>114</v>
      </c>
      <c r="U26" s="675">
        <f t="shared" si="29"/>
        <v>1.1779256728900407E-2</v>
      </c>
      <c r="V26" s="676">
        <f t="shared" si="30"/>
        <v>1.1779256728900407E-2</v>
      </c>
      <c r="W26" s="676">
        <f t="shared" si="31"/>
        <v>0</v>
      </c>
      <c r="X26" s="677">
        <f t="shared" si="32"/>
        <v>0</v>
      </c>
      <c r="Y26" s="15"/>
      <c r="Z26" s="675" t="str">
        <f t="shared" si="33"/>
        <v>NA</v>
      </c>
      <c r="AA26" s="676" t="str">
        <f t="shared" si="34"/>
        <v>NA</v>
      </c>
      <c r="AB26" s="676">
        <f t="shared" si="35"/>
        <v>0</v>
      </c>
      <c r="AC26" s="677">
        <f t="shared" si="36"/>
        <v>0</v>
      </c>
      <c r="AD26" s="15"/>
      <c r="AE26" s="436" t="str">
        <f t="shared" si="20"/>
        <v>NA</v>
      </c>
      <c r="AH26" s="1296" t="s">
        <v>114</v>
      </c>
      <c r="AI26" s="1297" t="s">
        <v>115</v>
      </c>
      <c r="AJ26" s="1288">
        <f>IF(ISERROR(VLOOKUP($AH26,'Bond 5.2'!$B$10:$G$90,3,FALSE)),"NA",(VLOOKUP($AH26,'Bond 5.2'!$B$10:$G$90,3,FALSE)))</f>
        <v>1</v>
      </c>
      <c r="AK26" s="1289">
        <f>IF(ISERROR(VLOOKUP($AH26,'Bond 5.2'!$B$10:$G$90,4,FALSE)),"NA",(VLOOKUP($AH26,'Bond 5.2'!$B$10:$G$90,4,FALSE)))</f>
        <v>1</v>
      </c>
      <c r="AL26" s="1289" t="str">
        <f>IF(ISERROR(VLOOKUP($AH26,'Bond 5.2'!$B$10:$G$90,5,FALSE)),"NA",(VLOOKUP($AH26,'Bond 5.2'!$B$10:$G$90,5,FALSE)))</f>
        <v>NA</v>
      </c>
      <c r="AM26" s="1290" t="str">
        <f>IF(ISERROR(VLOOKUP($AH26,'Bond 5.2'!$B$10:$G$90,6,FALSE)),"NA",(VLOOKUP($AH26,'Bond 5.2'!$B$10:$G$90,6,FALSE)))</f>
        <v>NA</v>
      </c>
      <c r="AN26" s="1285"/>
      <c r="AO26" s="1296" t="s">
        <v>114</v>
      </c>
      <c r="AP26" s="1297" t="s">
        <v>115</v>
      </c>
      <c r="AQ26" s="1288" t="str">
        <f>IF(ISERROR(VLOOKUP($AO26,'Bond 5.3'!$B$10:$G$58,3,FALSE)),"NA",(VLOOKUP($AO26,'Bond 5.3'!$B$10:$G$58,3,FALSE)))</f>
        <v>NA</v>
      </c>
      <c r="AR26" s="1289" t="str">
        <f>IF(ISERROR(VLOOKUP($AO26,'Bond 5.3'!$B$10:$G$58,4,FALSE)),"NA",(VLOOKUP($AO26,'Bond 5.3'!$B$10:$G$58,4,FALSE)))</f>
        <v>NA</v>
      </c>
      <c r="AS26" s="1289" t="str">
        <f>IF(ISERROR(VLOOKUP($AO26,'Bond 5.3'!$B$10:$G$58,5,FALSE)),"NA",(VLOOKUP($AO26,'Bond 5.3'!$B$10:$G$58,5,FALSE)))</f>
        <v>NA</v>
      </c>
      <c r="AT26" s="1290" t="str">
        <f>IF(ISERROR(VLOOKUP($AO26,'Bond 5.3'!$B$10:$G$58,6,FALSE)),"NA",(VLOOKUP($AO26,'Bond 5.3'!$B$10:$G$58,6,FALSE)))</f>
        <v>NA</v>
      </c>
      <c r="AW26" s="1296" t="s">
        <v>114</v>
      </c>
      <c r="AX26" s="1297" t="s">
        <v>115</v>
      </c>
      <c r="AY26" s="1288" t="str">
        <f>IF(ISERROR(VLOOKUP($AW26,'Bond 5.2'!$B$10:$L$90,8,FALSE)),"NA",(VLOOKUP($AW26,'Bond 5.2'!$B$10:$L$90,8,FALSE)))</f>
        <v>NA</v>
      </c>
      <c r="AZ26" s="1289" t="str">
        <f>IF(ISERROR(VLOOKUP($AW26,'Bond 5.2'!$B$10:$L$90,9,FALSE)),"NA",(VLOOKUP($AW26,'Bond 5.2'!$B$10:$L$90,9,FALSE)))</f>
        <v>NA</v>
      </c>
      <c r="BA26" s="1289" t="str">
        <f>IF(ISERROR(VLOOKUP($AW26,'Bond 5.2'!$B$10:$L$90,10,FALSE)),"NA",(VLOOKUP($AW26,'Bond 5.2'!$B$10:$L$90,10,FALSE)))</f>
        <v>NA</v>
      </c>
      <c r="BB26" s="1290" t="str">
        <f>IF(ISERROR(VLOOKUP($AW26,'Bond 5.2'!$B$10:$L$90,11,FALSE)),"NA",(VLOOKUP($AW26,'Bond 5.2'!$B$10:$L$90,11,FALSE)))</f>
        <v>NA</v>
      </c>
      <c r="BC26" s="1285"/>
      <c r="BD26" s="1296" t="s">
        <v>114</v>
      </c>
      <c r="BE26" s="1297" t="s">
        <v>115</v>
      </c>
      <c r="BF26" s="1288" t="str">
        <f>IF(ISERROR(VLOOKUP($BD26,'Bond 5.3'!$B$10:$L$58,8,FALSE)),"NA",(VLOOKUP($BD26,'Bond 5.3'!$B$10:$L$58,8,FALSE)))</f>
        <v>NA</v>
      </c>
      <c r="BG26" s="1289" t="str">
        <f>IF(ISERROR(VLOOKUP($BD26,'Bond 5.3'!$B$10:$L$58,9,FALSE)),"NA",(VLOOKUP($BD26,'Bond 5.3'!$B$10:$L$58,9,FALSE)))</f>
        <v>NA</v>
      </c>
      <c r="BH26" s="1289" t="str">
        <f>IF(ISERROR(VLOOKUP($BD26,'Bond 5.3'!$B$10:$L$58,10,FALSE)),"NA",(VLOOKUP($BD26,'Bond 5.3'!$B$10:$L$58,10,FALSE)))</f>
        <v>NA</v>
      </c>
      <c r="BI26" s="1290" t="str">
        <f>IF(ISERROR(VLOOKUP($BD26,'Bond 5.3'!$B$10:$L$58,11,FALSE)),"NA",(VLOOKUP($BD26,'Bond 5.3'!$B$10:$L$58,11,FALSE)))</f>
        <v>NA</v>
      </c>
    </row>
    <row r="27" spans="1:61" x14ac:dyDescent="0.25">
      <c r="B27" s="560" t="s">
        <v>28</v>
      </c>
      <c r="C27" s="694" t="s">
        <v>29</v>
      </c>
      <c r="D27" s="675">
        <f t="shared" si="21"/>
        <v>5677.07</v>
      </c>
      <c r="E27" s="676">
        <f t="shared" si="22"/>
        <v>5677.07</v>
      </c>
      <c r="F27" s="676" t="str">
        <f t="shared" si="23"/>
        <v>NA</v>
      </c>
      <c r="G27" s="677" t="str">
        <f t="shared" si="24"/>
        <v>NA</v>
      </c>
      <c r="H27" s="446"/>
      <c r="I27" s="675">
        <f t="shared" si="25"/>
        <v>4540.5</v>
      </c>
      <c r="J27" s="676">
        <f t="shared" si="26"/>
        <v>4540.5</v>
      </c>
      <c r="K27" s="676" t="str">
        <f t="shared" si="27"/>
        <v>NA</v>
      </c>
      <c r="L27" s="677" t="str">
        <f t="shared" si="28"/>
        <v>NA</v>
      </c>
      <c r="M27" s="15"/>
      <c r="N27" s="436">
        <f t="shared" si="11"/>
        <v>0.25031824688910909</v>
      </c>
      <c r="P27" s="349">
        <f>VLOOKUP(B27,'FX rates'!$B$9:$K$124,4,FALSE)</f>
        <v>181.375</v>
      </c>
      <c r="Q27" s="283">
        <f>VLOOKUP(B27,'FX rates'!$B$9:$K$124,5,FALSE)</f>
        <v>182.30799999999999</v>
      </c>
      <c r="T27" s="560" t="s">
        <v>28</v>
      </c>
      <c r="U27" s="675">
        <f t="shared" si="29"/>
        <v>31.300179186767746</v>
      </c>
      <c r="V27" s="676">
        <f t="shared" si="30"/>
        <v>31.300179186767746</v>
      </c>
      <c r="W27" s="676" t="str">
        <f t="shared" si="31"/>
        <v>NA</v>
      </c>
      <c r="X27" s="677" t="str">
        <f t="shared" si="32"/>
        <v>NA</v>
      </c>
      <c r="Y27" s="15"/>
      <c r="Z27" s="675">
        <f t="shared" si="33"/>
        <v>24.905654167672292</v>
      </c>
      <c r="AA27" s="676">
        <f t="shared" si="34"/>
        <v>24.905654167672292</v>
      </c>
      <c r="AB27" s="676" t="str">
        <f t="shared" si="35"/>
        <v>NA</v>
      </c>
      <c r="AC27" s="677" t="str">
        <f t="shared" si="36"/>
        <v>NA</v>
      </c>
      <c r="AD27" s="15"/>
      <c r="AE27" s="436">
        <f t="shared" si="20"/>
        <v>0.25674993220598041</v>
      </c>
      <c r="AH27" s="1296" t="s">
        <v>28</v>
      </c>
      <c r="AI27" s="1297" t="s">
        <v>29</v>
      </c>
      <c r="AJ27" s="1288">
        <f>IF(ISERROR(VLOOKUP($AH27,'Bond 5.2'!$B$10:$G$90,3,FALSE)),"NA",(VLOOKUP($AH27,'Bond 5.2'!$B$10:$G$90,3,FALSE)))</f>
        <v>5677.07</v>
      </c>
      <c r="AK27" s="1289">
        <f>IF(ISERROR(VLOOKUP($AH27,'Bond 5.2'!$B$10:$G$90,4,FALSE)),"NA",(VLOOKUP($AH27,'Bond 5.2'!$B$10:$G$90,4,FALSE)))</f>
        <v>5677.07</v>
      </c>
      <c r="AL27" s="1289" t="str">
        <f>IF(ISERROR(VLOOKUP($AH27,'Bond 5.2'!$B$10:$G$90,5,FALSE)),"NA",(VLOOKUP($AH27,'Bond 5.2'!$B$10:$G$90,5,FALSE)))</f>
        <v>NA</v>
      </c>
      <c r="AM27" s="1290" t="str">
        <f>IF(ISERROR(VLOOKUP($AH27,'Bond 5.2'!$B$10:$G$90,6,FALSE)),"NA",(VLOOKUP($AH27,'Bond 5.2'!$B$10:$G$90,6,FALSE)))</f>
        <v>NA</v>
      </c>
      <c r="AN27" s="1285"/>
      <c r="AO27" s="1296" t="s">
        <v>28</v>
      </c>
      <c r="AP27" s="1297" t="s">
        <v>29</v>
      </c>
      <c r="AQ27" s="1288" t="str">
        <f>IF(ISERROR(VLOOKUP($AO27,'Bond 5.3'!$B$10:$G$58,3,FALSE)),"NA",(VLOOKUP($AO27,'Bond 5.3'!$B$10:$G$58,3,FALSE)))</f>
        <v>NA</v>
      </c>
      <c r="AR27" s="1289" t="str">
        <f>IF(ISERROR(VLOOKUP($AO27,'Bond 5.3'!$B$10:$G$58,4,FALSE)),"NA",(VLOOKUP($AO27,'Bond 5.3'!$B$10:$G$58,4,FALSE)))</f>
        <v>NA</v>
      </c>
      <c r="AS27" s="1289" t="str">
        <f>IF(ISERROR(VLOOKUP($AO27,'Bond 5.3'!$B$10:$G$58,5,FALSE)),"NA",(VLOOKUP($AO27,'Bond 5.3'!$B$10:$G$58,5,FALSE)))</f>
        <v>NA</v>
      </c>
      <c r="AT27" s="1290" t="str">
        <f>IF(ISERROR(VLOOKUP($AO27,'Bond 5.3'!$B$10:$G$58,6,FALSE)),"NA",(VLOOKUP($AO27,'Bond 5.3'!$B$10:$G$58,6,FALSE)))</f>
        <v>NA</v>
      </c>
      <c r="AW27" s="1296" t="s">
        <v>28</v>
      </c>
      <c r="AX27" s="1297" t="s">
        <v>29</v>
      </c>
      <c r="AY27" s="1288">
        <f>IF(ISERROR(VLOOKUP($AW27,'Bond 5.2'!$B$10:$L$90,8,FALSE)),"NA",(VLOOKUP($AW27,'Bond 5.2'!$B$10:$L$90,8,FALSE)))</f>
        <v>4540.5</v>
      </c>
      <c r="AZ27" s="1289">
        <f>IF(ISERROR(VLOOKUP($AW27,'Bond 5.2'!$B$10:$L$90,9,FALSE)),"NA",(VLOOKUP($AW27,'Bond 5.2'!$B$10:$L$90,9,FALSE)))</f>
        <v>4540.5</v>
      </c>
      <c r="BA27" s="1289" t="str">
        <f>IF(ISERROR(VLOOKUP($AW27,'Bond 5.2'!$B$10:$L$90,10,FALSE)),"NA",(VLOOKUP($AW27,'Bond 5.2'!$B$10:$L$90,10,FALSE)))</f>
        <v>NA</v>
      </c>
      <c r="BB27" s="1290" t="str">
        <f>IF(ISERROR(VLOOKUP($AW27,'Bond 5.2'!$B$10:$L$90,11,FALSE)),"NA",(VLOOKUP($AW27,'Bond 5.2'!$B$10:$L$90,11,FALSE)))</f>
        <v>NA</v>
      </c>
      <c r="BC27" s="1285"/>
      <c r="BD27" s="1296" t="s">
        <v>28</v>
      </c>
      <c r="BE27" s="1297" t="s">
        <v>29</v>
      </c>
      <c r="BF27" s="1288" t="str">
        <f>IF(ISERROR(VLOOKUP($BD27,'Bond 5.3'!$B$10:$L$58,8,FALSE)),"NA",(VLOOKUP($BD27,'Bond 5.3'!$B$10:$L$58,8,FALSE)))</f>
        <v>NA</v>
      </c>
      <c r="BG27" s="1289" t="str">
        <f>IF(ISERROR(VLOOKUP($BD27,'Bond 5.3'!$B$10:$L$58,9,FALSE)),"NA",(VLOOKUP($BD27,'Bond 5.3'!$B$10:$L$58,9,FALSE)))</f>
        <v>NA</v>
      </c>
      <c r="BH27" s="1289" t="str">
        <f>IF(ISERROR(VLOOKUP($BD27,'Bond 5.3'!$B$10:$L$58,10,FALSE)),"NA",(VLOOKUP($BD27,'Bond 5.3'!$B$10:$L$58,10,FALSE)))</f>
        <v>NA</v>
      </c>
      <c r="BI27" s="1290" t="str">
        <f>IF(ISERROR(VLOOKUP($BD27,'Bond 5.3'!$B$10:$L$58,11,FALSE)),"NA",(VLOOKUP($BD27,'Bond 5.3'!$B$10:$L$58,11,FALSE)))</f>
        <v>NA</v>
      </c>
    </row>
    <row r="28" spans="1:61" x14ac:dyDescent="0.25">
      <c r="B28" s="610" t="s">
        <v>117</v>
      </c>
      <c r="C28" s="694" t="s">
        <v>115</v>
      </c>
      <c r="D28" s="675">
        <f t="shared" si="21"/>
        <v>65.069999999999993</v>
      </c>
      <c r="E28" s="676">
        <f t="shared" si="22"/>
        <v>65.069999999999993</v>
      </c>
      <c r="F28" s="676">
        <f t="shared" si="23"/>
        <v>0</v>
      </c>
      <c r="G28" s="677">
        <f t="shared" si="24"/>
        <v>0</v>
      </c>
      <c r="H28" s="446"/>
      <c r="I28" s="675">
        <f t="shared" si="25"/>
        <v>105.68</v>
      </c>
      <c r="J28" s="676">
        <f t="shared" si="26"/>
        <v>105.68</v>
      </c>
      <c r="K28" s="676" t="str">
        <f t="shared" si="27"/>
        <v>NA</v>
      </c>
      <c r="L28" s="677" t="str">
        <f t="shared" si="28"/>
        <v>NA</v>
      </c>
      <c r="M28" s="15"/>
      <c r="N28" s="436">
        <f t="shared" si="11"/>
        <v>-0.38427327781983356</v>
      </c>
      <c r="P28" s="349">
        <f>VLOOKUP(B28,'FX rates'!$B$9:$K$124,4,FALSE)</f>
        <v>84.894999999999996</v>
      </c>
      <c r="Q28" s="283">
        <f>VLOOKUP(B28,'FX rates'!$B$9:$K$124,5,FALSE)</f>
        <v>82.655000000000001</v>
      </c>
      <c r="T28" s="610" t="s">
        <v>117</v>
      </c>
      <c r="U28" s="675">
        <f t="shared" si="29"/>
        <v>0.76647623534954945</v>
      </c>
      <c r="V28" s="676">
        <f t="shared" si="30"/>
        <v>0.76647623534954945</v>
      </c>
      <c r="W28" s="676">
        <f t="shared" si="31"/>
        <v>0</v>
      </c>
      <c r="X28" s="677">
        <f t="shared" si="32"/>
        <v>0</v>
      </c>
      <c r="Y28" s="15"/>
      <c r="Z28" s="675">
        <f t="shared" si="33"/>
        <v>1.2785675397737584</v>
      </c>
      <c r="AA28" s="676">
        <f t="shared" si="34"/>
        <v>1.2785675397737584</v>
      </c>
      <c r="AB28" s="676" t="str">
        <f t="shared" si="35"/>
        <v>NA</v>
      </c>
      <c r="AC28" s="677" t="str">
        <f t="shared" si="36"/>
        <v>NA</v>
      </c>
      <c r="AD28" s="15"/>
      <c r="AE28" s="436">
        <f t="shared" si="20"/>
        <v>-0.40051955684313956</v>
      </c>
      <c r="AH28" s="1286" t="s">
        <v>117</v>
      </c>
      <c r="AI28" s="1297" t="s">
        <v>115</v>
      </c>
      <c r="AJ28" s="1288">
        <f>IF(ISERROR(VLOOKUP($AH28,'Bond 5.2'!$B$10:$G$90,3,FALSE)),"NA",(VLOOKUP($AH28,'Bond 5.2'!$B$10:$G$90,3,FALSE)))</f>
        <v>65.069999999999993</v>
      </c>
      <c r="AK28" s="1289">
        <f>IF(ISERROR(VLOOKUP($AH28,'Bond 5.2'!$B$10:$G$90,4,FALSE)),"NA",(VLOOKUP($AH28,'Bond 5.2'!$B$10:$G$90,4,FALSE)))</f>
        <v>65.069999999999993</v>
      </c>
      <c r="AL28" s="1289">
        <f>IF(ISERROR(VLOOKUP($AH28,'Bond 5.2'!$B$10:$G$90,5,FALSE)),"NA",(VLOOKUP($AH28,'Bond 5.2'!$B$10:$G$90,5,FALSE)))</f>
        <v>0</v>
      </c>
      <c r="AM28" s="1290">
        <f>IF(ISERROR(VLOOKUP($AH28,'Bond 5.2'!$B$10:$G$90,6,FALSE)),"NA",(VLOOKUP($AH28,'Bond 5.2'!$B$10:$G$90,6,FALSE)))</f>
        <v>0</v>
      </c>
      <c r="AN28" s="1285"/>
      <c r="AO28" s="1286" t="s">
        <v>117</v>
      </c>
      <c r="AP28" s="1297" t="s">
        <v>115</v>
      </c>
      <c r="AQ28" s="1288" t="str">
        <f>IF(ISERROR(VLOOKUP($AO28,'Bond 5.3'!$B$10:$G$58,3,FALSE)),"NA",(VLOOKUP($AO28,'Bond 5.3'!$B$10:$G$58,3,FALSE)))</f>
        <v>NA</v>
      </c>
      <c r="AR28" s="1289" t="str">
        <f>IF(ISERROR(VLOOKUP($AO28,'Bond 5.3'!$B$10:$G$58,4,FALSE)),"NA",(VLOOKUP($AO28,'Bond 5.3'!$B$10:$G$58,4,FALSE)))</f>
        <v>NA</v>
      </c>
      <c r="AS28" s="1289" t="str">
        <f>IF(ISERROR(VLOOKUP($AO28,'Bond 5.3'!$B$10:$G$58,5,FALSE)),"NA",(VLOOKUP($AO28,'Bond 5.3'!$B$10:$G$58,5,FALSE)))</f>
        <v>NA</v>
      </c>
      <c r="AT28" s="1290" t="str">
        <f>IF(ISERROR(VLOOKUP($AO28,'Bond 5.3'!$B$10:$G$58,6,FALSE)),"NA",(VLOOKUP($AO28,'Bond 5.3'!$B$10:$G$58,6,FALSE)))</f>
        <v>NA</v>
      </c>
      <c r="AW28" s="1286" t="s">
        <v>117</v>
      </c>
      <c r="AX28" s="1297" t="s">
        <v>115</v>
      </c>
      <c r="AY28" s="1288">
        <f>IF(ISERROR(VLOOKUP($AW28,'Bond 5.2'!$B$10:$L$90,8,FALSE)),"NA",(VLOOKUP($AW28,'Bond 5.2'!$B$10:$L$90,8,FALSE)))</f>
        <v>105.68</v>
      </c>
      <c r="AZ28" s="1289">
        <f>IF(ISERROR(VLOOKUP($AW28,'Bond 5.2'!$B$10:$L$90,9,FALSE)),"NA",(VLOOKUP($AW28,'Bond 5.2'!$B$10:$L$90,9,FALSE)))</f>
        <v>105.68</v>
      </c>
      <c r="BA28" s="1289" t="str">
        <f>IF(ISERROR(VLOOKUP($AW28,'Bond 5.2'!$B$10:$L$90,10,FALSE)),"NA",(VLOOKUP($AW28,'Bond 5.2'!$B$10:$L$90,10,FALSE)))</f>
        <v>NA</v>
      </c>
      <c r="BB28" s="1290" t="str">
        <f>IF(ISERROR(VLOOKUP($AW28,'Bond 5.2'!$B$10:$L$90,11,FALSE)),"NA",(VLOOKUP($AW28,'Bond 5.2'!$B$10:$L$90,11,FALSE)))</f>
        <v>NA</v>
      </c>
      <c r="BC28" s="1285"/>
      <c r="BD28" s="1286" t="s">
        <v>117</v>
      </c>
      <c r="BE28" s="1297" t="s">
        <v>115</v>
      </c>
      <c r="BF28" s="1288" t="str">
        <f>IF(ISERROR(VLOOKUP($BD28,'Bond 5.3'!$B$10:$L$58,8,FALSE)),"NA",(VLOOKUP($BD28,'Bond 5.3'!$B$10:$L$58,8,FALSE)))</f>
        <v>NA</v>
      </c>
      <c r="BG28" s="1289" t="str">
        <f>IF(ISERROR(VLOOKUP($BD28,'Bond 5.3'!$B$10:$L$58,9,FALSE)),"NA",(VLOOKUP($BD28,'Bond 5.3'!$B$10:$L$58,9,FALSE)))</f>
        <v>NA</v>
      </c>
      <c r="BH28" s="1289" t="str">
        <f>IF(ISERROR(VLOOKUP($BD28,'Bond 5.3'!$B$10:$L$58,10,FALSE)),"NA",(VLOOKUP($BD28,'Bond 5.3'!$B$10:$L$58,10,FALSE)))</f>
        <v>NA</v>
      </c>
      <c r="BI28" s="1290" t="str">
        <f>IF(ISERROR(VLOOKUP($BD28,'Bond 5.3'!$B$10:$L$58,11,FALSE)),"NA",(VLOOKUP($BD28,'Bond 5.3'!$B$10:$L$58,11,FALSE)))</f>
        <v>NA</v>
      </c>
    </row>
    <row r="29" spans="1:61" x14ac:dyDescent="0.25">
      <c r="B29" s="560" t="s">
        <v>444</v>
      </c>
      <c r="C29" s="694" t="s">
        <v>31</v>
      </c>
      <c r="D29" s="675">
        <f t="shared" si="21"/>
        <v>1138535219.8099999</v>
      </c>
      <c r="E29" s="676">
        <v>0</v>
      </c>
      <c r="F29" s="676">
        <f t="shared" si="23"/>
        <v>1138535219.8099999</v>
      </c>
      <c r="G29" s="677">
        <v>0</v>
      </c>
      <c r="H29" s="446"/>
      <c r="I29" s="675">
        <f t="shared" si="25"/>
        <v>875408235.11000001</v>
      </c>
      <c r="J29" s="676">
        <v>0</v>
      </c>
      <c r="K29" s="676">
        <f t="shared" si="27"/>
        <v>875408235.11000001</v>
      </c>
      <c r="L29" s="677">
        <v>0</v>
      </c>
      <c r="M29" s="15"/>
      <c r="N29" s="436">
        <f t="shared" si="11"/>
        <v>0.3005763187353801</v>
      </c>
      <c r="P29" s="349">
        <f>VLOOKUP(B29,'FX rates'!$B$9:$K$124,4,FALSE)</f>
        <v>23172.5</v>
      </c>
      <c r="Q29" s="283">
        <f>VLOOKUP(B29,'FX rates'!$B$9:$K$124,5,FALSE)</f>
        <v>23125.599999999999</v>
      </c>
      <c r="T29" s="560" t="s">
        <v>444</v>
      </c>
      <c r="U29" s="675">
        <f t="shared" si="29"/>
        <v>49133.033544503181</v>
      </c>
      <c r="V29" s="676">
        <f t="shared" si="30"/>
        <v>0</v>
      </c>
      <c r="W29" s="676">
        <f t="shared" si="31"/>
        <v>49133.033544503181</v>
      </c>
      <c r="X29" s="677">
        <f t="shared" si="32"/>
        <v>0</v>
      </c>
      <c r="Y29" s="15"/>
      <c r="Z29" s="675">
        <f t="shared" si="33"/>
        <v>37854.509076953684</v>
      </c>
      <c r="AA29" s="676">
        <f t="shared" si="34"/>
        <v>0</v>
      </c>
      <c r="AB29" s="676">
        <f t="shared" si="35"/>
        <v>37854.509076953684</v>
      </c>
      <c r="AC29" s="677">
        <f t="shared" si="36"/>
        <v>0</v>
      </c>
      <c r="AD29" s="15"/>
      <c r="AE29" s="436">
        <f t="shared" si="20"/>
        <v>0.29794401624973155</v>
      </c>
      <c r="AH29" s="1296" t="s">
        <v>444</v>
      </c>
      <c r="AI29" s="1297" t="s">
        <v>31</v>
      </c>
      <c r="AJ29" s="1288" t="str">
        <f>IF(ISERROR(VLOOKUP($AH29,'Bond 5.2'!$B$10:$G$90,3,FALSE)),"NA",(VLOOKUP($AH29,'Bond 5.2'!$B$10:$G$90,3,FALSE)))</f>
        <v>NA</v>
      </c>
      <c r="AK29" s="1289" t="str">
        <f>IF(ISERROR(VLOOKUP($AH29,'Bond 5.2'!$B$10:$G$90,4,FALSE)),"NA",(VLOOKUP($AH29,'Bond 5.2'!$B$10:$G$90,4,FALSE)))</f>
        <v>NA</v>
      </c>
      <c r="AL29" s="1289" t="str">
        <f>IF(ISERROR(VLOOKUP($AH29,'Bond 5.2'!$B$10:$G$90,5,FALSE)),"NA",(VLOOKUP($AH29,'Bond 5.2'!$B$10:$G$90,5,FALSE)))</f>
        <v>NA</v>
      </c>
      <c r="AM29" s="1290" t="str">
        <f>IF(ISERROR(VLOOKUP($AH29,'Bond 5.2'!$B$10:$G$90,6,FALSE)),"NA",(VLOOKUP($AH29,'Bond 5.2'!$B$10:$G$90,6,FALSE)))</f>
        <v>NA</v>
      </c>
      <c r="AN29" s="1285"/>
      <c r="AO29" s="1296" t="s">
        <v>444</v>
      </c>
      <c r="AP29" s="1297" t="s">
        <v>31</v>
      </c>
      <c r="AQ29" s="1288">
        <f>IF(ISERROR(VLOOKUP($AO29,'Bond 5.3'!$B$10:$G$58,3,FALSE)),"NA",(VLOOKUP($AO29,'Bond 5.3'!$B$10:$G$58,3,FALSE)))</f>
        <v>1138535219.8099999</v>
      </c>
      <c r="AR29" s="1289" t="str">
        <f>IF(ISERROR(VLOOKUP($AO29,'Bond 5.3'!$B$10:$G$58,4,FALSE)),"NA",(VLOOKUP($AO29,'Bond 5.3'!$B$10:$G$58,4,FALSE)))</f>
        <v>NA</v>
      </c>
      <c r="AS29" s="1289">
        <f>IF(ISERROR(VLOOKUP($AO29,'Bond 5.3'!$B$10:$G$58,5,FALSE)),"NA",(VLOOKUP($AO29,'Bond 5.3'!$B$10:$G$58,5,FALSE)))</f>
        <v>1138535219.8099999</v>
      </c>
      <c r="AT29" s="1290" t="str">
        <f>IF(ISERROR(VLOOKUP($AO29,'Bond 5.3'!$B$10:$G$58,6,FALSE)),"NA",(VLOOKUP($AO29,'Bond 5.3'!$B$10:$G$58,6,FALSE)))</f>
        <v>NA</v>
      </c>
      <c r="AW29" s="1296" t="s">
        <v>444</v>
      </c>
      <c r="AX29" s="1297" t="s">
        <v>31</v>
      </c>
      <c r="AY29" s="1288" t="str">
        <f>IF(ISERROR(VLOOKUP($AW29,'Bond 5.2'!$B$10:$L$90,8,FALSE)),"NA",(VLOOKUP($AW29,'Bond 5.2'!$B$10:$L$90,8,FALSE)))</f>
        <v>NA</v>
      </c>
      <c r="AZ29" s="1289" t="str">
        <f>IF(ISERROR(VLOOKUP($AW29,'Bond 5.2'!$B$10:$L$90,9,FALSE)),"NA",(VLOOKUP($AW29,'Bond 5.2'!$B$10:$L$90,9,FALSE)))</f>
        <v>NA</v>
      </c>
      <c r="BA29" s="1289" t="str">
        <f>IF(ISERROR(VLOOKUP($AW29,'Bond 5.2'!$B$10:$L$90,10,FALSE)),"NA",(VLOOKUP($AW29,'Bond 5.2'!$B$10:$L$90,10,FALSE)))</f>
        <v>NA</v>
      </c>
      <c r="BB29" s="1290" t="str">
        <f>IF(ISERROR(VLOOKUP($AW29,'Bond 5.2'!$B$10:$L$90,11,FALSE)),"NA",(VLOOKUP($AW29,'Bond 5.2'!$B$10:$L$90,11,FALSE)))</f>
        <v>NA</v>
      </c>
      <c r="BC29" s="1285"/>
      <c r="BD29" s="1296" t="s">
        <v>444</v>
      </c>
      <c r="BE29" s="1297" t="s">
        <v>31</v>
      </c>
      <c r="BF29" s="1288">
        <f>IF(ISERROR(VLOOKUP($BD29,'Bond 5.3'!$B$10:$L$58,8,FALSE)),"NA",(VLOOKUP($BD29,'Bond 5.3'!$B$10:$L$58,8,FALSE)))</f>
        <v>875408235.11000001</v>
      </c>
      <c r="BG29" s="1289" t="str">
        <f>IF(ISERROR(VLOOKUP($BD29,'Bond 5.3'!$B$10:$L$58,9,FALSE)),"NA",(VLOOKUP($BD29,'Bond 5.3'!$B$10:$L$58,9,FALSE)))</f>
        <v>NA</v>
      </c>
      <c r="BH29" s="1289">
        <f>IF(ISERROR(VLOOKUP($BD29,'Bond 5.3'!$B$10:$L$58,10,FALSE)),"NA",(VLOOKUP($BD29,'Bond 5.3'!$B$10:$L$58,10,FALSE)))</f>
        <v>875408235.11000001</v>
      </c>
      <c r="BI29" s="1290" t="str">
        <f>IF(ISERROR(VLOOKUP($BD29,'Bond 5.3'!$B$10:$L$58,11,FALSE)),"NA",(VLOOKUP($BD29,'Bond 5.3'!$B$10:$L$58,11,FALSE)))</f>
        <v>NA</v>
      </c>
    </row>
    <row r="30" spans="1:61" ht="16.899999999999999" customHeight="1" x14ac:dyDescent="0.25">
      <c r="B30" s="560" t="s">
        <v>30</v>
      </c>
      <c r="C30" s="694" t="s">
        <v>31</v>
      </c>
      <c r="D30" s="675">
        <f t="shared" si="21"/>
        <v>40724014.57</v>
      </c>
      <c r="E30" s="676">
        <f t="shared" si="22"/>
        <v>40724014.57</v>
      </c>
      <c r="F30" s="676">
        <f t="shared" si="23"/>
        <v>0</v>
      </c>
      <c r="G30" s="677">
        <f t="shared" si="24"/>
        <v>0</v>
      </c>
      <c r="H30" s="446"/>
      <c r="I30" s="675">
        <f t="shared" si="25"/>
        <v>36718542.740000002</v>
      </c>
      <c r="J30" s="676">
        <f t="shared" si="26"/>
        <v>36718542.740000002</v>
      </c>
      <c r="K30" s="676">
        <f t="shared" si="27"/>
        <v>0</v>
      </c>
      <c r="L30" s="677">
        <f t="shared" si="28"/>
        <v>0</v>
      </c>
      <c r="M30" s="15"/>
      <c r="N30" s="436">
        <f t="shared" si="11"/>
        <v>0.10908580600167897</v>
      </c>
      <c r="P30" s="349">
        <f>VLOOKUP(B30,'FX rates'!$B$9:$K$124,4,FALSE)</f>
        <v>23172.5</v>
      </c>
      <c r="Q30" s="283">
        <f>VLOOKUP(B30,'FX rates'!$B$9:$K$124,5,FALSE)</f>
        <v>23125.599999999999</v>
      </c>
      <c r="T30" s="560" t="s">
        <v>30</v>
      </c>
      <c r="U30" s="675">
        <f t="shared" si="29"/>
        <v>1757.4286145215233</v>
      </c>
      <c r="V30" s="676">
        <f t="shared" si="30"/>
        <v>1757.4286145215233</v>
      </c>
      <c r="W30" s="676">
        <f t="shared" si="31"/>
        <v>0</v>
      </c>
      <c r="X30" s="677">
        <f t="shared" si="32"/>
        <v>0</v>
      </c>
      <c r="Y30" s="15"/>
      <c r="Z30" s="675">
        <f t="shared" si="33"/>
        <v>1587.7876785899612</v>
      </c>
      <c r="AA30" s="676">
        <f t="shared" si="34"/>
        <v>1587.7876785899612</v>
      </c>
      <c r="AB30" s="676">
        <f t="shared" si="35"/>
        <v>0</v>
      </c>
      <c r="AC30" s="677">
        <f t="shared" si="36"/>
        <v>0</v>
      </c>
      <c r="AD30" s="15"/>
      <c r="AE30" s="436">
        <f t="shared" si="20"/>
        <v>0.10684107089318906</v>
      </c>
      <c r="AH30" s="1296" t="s">
        <v>30</v>
      </c>
      <c r="AI30" s="1297" t="s">
        <v>31</v>
      </c>
      <c r="AJ30" s="1288" t="str">
        <f>IF(ISERROR(VLOOKUP($AH30,'Bond 5.2'!$B$10:$G$90,3,FALSE)),"NA",(VLOOKUP($AH30,'Bond 5.2'!$B$10:$G$90,3,FALSE)))</f>
        <v>NA</v>
      </c>
      <c r="AK30" s="1289" t="str">
        <f>IF(ISERROR(VLOOKUP($AH30,'Bond 5.2'!$B$10:$G$90,4,FALSE)),"NA",(VLOOKUP($AH30,'Bond 5.2'!$B$10:$G$90,4,FALSE)))</f>
        <v>NA</v>
      </c>
      <c r="AL30" s="1289" t="str">
        <f>IF(ISERROR(VLOOKUP($AH30,'Bond 5.2'!$B$10:$G$90,5,FALSE)),"NA",(VLOOKUP($AH30,'Bond 5.2'!$B$10:$G$90,5,FALSE)))</f>
        <v>NA</v>
      </c>
      <c r="AM30" s="1290" t="str">
        <f>IF(ISERROR(VLOOKUP($AH30,'Bond 5.2'!$B$10:$G$90,6,FALSE)),"NA",(VLOOKUP($AH30,'Bond 5.2'!$B$10:$G$90,6,FALSE)))</f>
        <v>NA</v>
      </c>
      <c r="AN30" s="1285"/>
      <c r="AO30" s="1296" t="s">
        <v>30</v>
      </c>
      <c r="AP30" s="1297" t="s">
        <v>31</v>
      </c>
      <c r="AQ30" s="1288">
        <f>IF(ISERROR(VLOOKUP($AO30,'Bond 5.3'!$B$10:$G$58,3,FALSE)),"NA",(VLOOKUP($AO30,'Bond 5.3'!$B$10:$G$58,3,FALSE)))</f>
        <v>40724014.57</v>
      </c>
      <c r="AR30" s="1289">
        <f>IF(ISERROR(VLOOKUP($AO30,'Bond 5.3'!$B$10:$G$58,4,FALSE)),"NA",(VLOOKUP($AO30,'Bond 5.3'!$B$10:$G$58,4,FALSE)))</f>
        <v>40724014.57</v>
      </c>
      <c r="AS30" s="1289">
        <f>IF(ISERROR(VLOOKUP($AO30,'Bond 5.3'!$B$10:$G$58,5,FALSE)),"NA",(VLOOKUP($AO30,'Bond 5.3'!$B$10:$G$58,5,FALSE)))</f>
        <v>0</v>
      </c>
      <c r="AT30" s="1290">
        <f>IF(ISERROR(VLOOKUP($AO30,'Bond 5.3'!$B$10:$G$58,6,FALSE)),"NA",(VLOOKUP($AO30,'Bond 5.3'!$B$10:$G$58,6,FALSE)))</f>
        <v>0</v>
      </c>
      <c r="AW30" s="1296" t="s">
        <v>30</v>
      </c>
      <c r="AX30" s="1297" t="s">
        <v>31</v>
      </c>
      <c r="AY30" s="1288" t="str">
        <f>IF(ISERROR(VLOOKUP($AW30,'Bond 5.2'!$B$10:$L$90,8,FALSE)),"NA",(VLOOKUP($AW30,'Bond 5.2'!$B$10:$L$90,8,FALSE)))</f>
        <v>NA</v>
      </c>
      <c r="AZ30" s="1289" t="str">
        <f>IF(ISERROR(VLOOKUP($AW30,'Bond 5.2'!$B$10:$L$90,9,FALSE)),"NA",(VLOOKUP($AW30,'Bond 5.2'!$B$10:$L$90,9,FALSE)))</f>
        <v>NA</v>
      </c>
      <c r="BA30" s="1289" t="str">
        <f>IF(ISERROR(VLOOKUP($AW30,'Bond 5.2'!$B$10:$L$90,10,FALSE)),"NA",(VLOOKUP($AW30,'Bond 5.2'!$B$10:$L$90,10,FALSE)))</f>
        <v>NA</v>
      </c>
      <c r="BB30" s="1290" t="str">
        <f>IF(ISERROR(VLOOKUP($AW30,'Bond 5.2'!$B$10:$L$90,11,FALSE)),"NA",(VLOOKUP($AW30,'Bond 5.2'!$B$10:$L$90,11,FALSE)))</f>
        <v>NA</v>
      </c>
      <c r="BC30" s="1285"/>
      <c r="BD30" s="1296" t="s">
        <v>30</v>
      </c>
      <c r="BE30" s="1297" t="s">
        <v>31</v>
      </c>
      <c r="BF30" s="1288">
        <f>IF(ISERROR(VLOOKUP($BD30,'Bond 5.3'!$B$10:$L$58,8,FALSE)),"NA",(VLOOKUP($BD30,'Bond 5.3'!$B$10:$L$58,8,FALSE)))</f>
        <v>36718542.740000002</v>
      </c>
      <c r="BG30" s="1289">
        <f>IF(ISERROR(VLOOKUP($BD30,'Bond 5.3'!$B$10:$L$58,9,FALSE)),"NA",(VLOOKUP($BD30,'Bond 5.3'!$B$10:$L$58,9,FALSE)))</f>
        <v>36718542.740000002</v>
      </c>
      <c r="BH30" s="1289">
        <f>IF(ISERROR(VLOOKUP($BD30,'Bond 5.3'!$B$10:$L$58,10,FALSE)),"NA",(VLOOKUP($BD30,'Bond 5.3'!$B$10:$L$58,10,FALSE)))</f>
        <v>0</v>
      </c>
      <c r="BI30" s="1290">
        <f>IF(ISERROR(VLOOKUP($BD30,'Bond 5.3'!$B$10:$L$58,11,FALSE)),"NA",(VLOOKUP($BD30,'Bond 5.3'!$B$10:$L$58,11,FALSE)))</f>
        <v>0</v>
      </c>
    </row>
    <row r="31" spans="1:61" x14ac:dyDescent="0.25">
      <c r="B31" s="560" t="s">
        <v>32</v>
      </c>
      <c r="C31" s="694" t="s">
        <v>33</v>
      </c>
      <c r="D31" s="675">
        <f t="shared" si="21"/>
        <v>60691.669999999991</v>
      </c>
      <c r="E31" s="676">
        <f t="shared" si="22"/>
        <v>29644.399999999998</v>
      </c>
      <c r="F31" s="676">
        <f t="shared" si="23"/>
        <v>30923.95</v>
      </c>
      <c r="G31" s="677">
        <f t="shared" si="24"/>
        <v>123.32</v>
      </c>
      <c r="H31" s="446"/>
      <c r="I31" s="675">
        <f t="shared" si="25"/>
        <v>48393.91</v>
      </c>
      <c r="J31" s="676">
        <f t="shared" si="26"/>
        <v>13470.08</v>
      </c>
      <c r="K31" s="676">
        <f t="shared" si="27"/>
        <v>34866.67</v>
      </c>
      <c r="L31" s="677">
        <f t="shared" si="28"/>
        <v>57.16</v>
      </c>
      <c r="M31" s="15"/>
      <c r="N31" s="436">
        <f t="shared" si="11"/>
        <v>0.25411792516868315</v>
      </c>
      <c r="P31" s="349">
        <f>VLOOKUP(B31,'FX rates'!$B$9:$K$124,4,FALSE)</f>
        <v>7.79</v>
      </c>
      <c r="Q31" s="283">
        <f>VLOOKUP(B31,'FX rates'!$B$9:$K$124,5,FALSE)</f>
        <v>7.8310000000000004</v>
      </c>
      <c r="T31" s="560" t="s">
        <v>32</v>
      </c>
      <c r="U31" s="675">
        <f t="shared" si="29"/>
        <v>7790.971758664954</v>
      </c>
      <c r="V31" s="676">
        <f t="shared" si="30"/>
        <v>3805.4428754813862</v>
      </c>
      <c r="W31" s="676">
        <f t="shared" si="31"/>
        <v>3969.6983311938384</v>
      </c>
      <c r="X31" s="677">
        <f t="shared" si="32"/>
        <v>15.830551989730422</v>
      </c>
      <c r="Y31" s="15"/>
      <c r="Z31" s="675">
        <f t="shared" si="33"/>
        <v>6179.7867449878686</v>
      </c>
      <c r="AA31" s="676">
        <f t="shared" si="34"/>
        <v>1720.0970501851614</v>
      </c>
      <c r="AB31" s="676">
        <f t="shared" si="35"/>
        <v>4452.3904992976622</v>
      </c>
      <c r="AC31" s="677">
        <f t="shared" si="36"/>
        <v>7.2991955050440547</v>
      </c>
      <c r="AD31" s="15"/>
      <c r="AE31" s="436">
        <f t="shared" si="20"/>
        <v>0.26071854582746579</v>
      </c>
      <c r="AH31" s="1296" t="s">
        <v>32</v>
      </c>
      <c r="AI31" s="1297" t="s">
        <v>33</v>
      </c>
      <c r="AJ31" s="1288">
        <f>IF(ISERROR(VLOOKUP($AH31,'Bond 5.2'!$B$10:$G$90,3,FALSE)),"NA",(VLOOKUP($AH31,'Bond 5.2'!$B$10:$G$90,3,FALSE)))</f>
        <v>58909.329999999994</v>
      </c>
      <c r="AK31" s="1289">
        <f>IF(ISERROR(VLOOKUP($AH31,'Bond 5.2'!$B$10:$G$90,4,FALSE)),"NA",(VLOOKUP($AH31,'Bond 5.2'!$B$10:$G$90,4,FALSE)))</f>
        <v>29570.87</v>
      </c>
      <c r="AL31" s="1289">
        <f>IF(ISERROR(VLOOKUP($AH31,'Bond 5.2'!$B$10:$G$90,5,FALSE)),"NA",(VLOOKUP($AH31,'Bond 5.2'!$B$10:$G$90,5,FALSE)))</f>
        <v>29215.14</v>
      </c>
      <c r="AM31" s="1290">
        <f>IF(ISERROR(VLOOKUP($AH31,'Bond 5.2'!$B$10:$G$90,6,FALSE)),"NA",(VLOOKUP($AH31,'Bond 5.2'!$B$10:$G$90,6,FALSE)))</f>
        <v>123.32</v>
      </c>
      <c r="AN31" s="1285"/>
      <c r="AO31" s="1296" t="s">
        <v>32</v>
      </c>
      <c r="AP31" s="1297" t="s">
        <v>33</v>
      </c>
      <c r="AQ31" s="1288">
        <f>IF(ISERROR(VLOOKUP($AO31,'Bond 5.3'!$B$10:$G$58,3,FALSE)),"NA",(VLOOKUP($AO31,'Bond 5.3'!$B$10:$G$58,3,FALSE)))</f>
        <v>1782.34</v>
      </c>
      <c r="AR31" s="1289">
        <f>IF(ISERROR(VLOOKUP($AO31,'Bond 5.3'!$B$10:$G$58,4,FALSE)),"NA",(VLOOKUP($AO31,'Bond 5.3'!$B$10:$G$58,4,FALSE)))</f>
        <v>73.53</v>
      </c>
      <c r="AS31" s="1289">
        <f>IF(ISERROR(VLOOKUP($AO31,'Bond 5.3'!$B$10:$G$58,5,FALSE)),"NA",(VLOOKUP($AO31,'Bond 5.3'!$B$10:$G$58,5,FALSE)))</f>
        <v>1708.81</v>
      </c>
      <c r="AT31" s="1290">
        <f>IF(ISERROR(VLOOKUP($AO31,'Bond 5.3'!$B$10:$G$58,6,FALSE)),"NA",(VLOOKUP($AO31,'Bond 5.3'!$B$10:$G$58,6,FALSE)))</f>
        <v>0</v>
      </c>
      <c r="AW31" s="1296" t="s">
        <v>32</v>
      </c>
      <c r="AX31" s="1297" t="s">
        <v>33</v>
      </c>
      <c r="AY31" s="1288">
        <f>IF(ISERROR(VLOOKUP($AW31,'Bond 5.2'!$B$10:$L$90,8,FALSE)),"NA",(VLOOKUP($AW31,'Bond 5.2'!$B$10:$L$90,8,FALSE)))</f>
        <v>47313.710000000006</v>
      </c>
      <c r="AZ31" s="1289">
        <f>IF(ISERROR(VLOOKUP($AW31,'Bond 5.2'!$B$10:$L$90,9,FALSE)),"NA",(VLOOKUP($AW31,'Bond 5.2'!$B$10:$L$90,9,FALSE)))</f>
        <v>13430.2</v>
      </c>
      <c r="BA31" s="1289">
        <f>IF(ISERROR(VLOOKUP($AW31,'Bond 5.2'!$B$10:$L$90,10,FALSE)),"NA",(VLOOKUP($AW31,'Bond 5.2'!$B$10:$L$90,10,FALSE)))</f>
        <v>33826.35</v>
      </c>
      <c r="BB31" s="1290">
        <f>IF(ISERROR(VLOOKUP($AW31,'Bond 5.2'!$B$10:$L$90,11,FALSE)),"NA",(VLOOKUP($AW31,'Bond 5.2'!$B$10:$L$90,11,FALSE)))</f>
        <v>57.16</v>
      </c>
      <c r="BC31" s="1285"/>
      <c r="BD31" s="1296" t="s">
        <v>32</v>
      </c>
      <c r="BE31" s="1297" t="s">
        <v>33</v>
      </c>
      <c r="BF31" s="1288">
        <f>IF(ISERROR(VLOOKUP($BD31,'Bond 5.3'!$B$10:$L$58,8,FALSE)),"NA",(VLOOKUP($BD31,'Bond 5.3'!$B$10:$L$58,8,FALSE)))</f>
        <v>1080.2</v>
      </c>
      <c r="BG31" s="1289">
        <f>IF(ISERROR(VLOOKUP($BD31,'Bond 5.3'!$B$10:$L$58,9,FALSE)),"NA",(VLOOKUP($BD31,'Bond 5.3'!$B$10:$L$58,9,FALSE)))</f>
        <v>39.880000000000003</v>
      </c>
      <c r="BH31" s="1289">
        <f>IF(ISERROR(VLOOKUP($BD31,'Bond 5.3'!$B$10:$L$58,10,FALSE)),"NA",(VLOOKUP($BD31,'Bond 5.3'!$B$10:$L$58,10,FALSE)))</f>
        <v>1040.32</v>
      </c>
      <c r="BI31" s="1290">
        <f>IF(ISERROR(VLOOKUP($BD31,'Bond 5.3'!$B$10:$L$58,11,FALSE)),"NA",(VLOOKUP($BD31,'Bond 5.3'!$B$10:$L$58,11,FALSE)))</f>
        <v>0</v>
      </c>
    </row>
    <row r="32" spans="1:61" x14ac:dyDescent="0.25">
      <c r="B32" s="560" t="s">
        <v>34</v>
      </c>
      <c r="C32" s="694" t="s">
        <v>35</v>
      </c>
      <c r="D32" s="675">
        <f t="shared" si="21"/>
        <v>4741225717.2799997</v>
      </c>
      <c r="E32" s="676">
        <f t="shared" si="22"/>
        <v>238442015.99000001</v>
      </c>
      <c r="F32" s="676">
        <f t="shared" si="23"/>
        <v>4502783701.29</v>
      </c>
      <c r="G32" s="677">
        <f t="shared" si="24"/>
        <v>0</v>
      </c>
      <c r="H32" s="446"/>
      <c r="I32" s="675" t="str">
        <f t="shared" si="25"/>
        <v>NA</v>
      </c>
      <c r="J32" s="676" t="str">
        <f t="shared" si="26"/>
        <v>NA</v>
      </c>
      <c r="K32" s="676" t="str">
        <f t="shared" si="27"/>
        <v>NA</v>
      </c>
      <c r="L32" s="677" t="str">
        <f t="shared" si="28"/>
        <v>NA</v>
      </c>
      <c r="M32" s="15"/>
      <c r="N32" s="436" t="str">
        <f t="shared" si="11"/>
        <v>NA</v>
      </c>
      <c r="P32" s="349">
        <f>VLOOKUP(B32,'FX rates'!$B$9:$K$124,4,FALSE)</f>
        <v>13882.5</v>
      </c>
      <c r="Q32" s="283">
        <f>VLOOKUP(B32,'FX rates'!$B$9:$K$124,5,FALSE)</f>
        <v>14428.9</v>
      </c>
      <c r="T32" s="560" t="s">
        <v>34</v>
      </c>
      <c r="U32" s="675">
        <f t="shared" si="29"/>
        <v>341525.35330668103</v>
      </c>
      <c r="V32" s="676">
        <f t="shared" si="30"/>
        <v>17175.725985233206</v>
      </c>
      <c r="W32" s="676">
        <f t="shared" si="31"/>
        <v>324349.62732144789</v>
      </c>
      <c r="X32" s="677">
        <f t="shared" si="32"/>
        <v>0</v>
      </c>
      <c r="Y32" s="15"/>
      <c r="Z32" s="675" t="str">
        <f t="shared" si="33"/>
        <v>NA</v>
      </c>
      <c r="AA32" s="676" t="str">
        <f t="shared" si="34"/>
        <v>NA</v>
      </c>
      <c r="AB32" s="676" t="str">
        <f t="shared" si="35"/>
        <v>NA</v>
      </c>
      <c r="AC32" s="677" t="str">
        <f t="shared" si="36"/>
        <v>NA</v>
      </c>
      <c r="AD32" s="15"/>
      <c r="AE32" s="436" t="str">
        <f t="shared" si="20"/>
        <v>NA</v>
      </c>
      <c r="AH32" s="1296" t="s">
        <v>34</v>
      </c>
      <c r="AI32" s="1297" t="s">
        <v>35</v>
      </c>
      <c r="AJ32" s="1288">
        <f>IF(ISERROR(VLOOKUP($AH32,'Bond 5.2'!$B$10:$G$90,3,FALSE)),"NA",(VLOOKUP($AH32,'Bond 5.2'!$B$10:$G$90,3,FALSE)))</f>
        <v>3468421661.6599998</v>
      </c>
      <c r="AK32" s="1289">
        <f>IF(ISERROR(VLOOKUP($AH32,'Bond 5.2'!$B$10:$G$90,4,FALSE)),"NA",(VLOOKUP($AH32,'Bond 5.2'!$B$10:$G$90,4,FALSE)))</f>
        <v>203556617.87</v>
      </c>
      <c r="AL32" s="1289">
        <f>IF(ISERROR(VLOOKUP($AH32,'Bond 5.2'!$B$10:$G$90,5,FALSE)),"NA",(VLOOKUP($AH32,'Bond 5.2'!$B$10:$G$90,5,FALSE)))</f>
        <v>3264865043.79</v>
      </c>
      <c r="AM32" s="1290">
        <f>IF(ISERROR(VLOOKUP($AH32,'Bond 5.2'!$B$10:$G$90,6,FALSE)),"NA",(VLOOKUP($AH32,'Bond 5.2'!$B$10:$G$90,6,FALSE)))</f>
        <v>0</v>
      </c>
      <c r="AN32" s="1285"/>
      <c r="AO32" s="1296" t="s">
        <v>34</v>
      </c>
      <c r="AP32" s="1297" t="s">
        <v>35</v>
      </c>
      <c r="AQ32" s="1288">
        <f>IF(ISERROR(VLOOKUP($AO32,'Bond 5.3'!$B$10:$G$58,3,FALSE)),"NA",(VLOOKUP($AO32,'Bond 5.3'!$B$10:$G$58,3,FALSE)))</f>
        <v>1272804055.6199999</v>
      </c>
      <c r="AR32" s="1289">
        <f>IF(ISERROR(VLOOKUP($AO32,'Bond 5.3'!$B$10:$G$58,4,FALSE)),"NA",(VLOOKUP($AO32,'Bond 5.3'!$B$10:$G$58,4,FALSE)))</f>
        <v>34885398.119999997</v>
      </c>
      <c r="AS32" s="1289">
        <f>IF(ISERROR(VLOOKUP($AO32,'Bond 5.3'!$B$10:$G$58,5,FALSE)),"NA",(VLOOKUP($AO32,'Bond 5.3'!$B$10:$G$58,5,FALSE)))</f>
        <v>1237918657.5</v>
      </c>
      <c r="AT32" s="1290">
        <f>IF(ISERROR(VLOOKUP($AO32,'Bond 5.3'!$B$10:$G$58,6,FALSE)),"NA",(VLOOKUP($AO32,'Bond 5.3'!$B$10:$G$58,6,FALSE)))</f>
        <v>0</v>
      </c>
      <c r="AW32" s="1296" t="s">
        <v>34</v>
      </c>
      <c r="AX32" s="1297" t="s">
        <v>35</v>
      </c>
      <c r="AY32" s="1288" t="str">
        <f>IF(ISERROR(VLOOKUP($AW32,'Bond 5.2'!$B$10:$L$90,8,FALSE)),"NA",(VLOOKUP($AW32,'Bond 5.2'!$B$10:$L$90,8,FALSE)))</f>
        <v>NA</v>
      </c>
      <c r="AZ32" s="1289" t="str">
        <f>IF(ISERROR(VLOOKUP($AW32,'Bond 5.2'!$B$10:$L$90,9,FALSE)),"NA",(VLOOKUP($AW32,'Bond 5.2'!$B$10:$L$90,9,FALSE)))</f>
        <v>NA</v>
      </c>
      <c r="BA32" s="1289" t="str">
        <f>IF(ISERROR(VLOOKUP($AW32,'Bond 5.2'!$B$10:$L$90,10,FALSE)),"NA",(VLOOKUP($AW32,'Bond 5.2'!$B$10:$L$90,10,FALSE)))</f>
        <v>NA</v>
      </c>
      <c r="BB32" s="1290" t="str">
        <f>IF(ISERROR(VLOOKUP($AW32,'Bond 5.2'!$B$10:$L$90,11,FALSE)),"NA",(VLOOKUP($AW32,'Bond 5.2'!$B$10:$L$90,11,FALSE)))</f>
        <v>NA</v>
      </c>
      <c r="BC32" s="1285"/>
      <c r="BD32" s="1296" t="s">
        <v>34</v>
      </c>
      <c r="BE32" s="1297" t="s">
        <v>35</v>
      </c>
      <c r="BF32" s="1288" t="str">
        <f>IF(ISERROR(VLOOKUP($BD32,'Bond 5.3'!$B$10:$L$58,8,FALSE)),"NA",(VLOOKUP($BD32,'Bond 5.3'!$B$10:$L$58,8,FALSE)))</f>
        <v>NA</v>
      </c>
      <c r="BG32" s="1289" t="str">
        <f>IF(ISERROR(VLOOKUP($BD32,'Bond 5.3'!$B$10:$L$58,9,FALSE)),"NA",(VLOOKUP($BD32,'Bond 5.3'!$B$10:$L$58,9,FALSE)))</f>
        <v>NA</v>
      </c>
      <c r="BH32" s="1289" t="str">
        <f>IF(ISERROR(VLOOKUP($BD32,'Bond 5.3'!$B$10:$L$58,10,FALSE)),"NA",(VLOOKUP($BD32,'Bond 5.3'!$B$10:$L$58,10,FALSE)))</f>
        <v>NA</v>
      </c>
      <c r="BI32" s="1290" t="str">
        <f>IF(ISERROR(VLOOKUP($BD32,'Bond 5.3'!$B$10:$L$58,11,FALSE)),"NA",(VLOOKUP($BD32,'Bond 5.3'!$B$10:$L$58,11,FALSE)))</f>
        <v>NA</v>
      </c>
    </row>
    <row r="33" spans="1:61" x14ac:dyDescent="0.25">
      <c r="B33" s="560" t="s">
        <v>36</v>
      </c>
      <c r="C33" s="694" t="s">
        <v>37</v>
      </c>
      <c r="D33" s="675">
        <f t="shared" si="21"/>
        <v>15251.27</v>
      </c>
      <c r="E33" s="676">
        <f t="shared" si="22"/>
        <v>15251.27</v>
      </c>
      <c r="F33" s="676">
        <f t="shared" si="23"/>
        <v>0</v>
      </c>
      <c r="G33" s="677">
        <f t="shared" si="24"/>
        <v>0</v>
      </c>
      <c r="H33" s="446"/>
      <c r="I33" s="675">
        <f t="shared" si="25"/>
        <v>25625.269999999997</v>
      </c>
      <c r="J33" s="676">
        <f t="shared" si="26"/>
        <v>25625.269999999997</v>
      </c>
      <c r="K33" s="676">
        <f t="shared" si="27"/>
        <v>0</v>
      </c>
      <c r="L33" s="677">
        <f t="shared" si="28"/>
        <v>0</v>
      </c>
      <c r="M33" s="15"/>
      <c r="N33" s="436">
        <f t="shared" si="11"/>
        <v>-0.40483475881424852</v>
      </c>
      <c r="P33" s="349">
        <f>VLOOKUP(B33,'FX rates'!$B$9:$K$124,4,FALSE)</f>
        <v>108.625</v>
      </c>
      <c r="Q33" s="283">
        <f>VLOOKUP(B33,'FX rates'!$B$9:$K$124,5,FALSE)</f>
        <v>110.004</v>
      </c>
      <c r="T33" s="560" t="s">
        <v>36</v>
      </c>
      <c r="U33" s="675">
        <f t="shared" si="29"/>
        <v>140.40294591484465</v>
      </c>
      <c r="V33" s="676">
        <f t="shared" si="30"/>
        <v>140.40294591484465</v>
      </c>
      <c r="W33" s="676">
        <f t="shared" si="31"/>
        <v>0</v>
      </c>
      <c r="X33" s="677">
        <f t="shared" si="32"/>
        <v>0</v>
      </c>
      <c r="Y33" s="15"/>
      <c r="Z33" s="675">
        <f t="shared" si="33"/>
        <v>232.94852914439471</v>
      </c>
      <c r="AA33" s="676">
        <f t="shared" si="34"/>
        <v>232.94852914439471</v>
      </c>
      <c r="AB33" s="676">
        <f t="shared" si="35"/>
        <v>0</v>
      </c>
      <c r="AC33" s="677">
        <f t="shared" si="36"/>
        <v>0</v>
      </c>
      <c r="AD33" s="15"/>
      <c r="AE33" s="436">
        <f t="shared" si="20"/>
        <v>-0.39727910525756127</v>
      </c>
      <c r="AH33" s="1296" t="s">
        <v>36</v>
      </c>
      <c r="AI33" s="1297" t="s">
        <v>37</v>
      </c>
      <c r="AJ33" s="1288">
        <f>IF(ISERROR(VLOOKUP($AH33,'Bond 5.2'!$B$10:$G$90,3,FALSE)),"NA",(VLOOKUP($AH33,'Bond 5.2'!$B$10:$G$90,3,FALSE)))</f>
        <v>10566.68</v>
      </c>
      <c r="AK33" s="1289">
        <f>IF(ISERROR(VLOOKUP($AH33,'Bond 5.2'!$B$10:$G$90,4,FALSE)),"NA",(VLOOKUP($AH33,'Bond 5.2'!$B$10:$G$90,4,FALSE)))</f>
        <v>10566.68</v>
      </c>
      <c r="AL33" s="1289">
        <f>IF(ISERROR(VLOOKUP($AH33,'Bond 5.2'!$B$10:$G$90,5,FALSE)),"NA",(VLOOKUP($AH33,'Bond 5.2'!$B$10:$G$90,5,FALSE)))</f>
        <v>0</v>
      </c>
      <c r="AM33" s="1290">
        <f>IF(ISERROR(VLOOKUP($AH33,'Bond 5.2'!$B$10:$G$90,6,FALSE)),"NA",(VLOOKUP($AH33,'Bond 5.2'!$B$10:$G$90,6,FALSE)))</f>
        <v>0</v>
      </c>
      <c r="AN33" s="1285"/>
      <c r="AO33" s="1296" t="s">
        <v>36</v>
      </c>
      <c r="AP33" s="1297" t="s">
        <v>37</v>
      </c>
      <c r="AQ33" s="1288">
        <f>IF(ISERROR(VLOOKUP($AO33,'Bond 5.3'!$B$10:$G$58,3,FALSE)),"NA",(VLOOKUP($AO33,'Bond 5.3'!$B$10:$G$58,3,FALSE)))</f>
        <v>4684.59</v>
      </c>
      <c r="AR33" s="1289">
        <f>IF(ISERROR(VLOOKUP($AO33,'Bond 5.3'!$B$10:$G$58,4,FALSE)),"NA",(VLOOKUP($AO33,'Bond 5.3'!$B$10:$G$58,4,FALSE)))</f>
        <v>4684.59</v>
      </c>
      <c r="AS33" s="1289" t="str">
        <f>IF(ISERROR(VLOOKUP($AO33,'Bond 5.3'!$B$10:$G$58,5,FALSE)),"NA",(VLOOKUP($AO33,'Bond 5.3'!$B$10:$G$58,5,FALSE)))</f>
        <v>NA</v>
      </c>
      <c r="AT33" s="1290" t="str">
        <f>IF(ISERROR(VLOOKUP($AO33,'Bond 5.3'!$B$10:$G$58,6,FALSE)),"NA",(VLOOKUP($AO33,'Bond 5.3'!$B$10:$G$58,6,FALSE)))</f>
        <v>NA</v>
      </c>
      <c r="AW33" s="1296" t="s">
        <v>36</v>
      </c>
      <c r="AX33" s="1297" t="s">
        <v>37</v>
      </c>
      <c r="AY33" s="1288">
        <f>IF(ISERROR(VLOOKUP($AW33,'Bond 5.2'!$B$10:$L$90,8,FALSE)),"NA",(VLOOKUP($AW33,'Bond 5.2'!$B$10:$L$90,8,FALSE)))</f>
        <v>24032.17</v>
      </c>
      <c r="AZ33" s="1289">
        <f>IF(ISERROR(VLOOKUP($AW33,'Bond 5.2'!$B$10:$L$90,9,FALSE)),"NA",(VLOOKUP($AW33,'Bond 5.2'!$B$10:$L$90,9,FALSE)))</f>
        <v>24032.17</v>
      </c>
      <c r="BA33" s="1289">
        <f>IF(ISERROR(VLOOKUP($AW33,'Bond 5.2'!$B$10:$L$90,10,FALSE)),"NA",(VLOOKUP($AW33,'Bond 5.2'!$B$10:$L$90,10,FALSE)))</f>
        <v>0</v>
      </c>
      <c r="BB33" s="1290">
        <f>IF(ISERROR(VLOOKUP($AW33,'Bond 5.2'!$B$10:$L$90,11,FALSE)),"NA",(VLOOKUP($AW33,'Bond 5.2'!$B$10:$L$90,11,FALSE)))</f>
        <v>0</v>
      </c>
      <c r="BC33" s="1285"/>
      <c r="BD33" s="1296" t="s">
        <v>36</v>
      </c>
      <c r="BE33" s="1297" t="s">
        <v>37</v>
      </c>
      <c r="BF33" s="1288">
        <f>IF(ISERROR(VLOOKUP($BD33,'Bond 5.3'!$B$10:$L$58,8,FALSE)),"NA",(VLOOKUP($BD33,'Bond 5.3'!$B$10:$L$58,8,FALSE)))</f>
        <v>1593.1</v>
      </c>
      <c r="BG33" s="1289">
        <f>IF(ISERROR(VLOOKUP($BD33,'Bond 5.3'!$B$10:$L$58,9,FALSE)),"NA",(VLOOKUP($BD33,'Bond 5.3'!$B$10:$L$58,9,FALSE)))</f>
        <v>1593.1</v>
      </c>
      <c r="BH33" s="1289" t="str">
        <f>IF(ISERROR(VLOOKUP($BD33,'Bond 5.3'!$B$10:$L$58,10,FALSE)),"NA",(VLOOKUP($BD33,'Bond 5.3'!$B$10:$L$58,10,FALSE)))</f>
        <v>NA</v>
      </c>
      <c r="BI33" s="1290" t="str">
        <f>IF(ISERROR(VLOOKUP($BD33,'Bond 5.3'!$B$10:$L$58,11,FALSE)),"NA",(VLOOKUP($BD33,'Bond 5.3'!$B$10:$L$58,11,FALSE)))</f>
        <v>NA</v>
      </c>
    </row>
    <row r="34" spans="1:61" x14ac:dyDescent="0.25">
      <c r="B34" s="560" t="s">
        <v>38</v>
      </c>
      <c r="C34" s="694" t="s">
        <v>39</v>
      </c>
      <c r="D34" s="675">
        <f t="shared" si="21"/>
        <v>2270086582</v>
      </c>
      <c r="E34" s="676">
        <f t="shared" si="22"/>
        <v>3829092</v>
      </c>
      <c r="F34" s="676">
        <f t="shared" si="23"/>
        <v>2266257490</v>
      </c>
      <c r="G34" s="677">
        <f t="shared" si="24"/>
        <v>0</v>
      </c>
      <c r="H34" s="446"/>
      <c r="I34" s="675">
        <f t="shared" si="25"/>
        <v>2405467965.52</v>
      </c>
      <c r="J34" s="676">
        <f t="shared" si="26"/>
        <v>2949401.03</v>
      </c>
      <c r="K34" s="676">
        <f t="shared" si="27"/>
        <v>2402518564.4899998</v>
      </c>
      <c r="L34" s="677">
        <f t="shared" si="28"/>
        <v>0</v>
      </c>
      <c r="M34" s="444"/>
      <c r="N34" s="436">
        <f t="shared" si="11"/>
        <v>-5.6280684449162482E-2</v>
      </c>
      <c r="P34" s="349">
        <f>VLOOKUP(B34,'FX rates'!$B$9:$K$124,4,FALSE)</f>
        <v>1155.07</v>
      </c>
      <c r="Q34" s="283">
        <f>VLOOKUP(B34,'FX rates'!$B$9:$K$124,5,FALSE)</f>
        <v>1112.97</v>
      </c>
      <c r="T34" s="560" t="s">
        <v>38</v>
      </c>
      <c r="U34" s="675">
        <f t="shared" si="29"/>
        <v>1965323.817604128</v>
      </c>
      <c r="V34" s="676">
        <f t="shared" si="30"/>
        <v>3315.0302579064473</v>
      </c>
      <c r="W34" s="676">
        <f t="shared" si="31"/>
        <v>1962008.7873462215</v>
      </c>
      <c r="X34" s="677">
        <f t="shared" si="32"/>
        <v>0</v>
      </c>
      <c r="Y34" s="15"/>
      <c r="Z34" s="675">
        <f t="shared" si="33"/>
        <v>2161305.3051924128</v>
      </c>
      <c r="AA34" s="676">
        <f t="shared" si="34"/>
        <v>2650.0274311077565</v>
      </c>
      <c r="AB34" s="676">
        <f t="shared" si="35"/>
        <v>2158655.2777613052</v>
      </c>
      <c r="AC34" s="677">
        <f t="shared" si="36"/>
        <v>0</v>
      </c>
      <c r="AD34" s="15"/>
      <c r="AE34" s="436">
        <f t="shared" si="20"/>
        <v>-9.0677373121442126E-2</v>
      </c>
      <c r="AH34" s="1296" t="s">
        <v>38</v>
      </c>
      <c r="AI34" s="1297" t="s">
        <v>39</v>
      </c>
      <c r="AJ34" s="1288">
        <f>IF(ISERROR(VLOOKUP($AH34,'Bond 5.2'!$B$10:$G$90,3,FALSE)),"NA",(VLOOKUP($AH34,'Bond 5.2'!$B$10:$G$90,3,FALSE)))</f>
        <v>2247973270</v>
      </c>
      <c r="AK34" s="1289">
        <f>IF(ISERROR(VLOOKUP($AH34,'Bond 5.2'!$B$10:$G$90,4,FALSE)),"NA",(VLOOKUP($AH34,'Bond 5.2'!$B$10:$G$90,4,FALSE)))</f>
        <v>3826972</v>
      </c>
      <c r="AL34" s="1289">
        <f>IF(ISERROR(VLOOKUP($AH34,'Bond 5.2'!$B$10:$G$90,5,FALSE)),"NA",(VLOOKUP($AH34,'Bond 5.2'!$B$10:$G$90,5,FALSE)))</f>
        <v>2244146298</v>
      </c>
      <c r="AM34" s="1290">
        <f>IF(ISERROR(VLOOKUP($AH34,'Bond 5.2'!$B$10:$G$90,6,FALSE)),"NA",(VLOOKUP($AH34,'Bond 5.2'!$B$10:$G$90,6,FALSE)))</f>
        <v>0</v>
      </c>
      <c r="AN34" s="1285"/>
      <c r="AO34" s="1296" t="s">
        <v>38</v>
      </c>
      <c r="AP34" s="1297" t="s">
        <v>39</v>
      </c>
      <c r="AQ34" s="1288">
        <f>IF(ISERROR(VLOOKUP($AO34,'Bond 5.3'!$B$10:$G$58,3,FALSE)),"NA",(VLOOKUP($AO34,'Bond 5.3'!$B$10:$G$58,3,FALSE)))</f>
        <v>22113312</v>
      </c>
      <c r="AR34" s="1289">
        <f>IF(ISERROR(VLOOKUP($AO34,'Bond 5.3'!$B$10:$G$58,4,FALSE)),"NA",(VLOOKUP($AO34,'Bond 5.3'!$B$10:$G$58,4,FALSE)))</f>
        <v>2120</v>
      </c>
      <c r="AS34" s="1289">
        <f>IF(ISERROR(VLOOKUP($AO34,'Bond 5.3'!$B$10:$G$58,5,FALSE)),"NA",(VLOOKUP($AO34,'Bond 5.3'!$B$10:$G$58,5,FALSE)))</f>
        <v>22111192</v>
      </c>
      <c r="AT34" s="1290">
        <f>IF(ISERROR(VLOOKUP($AO34,'Bond 5.3'!$B$10:$G$58,6,FALSE)),"NA",(VLOOKUP($AO34,'Bond 5.3'!$B$10:$G$58,6,FALSE)))</f>
        <v>0</v>
      </c>
      <c r="AW34" s="1296" t="s">
        <v>38</v>
      </c>
      <c r="AX34" s="1297" t="s">
        <v>39</v>
      </c>
      <c r="AY34" s="1288">
        <f>IF(ISERROR(VLOOKUP($AW34,'Bond 5.2'!$B$10:$L$90,8,FALSE)),"NA",(VLOOKUP($AW34,'Bond 5.2'!$B$10:$L$90,8,FALSE)))</f>
        <v>2385914386.52</v>
      </c>
      <c r="AZ34" s="1289">
        <f>IF(ISERROR(VLOOKUP($AW34,'Bond 5.2'!$B$10:$L$90,9,FALSE)),"NA",(VLOOKUP($AW34,'Bond 5.2'!$B$10:$L$90,9,FALSE)))</f>
        <v>2944543.03</v>
      </c>
      <c r="BA34" s="1289">
        <f>IF(ISERROR(VLOOKUP($AW34,'Bond 5.2'!$B$10:$L$90,10,FALSE)),"NA",(VLOOKUP($AW34,'Bond 5.2'!$B$10:$L$90,10,FALSE)))</f>
        <v>2382969843.4899998</v>
      </c>
      <c r="BB34" s="1290">
        <f>IF(ISERROR(VLOOKUP($AW34,'Bond 5.2'!$B$10:$L$90,11,FALSE)),"NA",(VLOOKUP($AW34,'Bond 5.2'!$B$10:$L$90,11,FALSE)))</f>
        <v>0</v>
      </c>
      <c r="BC34" s="1285"/>
      <c r="BD34" s="1296" t="s">
        <v>38</v>
      </c>
      <c r="BE34" s="1297" t="s">
        <v>39</v>
      </c>
      <c r="BF34" s="1288">
        <f>IF(ISERROR(VLOOKUP($BD34,'Bond 5.3'!$B$10:$L$58,8,FALSE)),"NA",(VLOOKUP($BD34,'Bond 5.3'!$B$10:$L$58,8,FALSE)))</f>
        <v>19553579</v>
      </c>
      <c r="BG34" s="1289">
        <f>IF(ISERROR(VLOOKUP($BD34,'Bond 5.3'!$B$10:$L$58,9,FALSE)),"NA",(VLOOKUP($BD34,'Bond 5.3'!$B$10:$L$58,9,FALSE)))</f>
        <v>4858</v>
      </c>
      <c r="BH34" s="1289">
        <f>IF(ISERROR(VLOOKUP($BD34,'Bond 5.3'!$B$10:$L$58,10,FALSE)),"NA",(VLOOKUP($BD34,'Bond 5.3'!$B$10:$L$58,10,FALSE)))</f>
        <v>19548721</v>
      </c>
      <c r="BI34" s="1290">
        <f>IF(ISERROR(VLOOKUP($BD34,'Bond 5.3'!$B$10:$L$58,11,FALSE)),"NA",(VLOOKUP($BD34,'Bond 5.3'!$B$10:$L$58,11,FALSE)))</f>
        <v>0</v>
      </c>
    </row>
    <row r="35" spans="1:61" x14ac:dyDescent="0.25">
      <c r="B35" s="560" t="s">
        <v>433</v>
      </c>
      <c r="C35" s="694" t="s">
        <v>25</v>
      </c>
      <c r="D35" s="675">
        <f t="shared" si="21"/>
        <v>24871.920000000002</v>
      </c>
      <c r="E35" s="676">
        <f t="shared" si="22"/>
        <v>22960.29</v>
      </c>
      <c r="F35" s="676">
        <f t="shared" si="23"/>
        <v>1911.63</v>
      </c>
      <c r="G35" s="677">
        <v>0</v>
      </c>
      <c r="H35" s="446"/>
      <c r="I35" s="675">
        <f t="shared" si="25"/>
        <v>20457.28</v>
      </c>
      <c r="J35" s="676">
        <f t="shared" si="26"/>
        <v>18675.05</v>
      </c>
      <c r="K35" s="676">
        <f t="shared" si="27"/>
        <v>1782.23</v>
      </c>
      <c r="L35" s="677">
        <v>0</v>
      </c>
      <c r="M35" s="444"/>
      <c r="N35" s="436">
        <f t="shared" si="11"/>
        <v>0.21579799465031535</v>
      </c>
      <c r="P35" s="349">
        <f>VLOOKUP(B35,'FX rates'!$B$9:$K$124,4,FALSE)</f>
        <v>71.355000000000004</v>
      </c>
      <c r="Q35" s="283">
        <f>VLOOKUP(B35,'FX rates'!$B$9:$K$124,5,FALSE)</f>
        <v>69.438999999999993</v>
      </c>
      <c r="T35" s="560" t="s">
        <v>433</v>
      </c>
      <c r="U35" s="675">
        <f t="shared" si="29"/>
        <v>348.56590287996636</v>
      </c>
      <c r="V35" s="676">
        <f t="shared" si="30"/>
        <v>321.77548875341603</v>
      </c>
      <c r="W35" s="676">
        <f t="shared" si="31"/>
        <v>26.790414126550345</v>
      </c>
      <c r="X35" s="677">
        <f t="shared" si="32"/>
        <v>0</v>
      </c>
      <c r="Y35" s="15"/>
      <c r="Z35" s="675">
        <f t="shared" si="33"/>
        <v>294.60792926165414</v>
      </c>
      <c r="AA35" s="676">
        <f t="shared" si="34"/>
        <v>268.94180503751494</v>
      </c>
      <c r="AB35" s="676">
        <f t="shared" si="35"/>
        <v>25.666124224139175</v>
      </c>
      <c r="AC35" s="677">
        <f t="shared" si="36"/>
        <v>0</v>
      </c>
      <c r="AD35" s="15"/>
      <c r="AE35" s="436">
        <f t="shared" si="20"/>
        <v>0.18315180366510025</v>
      </c>
      <c r="AH35" s="1296" t="s">
        <v>433</v>
      </c>
      <c r="AI35" s="1297" t="s">
        <v>25</v>
      </c>
      <c r="AJ35" s="1288">
        <f>IF(ISERROR(VLOOKUP($AH35,'Bond 5.2'!$B$10:$G$90,3,FALSE)),"NA",(VLOOKUP($AH35,'Bond 5.2'!$B$10:$G$90,3,FALSE)))</f>
        <v>24871.920000000002</v>
      </c>
      <c r="AK35" s="1289">
        <f>IF(ISERROR(VLOOKUP($AH35,'Bond 5.2'!$B$10:$G$90,4,FALSE)),"NA",(VLOOKUP($AH35,'Bond 5.2'!$B$10:$G$90,4,FALSE)))</f>
        <v>22960.29</v>
      </c>
      <c r="AL35" s="1289">
        <f>IF(ISERROR(VLOOKUP($AH35,'Bond 5.2'!$B$10:$G$90,5,FALSE)),"NA",(VLOOKUP($AH35,'Bond 5.2'!$B$10:$G$90,5,FALSE)))</f>
        <v>1911.63</v>
      </c>
      <c r="AM35" s="1290" t="str">
        <f>IF(ISERROR(VLOOKUP($AH35,'Bond 5.2'!$B$10:$G$90,6,FALSE)),"NA",(VLOOKUP($AH35,'Bond 5.2'!$B$10:$G$90,6,FALSE)))</f>
        <v>NA</v>
      </c>
      <c r="AN35" s="1285"/>
      <c r="AO35" s="1296" t="s">
        <v>433</v>
      </c>
      <c r="AP35" s="1297" t="s">
        <v>25</v>
      </c>
      <c r="AQ35" s="1288" t="str">
        <f>IF(ISERROR(VLOOKUP($AO35,'Bond 5.3'!$B$10:$G$58,3,FALSE)),"NA",(VLOOKUP($AO35,'Bond 5.3'!$B$10:$G$58,3,FALSE)))</f>
        <v>NA</v>
      </c>
      <c r="AR35" s="1289" t="str">
        <f>IF(ISERROR(VLOOKUP($AO35,'Bond 5.3'!$B$10:$G$58,4,FALSE)),"NA",(VLOOKUP($AO35,'Bond 5.3'!$B$10:$G$58,4,FALSE)))</f>
        <v>NA</v>
      </c>
      <c r="AS35" s="1289" t="str">
        <f>IF(ISERROR(VLOOKUP($AO35,'Bond 5.3'!$B$10:$G$58,5,FALSE)),"NA",(VLOOKUP($AO35,'Bond 5.3'!$B$10:$G$58,5,FALSE)))</f>
        <v>NA</v>
      </c>
      <c r="AT35" s="1290" t="str">
        <f>IF(ISERROR(VLOOKUP($AO35,'Bond 5.3'!$B$10:$G$58,6,FALSE)),"NA",(VLOOKUP($AO35,'Bond 5.3'!$B$10:$G$58,6,FALSE)))</f>
        <v>NA</v>
      </c>
      <c r="AW35" s="1296" t="s">
        <v>433</v>
      </c>
      <c r="AX35" s="1297" t="s">
        <v>25</v>
      </c>
      <c r="AY35" s="1288">
        <f>IF(ISERROR(VLOOKUP($AW35,'Bond 5.2'!$B$10:$L$90,8,FALSE)),"NA",(VLOOKUP($AW35,'Bond 5.2'!$B$10:$L$90,8,FALSE)))</f>
        <v>20457.28</v>
      </c>
      <c r="AZ35" s="1289">
        <f>IF(ISERROR(VLOOKUP($AW35,'Bond 5.2'!$B$10:$L$90,9,FALSE)),"NA",(VLOOKUP($AW35,'Bond 5.2'!$B$10:$L$90,9,FALSE)))</f>
        <v>18675.05</v>
      </c>
      <c r="BA35" s="1289">
        <f>IF(ISERROR(VLOOKUP($AW35,'Bond 5.2'!$B$10:$L$90,10,FALSE)),"NA",(VLOOKUP($AW35,'Bond 5.2'!$B$10:$L$90,10,FALSE)))</f>
        <v>1782.23</v>
      </c>
      <c r="BB35" s="1290" t="str">
        <f>IF(ISERROR(VLOOKUP($AW35,'Bond 5.2'!$B$10:$L$90,11,FALSE)),"NA",(VLOOKUP($AW35,'Bond 5.2'!$B$10:$L$90,11,FALSE)))</f>
        <v>NA</v>
      </c>
      <c r="BC35" s="1285"/>
      <c r="BD35" s="1296" t="s">
        <v>433</v>
      </c>
      <c r="BE35" s="1297" t="s">
        <v>25</v>
      </c>
      <c r="BF35" s="1288" t="str">
        <f>IF(ISERROR(VLOOKUP($BD35,'Bond 5.3'!$B$10:$L$58,8,FALSE)),"NA",(VLOOKUP($BD35,'Bond 5.3'!$B$10:$L$58,8,FALSE)))</f>
        <v>NA</v>
      </c>
      <c r="BG35" s="1289" t="str">
        <f>IF(ISERROR(VLOOKUP($BD35,'Bond 5.3'!$B$10:$L$58,9,FALSE)),"NA",(VLOOKUP($BD35,'Bond 5.3'!$B$10:$L$58,9,FALSE)))</f>
        <v>NA</v>
      </c>
      <c r="BH35" s="1289" t="str">
        <f>IF(ISERROR(VLOOKUP($BD35,'Bond 5.3'!$B$10:$L$58,10,FALSE)),"NA",(VLOOKUP($BD35,'Bond 5.3'!$B$10:$L$58,10,FALSE)))</f>
        <v>NA</v>
      </c>
      <c r="BI35" s="1290" t="str">
        <f>IF(ISERROR(VLOOKUP($BD35,'Bond 5.3'!$B$10:$L$58,11,FALSE)),"NA",(VLOOKUP($BD35,'Bond 5.3'!$B$10:$L$58,11,FALSE)))</f>
        <v>NA</v>
      </c>
    </row>
    <row r="36" spans="1:61" x14ac:dyDescent="0.25">
      <c r="B36" s="560" t="s">
        <v>40</v>
      </c>
      <c r="C36" s="694" t="s">
        <v>41</v>
      </c>
      <c r="D36" s="675">
        <f t="shared" si="21"/>
        <v>1318.64</v>
      </c>
      <c r="E36" s="676">
        <f t="shared" si="22"/>
        <v>1112.47</v>
      </c>
      <c r="F36" s="676">
        <f t="shared" si="23"/>
        <v>181.4</v>
      </c>
      <c r="G36" s="677">
        <f t="shared" si="24"/>
        <v>24.77</v>
      </c>
      <c r="H36" s="446"/>
      <c r="I36" s="675">
        <f t="shared" si="25"/>
        <v>1438.29</v>
      </c>
      <c r="J36" s="676">
        <f t="shared" si="26"/>
        <v>1143.8599999999999</v>
      </c>
      <c r="K36" s="676">
        <f t="shared" si="27"/>
        <v>270.10000000000002</v>
      </c>
      <c r="L36" s="677">
        <f t="shared" si="28"/>
        <v>24.33</v>
      </c>
      <c r="M36" s="446"/>
      <c r="N36" s="436">
        <f t="shared" si="11"/>
        <v>-8.3189064792218451E-2</v>
      </c>
      <c r="P36" s="349">
        <f>VLOOKUP(B36,'FX rates'!$B$9:$K$124,4,FALSE)</f>
        <v>1.484</v>
      </c>
      <c r="Q36" s="283">
        <f>VLOOKUP(B36,'FX rates'!$B$9:$K$124,5,FALSE)</f>
        <v>1.49</v>
      </c>
      <c r="T36" s="560" t="s">
        <v>40</v>
      </c>
      <c r="U36" s="675">
        <f t="shared" si="29"/>
        <v>888.57142857142867</v>
      </c>
      <c r="V36" s="676">
        <f t="shared" si="30"/>
        <v>749.64285714285722</v>
      </c>
      <c r="W36" s="676">
        <f t="shared" si="31"/>
        <v>122.23719676549865</v>
      </c>
      <c r="X36" s="677">
        <f t="shared" si="32"/>
        <v>16.691374663072775</v>
      </c>
      <c r="Y36" s="15"/>
      <c r="Z36" s="675">
        <f t="shared" si="33"/>
        <v>965.29530201342277</v>
      </c>
      <c r="AA36" s="676">
        <f t="shared" si="34"/>
        <v>767.69127516778519</v>
      </c>
      <c r="AB36" s="676">
        <f t="shared" si="35"/>
        <v>181.27516778523491</v>
      </c>
      <c r="AC36" s="677">
        <f t="shared" si="36"/>
        <v>16.328859060402685</v>
      </c>
      <c r="AD36" s="16"/>
      <c r="AE36" s="436">
        <f t="shared" si="20"/>
        <v>-7.9482282035313614E-2</v>
      </c>
      <c r="AH36" s="1296" t="s">
        <v>40</v>
      </c>
      <c r="AI36" s="1297" t="s">
        <v>41</v>
      </c>
      <c r="AJ36" s="1288">
        <f>IF(ISERROR(VLOOKUP($AH36,'Bond 5.2'!$B$10:$G$90,3,FALSE)),"NA",(VLOOKUP($AH36,'Bond 5.2'!$B$10:$G$90,3,FALSE)))</f>
        <v>334.56</v>
      </c>
      <c r="AK36" s="1289">
        <f>IF(ISERROR(VLOOKUP($AH36,'Bond 5.2'!$B$10:$G$90,4,FALSE)),"NA",(VLOOKUP($AH36,'Bond 5.2'!$B$10:$G$90,4,FALSE)))</f>
        <v>304.43</v>
      </c>
      <c r="AL36" s="1289">
        <f>IF(ISERROR(VLOOKUP($AH36,'Bond 5.2'!$B$10:$G$90,5,FALSE)),"NA",(VLOOKUP($AH36,'Bond 5.2'!$B$10:$G$90,5,FALSE)))</f>
        <v>18.8</v>
      </c>
      <c r="AM36" s="1290">
        <f>IF(ISERROR(VLOOKUP($AH36,'Bond 5.2'!$B$10:$G$90,6,FALSE)),"NA",(VLOOKUP($AH36,'Bond 5.2'!$B$10:$G$90,6,FALSE)))</f>
        <v>11.33</v>
      </c>
      <c r="AN36" s="1285"/>
      <c r="AO36" s="1296" t="s">
        <v>40</v>
      </c>
      <c r="AP36" s="1297" t="s">
        <v>41</v>
      </c>
      <c r="AQ36" s="1288">
        <f>IF(ISERROR(VLOOKUP($AO36,'Bond 5.3'!$B$10:$G$58,3,FALSE)),"NA",(VLOOKUP($AO36,'Bond 5.3'!$B$10:$G$58,3,FALSE)))</f>
        <v>984.08</v>
      </c>
      <c r="AR36" s="1289">
        <f>IF(ISERROR(VLOOKUP($AO36,'Bond 5.3'!$B$10:$G$58,4,FALSE)),"NA",(VLOOKUP($AO36,'Bond 5.3'!$B$10:$G$58,4,FALSE)))</f>
        <v>808.04</v>
      </c>
      <c r="AS36" s="1289">
        <f>IF(ISERROR(VLOOKUP($AO36,'Bond 5.3'!$B$10:$G$58,5,FALSE)),"NA",(VLOOKUP($AO36,'Bond 5.3'!$B$10:$G$58,5,FALSE)))</f>
        <v>162.6</v>
      </c>
      <c r="AT36" s="1290">
        <f>IF(ISERROR(VLOOKUP($AO36,'Bond 5.3'!$B$10:$G$58,6,FALSE)),"NA",(VLOOKUP($AO36,'Bond 5.3'!$B$10:$G$58,6,FALSE)))</f>
        <v>13.44</v>
      </c>
      <c r="AW36" s="1296" t="s">
        <v>40</v>
      </c>
      <c r="AX36" s="1297" t="s">
        <v>41</v>
      </c>
      <c r="AY36" s="1288">
        <f>IF(ISERROR(VLOOKUP($AW36,'Bond 5.2'!$B$10:$L$90,8,FALSE)),"NA",(VLOOKUP($AW36,'Bond 5.2'!$B$10:$L$90,8,FALSE)))</f>
        <v>551.91999999999996</v>
      </c>
      <c r="AZ36" s="1289">
        <f>IF(ISERROR(VLOOKUP($AW36,'Bond 5.2'!$B$10:$L$90,9,FALSE)),"NA",(VLOOKUP($AW36,'Bond 5.2'!$B$10:$L$90,9,FALSE)))</f>
        <v>437.93</v>
      </c>
      <c r="BA36" s="1289">
        <f>IF(ISERROR(VLOOKUP($AW36,'Bond 5.2'!$B$10:$L$90,10,FALSE)),"NA",(VLOOKUP($AW36,'Bond 5.2'!$B$10:$L$90,10,FALSE)))</f>
        <v>104.2</v>
      </c>
      <c r="BB36" s="1290">
        <f>IF(ISERROR(VLOOKUP($AW36,'Bond 5.2'!$B$10:$L$90,11,FALSE)),"NA",(VLOOKUP($AW36,'Bond 5.2'!$B$10:$L$90,11,FALSE)))</f>
        <v>9.7899999999999991</v>
      </c>
      <c r="BC36" s="1285"/>
      <c r="BD36" s="1296" t="s">
        <v>40</v>
      </c>
      <c r="BE36" s="1297" t="s">
        <v>41</v>
      </c>
      <c r="BF36" s="1288">
        <f>IF(ISERROR(VLOOKUP($BD36,'Bond 5.3'!$B$10:$L$58,8,FALSE)),"NA",(VLOOKUP($BD36,'Bond 5.3'!$B$10:$L$58,8,FALSE)))</f>
        <v>886.36999999999989</v>
      </c>
      <c r="BG36" s="1289">
        <f>IF(ISERROR(VLOOKUP($BD36,'Bond 5.3'!$B$10:$L$58,9,FALSE)),"NA",(VLOOKUP($BD36,'Bond 5.3'!$B$10:$L$58,9,FALSE)))</f>
        <v>705.93</v>
      </c>
      <c r="BH36" s="1289">
        <f>IF(ISERROR(VLOOKUP($BD36,'Bond 5.3'!$B$10:$L$58,10,FALSE)),"NA",(VLOOKUP($BD36,'Bond 5.3'!$B$10:$L$58,10,FALSE)))</f>
        <v>165.9</v>
      </c>
      <c r="BI36" s="1290">
        <f>IF(ISERROR(VLOOKUP($BD36,'Bond 5.3'!$B$10:$L$58,11,FALSE)),"NA",(VLOOKUP($BD36,'Bond 5.3'!$B$10:$L$58,11,FALSE)))</f>
        <v>14.54</v>
      </c>
    </row>
    <row r="37" spans="1:61" x14ac:dyDescent="0.25">
      <c r="B37" s="560" t="s">
        <v>43</v>
      </c>
      <c r="C37" s="694" t="s">
        <v>44</v>
      </c>
      <c r="D37" s="675">
        <f t="shared" si="21"/>
        <v>6408684.9199999999</v>
      </c>
      <c r="E37" s="676">
        <f t="shared" si="22"/>
        <v>6170328.3399999999</v>
      </c>
      <c r="F37" s="676">
        <f t="shared" si="23"/>
        <v>238356.58000000002</v>
      </c>
      <c r="G37" s="677">
        <v>0</v>
      </c>
      <c r="H37" s="446"/>
      <c r="I37" s="675">
        <f t="shared" si="25"/>
        <v>1937138.83</v>
      </c>
      <c r="J37" s="676">
        <f t="shared" si="26"/>
        <v>1663987.34</v>
      </c>
      <c r="K37" s="676">
        <f t="shared" si="27"/>
        <v>273151.49</v>
      </c>
      <c r="L37" s="677">
        <v>0</v>
      </c>
      <c r="M37" s="444"/>
      <c r="N37" s="436">
        <f t="shared" si="11"/>
        <v>2.3083250517465492</v>
      </c>
      <c r="P37" s="349">
        <f>VLOOKUP(B37,'FX rates'!$B$9:$K$124,4,FALSE)</f>
        <v>6.9630000000000001</v>
      </c>
      <c r="Q37" s="283">
        <f>VLOOKUP(B37,'FX rates'!$B$9:$K$124,5,FALSE)</f>
        <v>6.8760000000000003</v>
      </c>
      <c r="T37" s="325" t="s">
        <v>43</v>
      </c>
      <c r="U37" s="675">
        <f t="shared" si="29"/>
        <v>920391.34281200625</v>
      </c>
      <c r="V37" s="676">
        <f t="shared" si="30"/>
        <v>886159.46287519741</v>
      </c>
      <c r="W37" s="676">
        <f t="shared" si="31"/>
        <v>34231.879936808851</v>
      </c>
      <c r="X37" s="677">
        <f t="shared" si="32"/>
        <v>0</v>
      </c>
      <c r="Y37" s="15"/>
      <c r="Z37" s="675">
        <f t="shared" si="33"/>
        <v>281724.66986620129</v>
      </c>
      <c r="AA37" s="676">
        <f t="shared" si="34"/>
        <v>241999.32228039557</v>
      </c>
      <c r="AB37" s="676">
        <f t="shared" si="35"/>
        <v>39725.347585805699</v>
      </c>
      <c r="AC37" s="677">
        <f t="shared" si="36"/>
        <v>0</v>
      </c>
      <c r="AD37" s="15"/>
      <c r="AE37" s="436">
        <f t="shared" si="20"/>
        <v>2.2669888059470442</v>
      </c>
      <c r="AH37" s="1296" t="s">
        <v>43</v>
      </c>
      <c r="AI37" s="1297" t="s">
        <v>44</v>
      </c>
      <c r="AJ37" s="1288">
        <f>IF(ISERROR(VLOOKUP($AH37,'Bond 5.2'!$B$10:$G$90,3,FALSE)),"NA",(VLOOKUP($AH37,'Bond 5.2'!$B$10:$G$90,3,FALSE)))</f>
        <v>1284673.3999999999</v>
      </c>
      <c r="AK37" s="1289">
        <f>IF(ISERROR(VLOOKUP($AH37,'Bond 5.2'!$B$10:$G$90,4,FALSE)),"NA",(VLOOKUP($AH37,'Bond 5.2'!$B$10:$G$90,4,FALSE)))</f>
        <v>1186488.1599999999</v>
      </c>
      <c r="AL37" s="1289">
        <f>IF(ISERROR(VLOOKUP($AH37,'Bond 5.2'!$B$10:$G$90,5,FALSE)),"NA",(VLOOKUP($AH37,'Bond 5.2'!$B$10:$G$90,5,FALSE)))</f>
        <v>98185.24</v>
      </c>
      <c r="AM37" s="1290">
        <f>IF(ISERROR(VLOOKUP($AH37,'Bond 5.2'!$B$10:$G$90,6,FALSE)),"NA",(VLOOKUP($AH37,'Bond 5.2'!$B$10:$G$90,6,FALSE)))</f>
        <v>0</v>
      </c>
      <c r="AN37" s="1285"/>
      <c r="AO37" s="1296" t="s">
        <v>43</v>
      </c>
      <c r="AP37" s="1297" t="s">
        <v>44</v>
      </c>
      <c r="AQ37" s="1288">
        <f>IF(ISERROR(VLOOKUP($AO37,'Bond 5.3'!$B$10:$G$58,3,FALSE)),"NA",(VLOOKUP($AO37,'Bond 5.3'!$B$10:$G$58,3,FALSE)))</f>
        <v>5124011.5199999996</v>
      </c>
      <c r="AR37" s="1289">
        <f>IF(ISERROR(VLOOKUP($AO37,'Bond 5.3'!$B$10:$G$58,4,FALSE)),"NA",(VLOOKUP($AO37,'Bond 5.3'!$B$10:$G$58,4,FALSE)))</f>
        <v>4983840.18</v>
      </c>
      <c r="AS37" s="1289">
        <f>IF(ISERROR(VLOOKUP($AO37,'Bond 5.3'!$B$10:$G$58,5,FALSE)),"NA",(VLOOKUP($AO37,'Bond 5.3'!$B$10:$G$58,5,FALSE)))</f>
        <v>140171.34</v>
      </c>
      <c r="AT37" s="1290">
        <f>IF(ISERROR(VLOOKUP($AO37,'Bond 5.3'!$B$10:$G$58,6,FALSE)),"NA",(VLOOKUP($AO37,'Bond 5.3'!$B$10:$G$58,6,FALSE)))</f>
        <v>0</v>
      </c>
      <c r="AW37" s="1296" t="s">
        <v>43</v>
      </c>
      <c r="AX37" s="1297" t="s">
        <v>44</v>
      </c>
      <c r="AY37" s="1288">
        <f>IF(ISERROR(VLOOKUP($AW37,'Bond 5.2'!$B$10:$L$90,8,FALSE)),"NA",(VLOOKUP($AW37,'Bond 5.2'!$B$10:$L$90,8,FALSE)))</f>
        <v>1897030.23</v>
      </c>
      <c r="AZ37" s="1289">
        <f>IF(ISERROR(VLOOKUP($AW37,'Bond 5.2'!$B$10:$L$90,9,FALSE)),"NA",(VLOOKUP($AW37,'Bond 5.2'!$B$10:$L$90,9,FALSE)))</f>
        <v>1641814.31</v>
      </c>
      <c r="BA37" s="1289">
        <f>IF(ISERROR(VLOOKUP($AW37,'Bond 5.2'!$B$10:$L$90,10,FALSE)),"NA",(VLOOKUP($AW37,'Bond 5.2'!$B$10:$L$90,10,FALSE)))</f>
        <v>255215.92</v>
      </c>
      <c r="BB37" s="1290">
        <f>IF(ISERROR(VLOOKUP($AW37,'Bond 5.2'!$B$10:$L$90,11,FALSE)),"NA",(VLOOKUP($AW37,'Bond 5.2'!$B$10:$L$90,11,FALSE)))</f>
        <v>0</v>
      </c>
      <c r="BC37" s="1285"/>
      <c r="BD37" s="1296" t="s">
        <v>43</v>
      </c>
      <c r="BE37" s="1297" t="s">
        <v>44</v>
      </c>
      <c r="BF37" s="1288">
        <f>IF(ISERROR(VLOOKUP($BD37,'Bond 5.3'!$B$10:$L$58,8,FALSE)),"NA",(VLOOKUP($BD37,'Bond 5.3'!$B$10:$L$58,8,FALSE)))</f>
        <v>40108.6</v>
      </c>
      <c r="BG37" s="1289">
        <f>IF(ISERROR(VLOOKUP($BD37,'Bond 5.3'!$B$10:$L$58,9,FALSE)),"NA",(VLOOKUP($BD37,'Bond 5.3'!$B$10:$L$58,9,FALSE)))</f>
        <v>22173.03</v>
      </c>
      <c r="BH37" s="1289">
        <f>IF(ISERROR(VLOOKUP($BD37,'Bond 5.3'!$B$10:$L$58,10,FALSE)),"NA",(VLOOKUP($BD37,'Bond 5.3'!$B$10:$L$58,10,FALSE)))</f>
        <v>17935.57</v>
      </c>
      <c r="BI37" s="1290">
        <f>IF(ISERROR(VLOOKUP($BD37,'Bond 5.3'!$B$10:$L$58,11,FALSE)),"NA",(VLOOKUP($BD37,'Bond 5.3'!$B$10:$L$58,11,FALSE)))</f>
        <v>0</v>
      </c>
    </row>
    <row r="38" spans="1:61" x14ac:dyDescent="0.25">
      <c r="B38" s="560" t="s">
        <v>45</v>
      </c>
      <c r="C38" s="694" t="s">
        <v>44</v>
      </c>
      <c r="D38" s="675">
        <f t="shared" si="21"/>
        <v>1820590.54</v>
      </c>
      <c r="E38" s="676">
        <f t="shared" si="22"/>
        <v>1814542.54</v>
      </c>
      <c r="F38" s="676">
        <f t="shared" si="23"/>
        <v>6048</v>
      </c>
      <c r="G38" s="677">
        <f t="shared" si="24"/>
        <v>0</v>
      </c>
      <c r="H38" s="446"/>
      <c r="I38" s="675">
        <f t="shared" si="25"/>
        <v>1198620.78</v>
      </c>
      <c r="J38" s="676">
        <f t="shared" si="26"/>
        <v>1194308.19</v>
      </c>
      <c r="K38" s="676">
        <f t="shared" si="27"/>
        <v>4312.59</v>
      </c>
      <c r="L38" s="677" t="str">
        <f t="shared" si="28"/>
        <v>NA</v>
      </c>
      <c r="M38" s="444"/>
      <c r="N38" s="436">
        <f t="shared" si="11"/>
        <v>0.5189045362620861</v>
      </c>
      <c r="P38" s="349">
        <f>VLOOKUP(B38,'FX rates'!$B$9:$K$124,4,FALSE)</f>
        <v>6.9630000000000001</v>
      </c>
      <c r="Q38" s="283">
        <f>VLOOKUP(B38,'FX rates'!$B$9:$K$124,5,FALSE)</f>
        <v>6.8760000000000003</v>
      </c>
      <c r="T38" s="325" t="s">
        <v>45</v>
      </c>
      <c r="U38" s="675">
        <f t="shared" si="29"/>
        <v>261466.39954042798</v>
      </c>
      <c r="V38" s="676">
        <f t="shared" si="30"/>
        <v>260597.80841591267</v>
      </c>
      <c r="W38" s="676">
        <f t="shared" si="31"/>
        <v>868.59112451529518</v>
      </c>
      <c r="X38" s="677">
        <f t="shared" si="32"/>
        <v>0</v>
      </c>
      <c r="Y38" s="15"/>
      <c r="Z38" s="675">
        <f t="shared" si="33"/>
        <v>174319.48516579406</v>
      </c>
      <c r="AA38" s="676">
        <f t="shared" si="34"/>
        <v>173692.29057591621</v>
      </c>
      <c r="AB38" s="676">
        <f t="shared" si="35"/>
        <v>627.19458987783594</v>
      </c>
      <c r="AC38" s="677" t="str">
        <f t="shared" si="36"/>
        <v>NA</v>
      </c>
      <c r="AD38" s="15"/>
      <c r="AE38" s="436">
        <f t="shared" si="20"/>
        <v>0.49992640978573966</v>
      </c>
      <c r="AH38" s="1296" t="s">
        <v>45</v>
      </c>
      <c r="AI38" s="1297" t="s">
        <v>44</v>
      </c>
      <c r="AJ38" s="1288">
        <f>IF(ISERROR(VLOOKUP($AH38,'Bond 5.2'!$B$10:$G$90,3,FALSE)),"NA",(VLOOKUP($AH38,'Bond 5.2'!$B$10:$G$90,3,FALSE)))</f>
        <v>893505.22</v>
      </c>
      <c r="AK38" s="1289">
        <f>IF(ISERROR(VLOOKUP($AH38,'Bond 5.2'!$B$10:$G$90,4,FALSE)),"NA",(VLOOKUP($AH38,'Bond 5.2'!$B$10:$G$90,4,FALSE)))</f>
        <v>893155.65</v>
      </c>
      <c r="AL38" s="1289">
        <f>IF(ISERROR(VLOOKUP($AH38,'Bond 5.2'!$B$10:$G$90,5,FALSE)),"NA",(VLOOKUP($AH38,'Bond 5.2'!$B$10:$G$90,5,FALSE)))</f>
        <v>349.57</v>
      </c>
      <c r="AM38" s="1290">
        <f>IF(ISERROR(VLOOKUP($AH38,'Bond 5.2'!$B$10:$G$90,6,FALSE)),"NA",(VLOOKUP($AH38,'Bond 5.2'!$B$10:$G$90,6,FALSE)))</f>
        <v>0</v>
      </c>
      <c r="AN38" s="1285"/>
      <c r="AO38" s="1296" t="s">
        <v>45</v>
      </c>
      <c r="AP38" s="1297" t="s">
        <v>44</v>
      </c>
      <c r="AQ38" s="1288">
        <f>IF(ISERROR(VLOOKUP($AO38,'Bond 5.3'!$B$10:$G$58,3,FALSE)),"NA",(VLOOKUP($AO38,'Bond 5.3'!$B$10:$G$58,3,FALSE)))</f>
        <v>927085.32000000007</v>
      </c>
      <c r="AR38" s="1289">
        <f>IF(ISERROR(VLOOKUP($AO38,'Bond 5.3'!$B$10:$G$58,4,FALSE)),"NA",(VLOOKUP($AO38,'Bond 5.3'!$B$10:$G$58,4,FALSE)))</f>
        <v>921386.89</v>
      </c>
      <c r="AS38" s="1289">
        <f>IF(ISERROR(VLOOKUP($AO38,'Bond 5.3'!$B$10:$G$58,5,FALSE)),"NA",(VLOOKUP($AO38,'Bond 5.3'!$B$10:$G$58,5,FALSE)))</f>
        <v>5698.43</v>
      </c>
      <c r="AT38" s="1290" t="str">
        <f>IF(ISERROR(VLOOKUP($AO38,'Bond 5.3'!$B$10:$G$58,6,FALSE)),"NA",(VLOOKUP($AO38,'Bond 5.3'!$B$10:$G$58,6,FALSE)))</f>
        <v>NA</v>
      </c>
      <c r="AW38" s="1296" t="s">
        <v>45</v>
      </c>
      <c r="AX38" s="1297" t="s">
        <v>44</v>
      </c>
      <c r="AY38" s="1288">
        <f>IF(ISERROR(VLOOKUP($AW38,'Bond 5.2'!$B$10:$L$90,8,FALSE)),"NA",(VLOOKUP($AW38,'Bond 5.2'!$B$10:$L$90,8,FALSE)))</f>
        <v>314416.12</v>
      </c>
      <c r="AZ38" s="1289">
        <f>IF(ISERROR(VLOOKUP($AW38,'Bond 5.2'!$B$10:$L$90,9,FALSE)),"NA",(VLOOKUP($AW38,'Bond 5.2'!$B$10:$L$90,9,FALSE)))</f>
        <v>312565.17</v>
      </c>
      <c r="BA38" s="1289">
        <f>IF(ISERROR(VLOOKUP($AW38,'Bond 5.2'!$B$10:$L$90,10,FALSE)),"NA",(VLOOKUP($AW38,'Bond 5.2'!$B$10:$L$90,10,FALSE)))</f>
        <v>1850.95</v>
      </c>
      <c r="BB38" s="1290" t="str">
        <f>IF(ISERROR(VLOOKUP($AW38,'Bond 5.2'!$B$10:$L$90,11,FALSE)),"NA",(VLOOKUP($AW38,'Bond 5.2'!$B$10:$L$90,11,FALSE)))</f>
        <v>NA</v>
      </c>
      <c r="BC38" s="1285"/>
      <c r="BD38" s="1296" t="s">
        <v>45</v>
      </c>
      <c r="BE38" s="1297" t="s">
        <v>44</v>
      </c>
      <c r="BF38" s="1288">
        <f>IF(ISERROR(VLOOKUP($BD38,'Bond 5.3'!$B$10:$L$58,8,FALSE)),"NA",(VLOOKUP($BD38,'Bond 5.3'!$B$10:$L$58,8,FALSE)))</f>
        <v>884204.66</v>
      </c>
      <c r="BG38" s="1289">
        <f>IF(ISERROR(VLOOKUP($BD38,'Bond 5.3'!$B$10:$L$58,9,FALSE)),"NA",(VLOOKUP($BD38,'Bond 5.3'!$B$10:$L$58,9,FALSE)))</f>
        <v>881743.02</v>
      </c>
      <c r="BH38" s="1289">
        <f>IF(ISERROR(VLOOKUP($BD38,'Bond 5.3'!$B$10:$L$58,10,FALSE)),"NA",(VLOOKUP($BD38,'Bond 5.3'!$B$10:$L$58,10,FALSE)))</f>
        <v>2461.64</v>
      </c>
      <c r="BI38" s="1290" t="str">
        <f>IF(ISERROR(VLOOKUP($BD38,'Bond 5.3'!$B$10:$L$58,11,FALSE)),"NA",(VLOOKUP($BD38,'Bond 5.3'!$B$10:$L$58,11,FALSE)))</f>
        <v>NA</v>
      </c>
    </row>
    <row r="39" spans="1:61" x14ac:dyDescent="0.25">
      <c r="B39" s="610" t="s">
        <v>49</v>
      </c>
      <c r="C39" s="684" t="s">
        <v>50</v>
      </c>
      <c r="D39" s="675">
        <f t="shared" si="21"/>
        <v>6033359.8799999999</v>
      </c>
      <c r="E39" s="676">
        <f t="shared" si="22"/>
        <v>1047509.97</v>
      </c>
      <c r="F39" s="676">
        <f t="shared" si="23"/>
        <v>4691757.6100000003</v>
      </c>
      <c r="G39" s="677">
        <f t="shared" si="24"/>
        <v>294092.3</v>
      </c>
      <c r="H39" s="446"/>
      <c r="I39" s="675">
        <f t="shared" si="25"/>
        <v>6654736.4900000002</v>
      </c>
      <c r="J39" s="676">
        <f t="shared" si="26"/>
        <v>1116582.6500000001</v>
      </c>
      <c r="K39" s="676">
        <f t="shared" si="27"/>
        <v>5039866.43</v>
      </c>
      <c r="L39" s="677">
        <f t="shared" si="28"/>
        <v>498287.41</v>
      </c>
      <c r="M39" s="15"/>
      <c r="N39" s="436">
        <f t="shared" si="11"/>
        <v>-9.3373586006558817E-2</v>
      </c>
      <c r="P39" s="349">
        <f>VLOOKUP(B39,'FX rates'!$B$9:$K$124,4,FALSE)</f>
        <v>29.914000000000001</v>
      </c>
      <c r="Q39" s="283">
        <f>VLOOKUP(B39,'FX rates'!$B$9:$K$124,5,FALSE)</f>
        <v>30.565000000000001</v>
      </c>
      <c r="T39" s="610" t="s">
        <v>49</v>
      </c>
      <c r="U39" s="675">
        <f t="shared" si="29"/>
        <v>201690.17450023399</v>
      </c>
      <c r="V39" s="676">
        <f t="shared" si="30"/>
        <v>35017.382162198301</v>
      </c>
      <c r="W39" s="676">
        <f t="shared" si="31"/>
        <v>156841.53272715118</v>
      </c>
      <c r="X39" s="677">
        <f t="shared" si="32"/>
        <v>9831.2596108845355</v>
      </c>
      <c r="Y39" s="15"/>
      <c r="Z39" s="675">
        <f t="shared" si="33"/>
        <v>217724.07950269917</v>
      </c>
      <c r="AA39" s="676">
        <f t="shared" si="34"/>
        <v>36531.413381318504</v>
      </c>
      <c r="AB39" s="676">
        <f t="shared" si="35"/>
        <v>164890.11712743333</v>
      </c>
      <c r="AC39" s="677">
        <f t="shared" si="36"/>
        <v>16302.548993947325</v>
      </c>
      <c r="AD39" s="15"/>
      <c r="AE39" s="436">
        <f t="shared" si="20"/>
        <v>-7.3643232476113901E-2</v>
      </c>
      <c r="AH39" s="1286" t="s">
        <v>49</v>
      </c>
      <c r="AI39" s="1287" t="s">
        <v>50</v>
      </c>
      <c r="AJ39" s="1288">
        <f>IF(ISERROR(VLOOKUP($AH39,'Bond 5.2'!$B$10:$G$90,3,FALSE)),"NA",(VLOOKUP($AH39,'Bond 5.2'!$B$10:$G$90,3,FALSE)))</f>
        <v>157328.72</v>
      </c>
      <c r="AK39" s="1289">
        <f>IF(ISERROR(VLOOKUP($AH39,'Bond 5.2'!$B$10:$G$90,4,FALSE)),"NA",(VLOOKUP($AH39,'Bond 5.2'!$B$10:$G$90,4,FALSE)))</f>
        <v>157328.72</v>
      </c>
      <c r="AL39" s="1289">
        <f>IF(ISERROR(VLOOKUP($AH39,'Bond 5.2'!$B$10:$G$90,5,FALSE)),"NA",(VLOOKUP($AH39,'Bond 5.2'!$B$10:$G$90,5,FALSE)))</f>
        <v>0</v>
      </c>
      <c r="AM39" s="1290">
        <f>IF(ISERROR(VLOOKUP($AH39,'Bond 5.2'!$B$10:$G$90,6,FALSE)),"NA",(VLOOKUP($AH39,'Bond 5.2'!$B$10:$G$90,6,FALSE)))</f>
        <v>0</v>
      </c>
      <c r="AN39" s="1285"/>
      <c r="AO39" s="1286" t="s">
        <v>49</v>
      </c>
      <c r="AP39" s="1287" t="s">
        <v>50</v>
      </c>
      <c r="AQ39" s="1288">
        <f>IF(ISERROR(VLOOKUP($AO39,'Bond 5.3'!$B$10:$G$58,3,FALSE)),"NA",(VLOOKUP($AO39,'Bond 5.3'!$B$10:$G$58,3,FALSE)))</f>
        <v>5876031.1600000001</v>
      </c>
      <c r="AR39" s="1289">
        <f>IF(ISERROR(VLOOKUP($AO39,'Bond 5.3'!$B$10:$G$58,4,FALSE)),"NA",(VLOOKUP($AO39,'Bond 5.3'!$B$10:$G$58,4,FALSE)))</f>
        <v>890181.25</v>
      </c>
      <c r="AS39" s="1289">
        <f>IF(ISERROR(VLOOKUP($AO39,'Bond 5.3'!$B$10:$G$58,5,FALSE)),"NA",(VLOOKUP($AO39,'Bond 5.3'!$B$10:$G$58,5,FALSE)))</f>
        <v>4691757.6100000003</v>
      </c>
      <c r="AT39" s="1290">
        <f>IF(ISERROR(VLOOKUP($AO39,'Bond 5.3'!$B$10:$G$58,6,FALSE)),"NA",(VLOOKUP($AO39,'Bond 5.3'!$B$10:$G$58,6,FALSE)))</f>
        <v>294092.3</v>
      </c>
      <c r="AW39" s="1286" t="s">
        <v>49</v>
      </c>
      <c r="AX39" s="1287" t="s">
        <v>50</v>
      </c>
      <c r="AY39" s="1288">
        <f>IF(ISERROR(VLOOKUP($AW39,'Bond 5.2'!$B$10:$L$90,8,FALSE)),"NA",(VLOOKUP($AW39,'Bond 5.2'!$B$10:$L$90,8,FALSE)))</f>
        <v>171632.48</v>
      </c>
      <c r="AZ39" s="1289">
        <f>IF(ISERROR(VLOOKUP($AW39,'Bond 5.2'!$B$10:$L$90,9,FALSE)),"NA",(VLOOKUP($AW39,'Bond 5.2'!$B$10:$L$90,9,FALSE)))</f>
        <v>171632.48</v>
      </c>
      <c r="BA39" s="1289">
        <f>IF(ISERROR(VLOOKUP($AW39,'Bond 5.2'!$B$10:$L$90,10,FALSE)),"NA",(VLOOKUP($AW39,'Bond 5.2'!$B$10:$L$90,10,FALSE)))</f>
        <v>0</v>
      </c>
      <c r="BB39" s="1290">
        <f>IF(ISERROR(VLOOKUP($AW39,'Bond 5.2'!$B$10:$L$90,11,FALSE)),"NA",(VLOOKUP($AW39,'Bond 5.2'!$B$10:$L$90,11,FALSE)))</f>
        <v>0</v>
      </c>
      <c r="BC39" s="1285"/>
      <c r="BD39" s="1286" t="s">
        <v>49</v>
      </c>
      <c r="BE39" s="1287" t="s">
        <v>50</v>
      </c>
      <c r="BF39" s="1288">
        <f>IF(ISERROR(VLOOKUP($BD39,'Bond 5.3'!$B$10:$L$58,8,FALSE)),"NA",(VLOOKUP($BD39,'Bond 5.3'!$B$10:$L$58,8,FALSE)))</f>
        <v>6483104.0099999998</v>
      </c>
      <c r="BG39" s="1289">
        <f>IF(ISERROR(VLOOKUP($BD39,'Bond 5.3'!$B$10:$L$58,9,FALSE)),"NA",(VLOOKUP($BD39,'Bond 5.3'!$B$10:$L$58,9,FALSE)))</f>
        <v>944950.17</v>
      </c>
      <c r="BH39" s="1289">
        <f>IF(ISERROR(VLOOKUP($BD39,'Bond 5.3'!$B$10:$L$58,10,FALSE)),"NA",(VLOOKUP($BD39,'Bond 5.3'!$B$10:$L$58,10,FALSE)))</f>
        <v>5039866.43</v>
      </c>
      <c r="BI39" s="1290">
        <f>IF(ISERROR(VLOOKUP($BD39,'Bond 5.3'!$B$10:$L$58,11,FALSE)),"NA",(VLOOKUP($BD39,'Bond 5.3'!$B$10:$L$58,11,FALSE)))</f>
        <v>498287.41</v>
      </c>
    </row>
    <row r="40" spans="1:61" x14ac:dyDescent="0.25">
      <c r="B40" s="612" t="s">
        <v>351</v>
      </c>
      <c r="C40" s="685" t="s">
        <v>48</v>
      </c>
      <c r="D40" s="679">
        <f t="shared" si="21"/>
        <v>4</v>
      </c>
      <c r="E40" s="680">
        <f t="shared" si="22"/>
        <v>4</v>
      </c>
      <c r="F40" s="680">
        <f t="shared" si="23"/>
        <v>0</v>
      </c>
      <c r="G40" s="681">
        <f t="shared" si="24"/>
        <v>0</v>
      </c>
      <c r="H40" s="446"/>
      <c r="I40" s="679">
        <v>0</v>
      </c>
      <c r="J40" s="680">
        <f t="shared" si="26"/>
        <v>0</v>
      </c>
      <c r="K40" s="680">
        <f t="shared" si="27"/>
        <v>0</v>
      </c>
      <c r="L40" s="681">
        <v>0</v>
      </c>
      <c r="M40" s="15"/>
      <c r="N40" s="252" t="str">
        <f t="shared" si="11"/>
        <v>NA</v>
      </c>
      <c r="P40" s="350">
        <f>VLOOKUP(B40,'FX rates'!$B$9:$K$124,4,FALSE)</f>
        <v>29.77</v>
      </c>
      <c r="Q40" s="285">
        <f>VLOOKUP(B40,'FX rates'!$B$9:$K$124,5,FALSE)</f>
        <v>32.347000000000001</v>
      </c>
      <c r="T40" s="612" t="s">
        <v>351</v>
      </c>
      <c r="U40" s="679">
        <f t="shared" ref="U40:U87" si="37">IF(D40="Na","NA",D40/$P40)</f>
        <v>0.13436345314074571</v>
      </c>
      <c r="V40" s="680">
        <f t="shared" ref="V40:V87" si="38">IF(E40="Na","NA",E40/$P40)</f>
        <v>0.13436345314074571</v>
      </c>
      <c r="W40" s="680">
        <f t="shared" ref="W40:W87" si="39">IF(F40="Na","NA",F40/$P40)</f>
        <v>0</v>
      </c>
      <c r="X40" s="681">
        <f t="shared" ref="X40:X87" si="40">IF(G40="Na","NA",G40/$P40)</f>
        <v>0</v>
      </c>
      <c r="Y40" s="15"/>
      <c r="Z40" s="679">
        <f t="shared" si="33"/>
        <v>0</v>
      </c>
      <c r="AA40" s="680">
        <f t="shared" si="34"/>
        <v>0</v>
      </c>
      <c r="AB40" s="680">
        <f t="shared" si="35"/>
        <v>0</v>
      </c>
      <c r="AC40" s="681">
        <f t="shared" si="36"/>
        <v>0</v>
      </c>
      <c r="AD40" s="15"/>
      <c r="AE40" s="252" t="str">
        <f t="shared" si="20"/>
        <v>NA</v>
      </c>
      <c r="AH40" s="1291" t="s">
        <v>351</v>
      </c>
      <c r="AI40" s="1292" t="s">
        <v>48</v>
      </c>
      <c r="AJ40" s="1293">
        <f>IF(ISERROR(VLOOKUP($AH40,'Bond 5.2'!$B$10:$G$90,3,FALSE)),"NA",(VLOOKUP($AH40,'Bond 5.2'!$B$10:$G$90,3,FALSE)))</f>
        <v>4</v>
      </c>
      <c r="AK40" s="1294">
        <f>IF(ISERROR(VLOOKUP($AH40,'Bond 5.2'!$B$10:$G$90,4,FALSE)),"NA",(VLOOKUP($AH40,'Bond 5.2'!$B$10:$G$90,4,FALSE)))</f>
        <v>4</v>
      </c>
      <c r="AL40" s="1294">
        <f>IF(ISERROR(VLOOKUP($AH40,'Bond 5.2'!$B$10:$G$90,5,FALSE)),"NA",(VLOOKUP($AH40,'Bond 5.2'!$B$10:$G$90,5,FALSE)))</f>
        <v>0</v>
      </c>
      <c r="AM40" s="1295">
        <f>IF(ISERROR(VLOOKUP($AH40,'Bond 5.2'!$B$10:$G$90,6,FALSE)),"NA",(VLOOKUP($AH40,'Bond 5.2'!$B$10:$G$90,6,FALSE)))</f>
        <v>0</v>
      </c>
      <c r="AN40" s="1285"/>
      <c r="AO40" s="1291" t="s">
        <v>351</v>
      </c>
      <c r="AP40" s="1292" t="s">
        <v>48</v>
      </c>
      <c r="AQ40" s="1293" t="str">
        <f>IF(ISERROR(VLOOKUP($AO40,'Bond 5.3'!$B$10:$G$58,3,FALSE)),"NA",(VLOOKUP($AO40,'Bond 5.3'!$B$10:$G$58,3,FALSE)))</f>
        <v>NA</v>
      </c>
      <c r="AR40" s="1294" t="str">
        <f>IF(ISERROR(VLOOKUP($AO40,'Bond 5.3'!$B$10:$G$58,4,FALSE)),"NA",(VLOOKUP($AO40,'Bond 5.3'!$B$10:$G$58,4,FALSE)))</f>
        <v>NA</v>
      </c>
      <c r="AS40" s="1294" t="str">
        <f>IF(ISERROR(VLOOKUP($AO40,'Bond 5.3'!$B$10:$G$58,5,FALSE)),"NA",(VLOOKUP($AO40,'Bond 5.3'!$B$10:$G$58,5,FALSE)))</f>
        <v>NA</v>
      </c>
      <c r="AT40" s="1295" t="str">
        <f>IF(ISERROR(VLOOKUP($AO40,'Bond 5.3'!$B$10:$G$58,6,FALSE)),"NA",(VLOOKUP($AO40,'Bond 5.3'!$B$10:$G$58,6,FALSE)))</f>
        <v>NA</v>
      </c>
      <c r="AW40" s="1291" t="s">
        <v>351</v>
      </c>
      <c r="AX40" s="1292" t="s">
        <v>48</v>
      </c>
      <c r="AY40" s="1293">
        <f>IF(ISERROR(VLOOKUP($AW40,'Bond 5.2'!$B$10:$L$90,8,FALSE)),"NA",(VLOOKUP($AW40,'Bond 5.2'!$B$10:$L$90,8,FALSE)))</f>
        <v>0</v>
      </c>
      <c r="AZ40" s="1294">
        <f>IF(ISERROR(VLOOKUP($AW40,'Bond 5.2'!$B$10:$L$90,9,FALSE)),"NA",(VLOOKUP($AW40,'Bond 5.2'!$B$10:$L$90,9,FALSE)))</f>
        <v>0</v>
      </c>
      <c r="BA40" s="1294">
        <f>IF(ISERROR(VLOOKUP($AW40,'Bond 5.2'!$B$10:$L$90,10,FALSE)),"NA",(VLOOKUP($AW40,'Bond 5.2'!$B$10:$L$90,10,FALSE)))</f>
        <v>0</v>
      </c>
      <c r="BB40" s="1295">
        <f>IF(ISERROR(VLOOKUP($AW40,'Bond 5.2'!$B$10:$L$90,11,FALSE)),"NA",(VLOOKUP($AW40,'Bond 5.2'!$B$10:$L$90,11,FALSE)))</f>
        <v>0</v>
      </c>
      <c r="BC40" s="1285"/>
      <c r="BD40" s="1291" t="s">
        <v>351</v>
      </c>
      <c r="BE40" s="1292" t="s">
        <v>48</v>
      </c>
      <c r="BF40" s="1293" t="str">
        <f>IF(ISERROR(VLOOKUP($BD40,'Bond 5.3'!$B$10:$L$58,8,FALSE)),"NA",(VLOOKUP($BD40,'Bond 5.3'!$B$10:$L$58,8,FALSE)))</f>
        <v>NA</v>
      </c>
      <c r="BG40" s="1294" t="str">
        <f>IF(ISERROR(VLOOKUP($BD40,'Bond 5.3'!$B$10:$L$58,9,FALSE)),"NA",(VLOOKUP($BD40,'Bond 5.3'!$B$10:$L$58,9,FALSE)))</f>
        <v>NA</v>
      </c>
      <c r="BH40" s="1294" t="str">
        <f>IF(ISERROR(VLOOKUP($BD40,'Bond 5.3'!$B$10:$L$58,10,FALSE)),"NA",(VLOOKUP($BD40,'Bond 5.3'!$B$10:$L$58,10,FALSE)))</f>
        <v>NA</v>
      </c>
      <c r="BI40" s="1295" t="str">
        <f>IF(ISERROR(VLOOKUP($BD40,'Bond 5.3'!$B$10:$L$58,11,FALSE)),"NA",(VLOOKUP($BD40,'Bond 5.3'!$B$10:$L$58,11,FALSE)))</f>
        <v>NA</v>
      </c>
    </row>
    <row r="41" spans="1:61" x14ac:dyDescent="0.25">
      <c r="B41" s="37"/>
      <c r="C41" s="66"/>
      <c r="D41" s="238"/>
      <c r="E41" s="238"/>
      <c r="F41" s="238"/>
      <c r="G41" s="238"/>
      <c r="H41" s="446"/>
      <c r="I41" s="238"/>
      <c r="J41" s="238"/>
      <c r="K41" s="238"/>
      <c r="L41" s="238"/>
      <c r="M41" s="240"/>
      <c r="N41" s="238"/>
      <c r="O41" s="240"/>
      <c r="P41" s="392"/>
      <c r="Q41" s="24"/>
      <c r="T41" s="43"/>
      <c r="U41" s="238"/>
      <c r="V41" s="238"/>
      <c r="W41" s="238"/>
      <c r="X41" s="238"/>
      <c r="Y41" s="15"/>
      <c r="Z41" s="238"/>
      <c r="AA41" s="238"/>
      <c r="AB41" s="238"/>
      <c r="AC41" s="238"/>
      <c r="AE41" s="238"/>
      <c r="AH41" s="37"/>
      <c r="AI41" s="66"/>
      <c r="AJ41" s="1311" t="str">
        <f>IF(ISERROR(VLOOKUP($AH41,'Bond 5.2'!$B$10:$G$90,3,FALSE)),"NA",(VLOOKUP($AH41,'Bond 5.2'!$B$10:$G$90,3,FALSE)))</f>
        <v>NA</v>
      </c>
      <c r="AK41" s="1311" t="str">
        <f>IF(ISERROR(VLOOKUP($AH41,'Bond 5.2'!$B$10:$G$90,4,FALSE)),"NA",(VLOOKUP($AH41,'Bond 5.2'!$B$10:$G$90,4,FALSE)))</f>
        <v>NA</v>
      </c>
      <c r="AL41" s="1311" t="str">
        <f>IF(ISERROR(VLOOKUP($AH41,'Bond 5.2'!$B$10:$G$90,5,FALSE)),"NA",(VLOOKUP($AH41,'Bond 5.2'!$B$10:$G$90,5,FALSE)))</f>
        <v>NA</v>
      </c>
      <c r="AM41" s="1311" t="str">
        <f>IF(ISERROR(VLOOKUP($AH41,'Bond 5.2'!$B$10:$G$90,6,FALSE)),"NA",(VLOOKUP($AH41,'Bond 5.2'!$B$10:$G$90,6,FALSE)))</f>
        <v>NA</v>
      </c>
      <c r="AO41" s="37"/>
      <c r="AP41" s="66"/>
      <c r="AQ41" s="1311" t="str">
        <f>IF(ISERROR(VLOOKUP($AO41,'Bond 5.3'!$B$10:$G$58,3,FALSE)),"NA",(VLOOKUP($AO41,'Bond 5.3'!$B$10:$G$58,3,FALSE)))</f>
        <v>NA</v>
      </c>
      <c r="AR41" s="1311" t="str">
        <f>IF(ISERROR(VLOOKUP($AO41,'Bond 5.3'!$B$10:$G$58,4,FALSE)),"NA",(VLOOKUP($AO41,'Bond 5.3'!$B$10:$G$58,4,FALSE)))</f>
        <v>NA</v>
      </c>
      <c r="AS41" s="1311" t="str">
        <f>IF(ISERROR(VLOOKUP($AO41,'Bond 5.3'!$B$10:$G$58,5,FALSE)),"NA",(VLOOKUP($AO41,'Bond 5.3'!$B$10:$G$58,5,FALSE)))</f>
        <v>NA</v>
      </c>
      <c r="AT41" s="1311" t="str">
        <f>IF(ISERROR(VLOOKUP($AO41,'Bond 5.3'!$B$10:$G$58,6,FALSE)),"NA",(VLOOKUP($AO41,'Bond 5.3'!$B$10:$G$58,6,FALSE)))</f>
        <v>NA</v>
      </c>
      <c r="AW41" s="37"/>
      <c r="AX41" s="66"/>
      <c r="AY41" s="1311" t="str">
        <f>IF(ISERROR(VLOOKUP($AW41,'Bond 5.2'!$B$10:$L$90,8,FALSE)),"NA",(VLOOKUP($AW41,'Bond 5.2'!$B$10:$L$90,8,FALSE)))</f>
        <v>NA</v>
      </c>
      <c r="AZ41" s="1311" t="str">
        <f>IF(ISERROR(VLOOKUP($AW41,'Bond 5.2'!$B$10:$L$90,9,FALSE)),"NA",(VLOOKUP($AW41,'Bond 5.2'!$B$10:$L$90,9,FALSE)))</f>
        <v>NA</v>
      </c>
      <c r="BA41" s="1311" t="str">
        <f>IF(ISERROR(VLOOKUP($AW41,'Bond 5.2'!$B$10:$L$90,10,FALSE)),"NA",(VLOOKUP($AW41,'Bond 5.2'!$B$10:$L$90,10,FALSE)))</f>
        <v>NA</v>
      </c>
      <c r="BB41" s="1311" t="str">
        <f>IF(ISERROR(VLOOKUP($AW41,'Bond 5.2'!$B$10:$L$90,11,FALSE)),"NA",(VLOOKUP($AW41,'Bond 5.2'!$B$10:$L$90,11,FALSE)))</f>
        <v>NA</v>
      </c>
      <c r="BD41" s="37"/>
      <c r="BE41" s="66"/>
      <c r="BF41" s="1311" t="str">
        <f>IF(ISERROR(VLOOKUP($BD41,'Bond 5.3'!$B$10:$L$58,8,FALSE)),"NA",(VLOOKUP($BD41,'Bond 5.3'!$B$10:$L$58,8,FALSE)))</f>
        <v>NA</v>
      </c>
      <c r="BG41" s="1311" t="str">
        <f>IF(ISERROR(VLOOKUP($BD41,'Bond 5.3'!$B$10:$L$58,9,FALSE)),"NA",(VLOOKUP($BD41,'Bond 5.3'!$B$10:$L$58,9,FALSE)))</f>
        <v>NA</v>
      </c>
      <c r="BH41" s="1311" t="str">
        <f>IF(ISERROR(VLOOKUP($BD41,'Bond 5.3'!$B$10:$L$58,10,FALSE)),"NA",(VLOOKUP($BD41,'Bond 5.3'!$B$10:$L$58,10,FALSE)))</f>
        <v>NA</v>
      </c>
      <c r="BI41" s="1311" t="str">
        <f>IF(ISERROR(VLOOKUP($BD41,'Bond 5.3'!$B$10:$L$58,11,FALSE)),"NA",(VLOOKUP($BD41,'Bond 5.3'!$B$10:$L$58,11,FALSE)))</f>
        <v>NA</v>
      </c>
    </row>
    <row r="42" spans="1:61" x14ac:dyDescent="0.25">
      <c r="A42" s="6"/>
      <c r="B42" s="21"/>
      <c r="C42" s="66"/>
      <c r="D42" s="238"/>
      <c r="E42" s="238"/>
      <c r="F42" s="238"/>
      <c r="G42" s="238"/>
      <c r="H42" s="446"/>
      <c r="I42" s="238"/>
      <c r="J42" s="238"/>
      <c r="K42" s="238"/>
      <c r="L42" s="238"/>
      <c r="M42" s="240"/>
      <c r="N42" s="238"/>
      <c r="O42" s="240"/>
      <c r="P42" s="392"/>
      <c r="Q42" s="24"/>
      <c r="R42" s="6"/>
      <c r="S42" s="6"/>
      <c r="T42" s="21"/>
      <c r="U42" s="238"/>
      <c r="V42" s="238"/>
      <c r="W42" s="238"/>
      <c r="X42" s="238"/>
      <c r="Y42" s="51"/>
      <c r="Z42" s="238"/>
      <c r="AA42" s="238"/>
      <c r="AB42" s="238"/>
      <c r="AC42" s="238"/>
      <c r="AD42" s="6"/>
      <c r="AE42" s="238"/>
      <c r="AF42" s="6"/>
      <c r="AH42" s="21"/>
      <c r="AI42" s="66"/>
      <c r="AJ42" s="1311" t="str">
        <f>IF(ISERROR(VLOOKUP($AH42,'Bond 5.2'!$B$10:$G$90,3,FALSE)),"NA",(VLOOKUP($AH42,'Bond 5.2'!$B$10:$G$90,3,FALSE)))</f>
        <v>NA</v>
      </c>
      <c r="AK42" s="1311" t="str">
        <f>IF(ISERROR(VLOOKUP($AH42,'Bond 5.2'!$B$10:$G$90,4,FALSE)),"NA",(VLOOKUP($AH42,'Bond 5.2'!$B$10:$G$90,4,FALSE)))</f>
        <v>NA</v>
      </c>
      <c r="AL42" s="1311" t="str">
        <f>IF(ISERROR(VLOOKUP($AH42,'Bond 5.2'!$B$10:$G$90,5,FALSE)),"NA",(VLOOKUP($AH42,'Bond 5.2'!$B$10:$G$90,5,FALSE)))</f>
        <v>NA</v>
      </c>
      <c r="AM42" s="1311" t="str">
        <f>IF(ISERROR(VLOOKUP($AH42,'Bond 5.2'!$B$10:$G$90,6,FALSE)),"NA",(VLOOKUP($AH42,'Bond 5.2'!$B$10:$G$90,6,FALSE)))</f>
        <v>NA</v>
      </c>
      <c r="AO42" s="21"/>
      <c r="AP42" s="66"/>
      <c r="AQ42" s="1311" t="str">
        <f>IF(ISERROR(VLOOKUP($AO42,'Bond 5.3'!$B$10:$G$58,3,FALSE)),"NA",(VLOOKUP($AO42,'Bond 5.3'!$B$10:$G$58,3,FALSE)))</f>
        <v>NA</v>
      </c>
      <c r="AR42" s="1311" t="str">
        <f>IF(ISERROR(VLOOKUP($AO42,'Bond 5.3'!$B$10:$G$58,4,FALSE)),"NA",(VLOOKUP($AO42,'Bond 5.3'!$B$10:$G$58,4,FALSE)))</f>
        <v>NA</v>
      </c>
      <c r="AS42" s="1311" t="str">
        <f>IF(ISERROR(VLOOKUP($AO42,'Bond 5.3'!$B$10:$G$58,5,FALSE)),"NA",(VLOOKUP($AO42,'Bond 5.3'!$B$10:$G$58,5,FALSE)))</f>
        <v>NA</v>
      </c>
      <c r="AT42" s="1311" t="str">
        <f>IF(ISERROR(VLOOKUP($AO42,'Bond 5.3'!$B$10:$G$58,6,FALSE)),"NA",(VLOOKUP($AO42,'Bond 5.3'!$B$10:$G$58,6,FALSE)))</f>
        <v>NA</v>
      </c>
      <c r="AW42" s="21"/>
      <c r="AX42" s="66"/>
      <c r="AY42" s="1311" t="str">
        <f>IF(ISERROR(VLOOKUP($AW42,'Bond 5.2'!$B$10:$L$90,8,FALSE)),"NA",(VLOOKUP($AW42,'Bond 5.2'!$B$10:$L$90,8,FALSE)))</f>
        <v>NA</v>
      </c>
      <c r="AZ42" s="1311" t="str">
        <f>IF(ISERROR(VLOOKUP($AW42,'Bond 5.2'!$B$10:$L$90,9,FALSE)),"NA",(VLOOKUP($AW42,'Bond 5.2'!$B$10:$L$90,9,FALSE)))</f>
        <v>NA</v>
      </c>
      <c r="BA42" s="1311" t="str">
        <f>IF(ISERROR(VLOOKUP($AW42,'Bond 5.2'!$B$10:$L$90,10,FALSE)),"NA",(VLOOKUP($AW42,'Bond 5.2'!$B$10:$L$90,10,FALSE)))</f>
        <v>NA</v>
      </c>
      <c r="BB42" s="1311" t="str">
        <f>IF(ISERROR(VLOOKUP($AW42,'Bond 5.2'!$B$10:$L$90,11,FALSE)),"NA",(VLOOKUP($AW42,'Bond 5.2'!$B$10:$L$90,11,FALSE)))</f>
        <v>NA</v>
      </c>
      <c r="BD42" s="21"/>
      <c r="BE42" s="66"/>
      <c r="BF42" s="1311" t="str">
        <f>IF(ISERROR(VLOOKUP($BD42,'Bond 5.3'!$B$10:$L$58,8,FALSE)),"NA",(VLOOKUP($BD42,'Bond 5.3'!$B$10:$L$58,8,FALSE)))</f>
        <v>NA</v>
      </c>
      <c r="BG42" s="1311" t="str">
        <f>IF(ISERROR(VLOOKUP($BD42,'Bond 5.3'!$B$10:$L$58,9,FALSE)),"NA",(VLOOKUP($BD42,'Bond 5.3'!$B$10:$L$58,9,FALSE)))</f>
        <v>NA</v>
      </c>
      <c r="BH42" s="1311" t="str">
        <f>IF(ISERROR(VLOOKUP($BD42,'Bond 5.3'!$B$10:$L$58,10,FALSE)),"NA",(VLOOKUP($BD42,'Bond 5.3'!$B$10:$L$58,10,FALSE)))</f>
        <v>NA</v>
      </c>
      <c r="BI42" s="1311" t="str">
        <f>IF(ISERROR(VLOOKUP($BD42,'Bond 5.3'!$B$10:$L$58,11,FALSE)),"NA",(VLOOKUP($BD42,'Bond 5.3'!$B$10:$L$58,11,FALSE)))</f>
        <v>NA</v>
      </c>
    </row>
    <row r="43" spans="1:61" x14ac:dyDescent="0.25">
      <c r="A43" s="6"/>
      <c r="B43" s="11" t="s">
        <v>52</v>
      </c>
      <c r="C43" s="3"/>
      <c r="D43" s="77"/>
      <c r="E43" s="16"/>
      <c r="F43" s="16"/>
      <c r="G43" s="238"/>
      <c r="H43" s="446"/>
      <c r="I43" s="77"/>
      <c r="J43" s="16"/>
      <c r="K43" s="16"/>
      <c r="L43" s="238"/>
      <c r="M43" s="240"/>
      <c r="N43" s="238"/>
      <c r="O43" s="240"/>
      <c r="P43" s="392"/>
      <c r="Q43" s="24"/>
      <c r="R43" s="6"/>
      <c r="S43" s="6"/>
      <c r="T43" s="117" t="s">
        <v>52</v>
      </c>
      <c r="U43" s="77"/>
      <c r="V43" s="16"/>
      <c r="W43" s="16"/>
      <c r="X43" s="238"/>
      <c r="Y43" s="51"/>
      <c r="Z43" s="77"/>
      <c r="AA43" s="16"/>
      <c r="AB43" s="16"/>
      <c r="AC43" s="238"/>
      <c r="AD43" s="6"/>
      <c r="AE43" s="238"/>
      <c r="AF43" s="6"/>
      <c r="AH43" s="1279" t="s">
        <v>52</v>
      </c>
      <c r="AI43" s="3"/>
      <c r="AJ43" s="1311" t="str">
        <f>IF(ISERROR(VLOOKUP($AH43,'Bond 5.2'!$B$10:$G$90,3,FALSE)),"NA",(VLOOKUP($AH43,'Bond 5.2'!$B$10:$G$90,3,FALSE)))</f>
        <v>NA</v>
      </c>
      <c r="AK43" s="1312" t="str">
        <f>IF(ISERROR(VLOOKUP($AH43,'Bond 5.2'!$B$10:$G$90,4,FALSE)),"NA",(VLOOKUP($AH43,'Bond 5.2'!$B$10:$G$90,4,FALSE)))</f>
        <v>NA</v>
      </c>
      <c r="AL43" s="1312" t="str">
        <f>IF(ISERROR(VLOOKUP($AH43,'Bond 5.2'!$B$10:$G$90,5,FALSE)),"NA",(VLOOKUP($AH43,'Bond 5.2'!$B$10:$G$90,5,FALSE)))</f>
        <v>NA</v>
      </c>
      <c r="AM43" s="1312" t="str">
        <f>IF(ISERROR(VLOOKUP($AH43,'Bond 5.2'!$B$10:$G$90,6,FALSE)),"NA",(VLOOKUP($AH43,'Bond 5.2'!$B$10:$G$90,6,FALSE)))</f>
        <v>NA</v>
      </c>
      <c r="AO43" s="1279" t="s">
        <v>52</v>
      </c>
      <c r="AP43" s="3"/>
      <c r="AQ43" s="1311">
        <f>IF(ISERROR(VLOOKUP($AO43,'Bond 5.3'!$B$10:$G$58,3,FALSE)),"NA",(VLOOKUP($AO43,'Bond 5.3'!$B$10:$G$58,3,FALSE)))</f>
        <v>0</v>
      </c>
      <c r="AR43" s="1312">
        <f>IF(ISERROR(VLOOKUP($AO43,'Bond 5.3'!$B$10:$G$58,4,FALSE)),"NA",(VLOOKUP($AO43,'Bond 5.3'!$B$10:$G$58,4,FALSE)))</f>
        <v>0</v>
      </c>
      <c r="AS43" s="1312">
        <f>IF(ISERROR(VLOOKUP($AO43,'Bond 5.3'!$B$10:$G$58,5,FALSE)),"NA",(VLOOKUP($AO43,'Bond 5.3'!$B$10:$G$58,5,FALSE)))</f>
        <v>0</v>
      </c>
      <c r="AT43" s="1312">
        <f>IF(ISERROR(VLOOKUP($AO43,'Bond 5.3'!$B$10:$G$58,6,FALSE)),"NA",(VLOOKUP($AO43,'Bond 5.3'!$B$10:$G$58,6,FALSE)))</f>
        <v>0</v>
      </c>
      <c r="AW43" s="1279" t="s">
        <v>52</v>
      </c>
      <c r="AX43" s="3"/>
      <c r="AY43" s="1311" t="str">
        <f>IF(ISERROR(VLOOKUP($AW43,'Bond 5.2'!$B$10:$L$90,8,FALSE)),"NA",(VLOOKUP($AW43,'Bond 5.2'!$B$10:$L$90,8,FALSE)))</f>
        <v>NA</v>
      </c>
      <c r="AZ43" s="1312" t="str">
        <f>IF(ISERROR(VLOOKUP($AW43,'Bond 5.2'!$B$10:$L$90,9,FALSE)),"NA",(VLOOKUP($AW43,'Bond 5.2'!$B$10:$L$90,9,FALSE)))</f>
        <v>NA</v>
      </c>
      <c r="BA43" s="1312" t="str">
        <f>IF(ISERROR(VLOOKUP($AW43,'Bond 5.2'!$B$10:$L$90,10,FALSE)),"NA",(VLOOKUP($AW43,'Bond 5.2'!$B$10:$L$90,10,FALSE)))</f>
        <v>NA</v>
      </c>
      <c r="BB43" s="1312" t="str">
        <f>IF(ISERROR(VLOOKUP($AW43,'Bond 5.2'!$B$10:$L$90,11,FALSE)),"NA",(VLOOKUP($AW43,'Bond 5.2'!$B$10:$L$90,11,FALSE)))</f>
        <v>NA</v>
      </c>
      <c r="BD43" s="1279" t="s">
        <v>52</v>
      </c>
      <c r="BE43" s="3"/>
      <c r="BF43" s="1311">
        <f>IF(ISERROR(VLOOKUP($BD43,'Bond 5.3'!$B$10:$L$58,8,FALSE)),"NA",(VLOOKUP($BD43,'Bond 5.3'!$B$10:$L$58,8,FALSE)))</f>
        <v>0</v>
      </c>
      <c r="BG43" s="1312">
        <f>IF(ISERROR(VLOOKUP($BD43,'Bond 5.3'!$B$10:$L$58,9,FALSE)),"NA",(VLOOKUP($BD43,'Bond 5.3'!$B$10:$L$58,9,FALSE)))</f>
        <v>0</v>
      </c>
      <c r="BH43" s="1312">
        <f>IF(ISERROR(VLOOKUP($BD43,'Bond 5.3'!$B$10:$L$58,10,FALSE)),"NA",(VLOOKUP($BD43,'Bond 5.3'!$B$10:$L$58,10,FALSE)))</f>
        <v>0</v>
      </c>
      <c r="BI43" s="1312">
        <f>IF(ISERROR(VLOOKUP($BD43,'Bond 5.3'!$B$10:$L$58,11,FALSE)),"NA",(VLOOKUP($BD43,'Bond 5.3'!$B$10:$L$58,11,FALSE)))</f>
        <v>0</v>
      </c>
    </row>
    <row r="44" spans="1:61" x14ac:dyDescent="0.25">
      <c r="B44" s="595" t="s">
        <v>55</v>
      </c>
      <c r="C44" s="693" t="s">
        <v>56</v>
      </c>
      <c r="D44" s="670">
        <f t="shared" si="21"/>
        <v>0.85</v>
      </c>
      <c r="E44" s="671">
        <f t="shared" si="22"/>
        <v>0</v>
      </c>
      <c r="F44" s="671">
        <f t="shared" si="23"/>
        <v>0.85</v>
      </c>
      <c r="G44" s="672">
        <f t="shared" si="24"/>
        <v>0</v>
      </c>
      <c r="H44" s="446"/>
      <c r="I44" s="670">
        <f t="shared" ref="I44:I87" si="41">IF(OR(ISNUMBER(AY44),ISNUMBER(BF44)),SUM(AY44,BF44),"NA")</f>
        <v>3.21</v>
      </c>
      <c r="J44" s="671">
        <f t="shared" ref="J44:J87" si="42">IF(OR(ISNUMBER(AZ44),ISNUMBER(BG44)),SUM(AZ44,BG44),"NA")</f>
        <v>0</v>
      </c>
      <c r="K44" s="671">
        <f t="shared" ref="K44:K87" si="43">IF(OR(ISNUMBER(BA44),ISNUMBER(BH44)),SUM(BA44,BH44),"NA")</f>
        <v>3.21</v>
      </c>
      <c r="L44" s="672">
        <f t="shared" ref="L44:L87" si="44">IF(OR(ISNUMBER(BB44),ISNUMBER(BI44)),SUM(BB44,BI44),"NA")</f>
        <v>0</v>
      </c>
      <c r="M44" s="73"/>
      <c r="N44" s="250">
        <f t="shared" si="11"/>
        <v>-0.73520249221183798</v>
      </c>
      <c r="P44" s="348">
        <f>VLOOKUP(B44,'FX rates'!$B$9:$K$124,4,FALSE)</f>
        <v>0.70899999999999996</v>
      </c>
      <c r="Q44" s="281">
        <f>VLOOKUP(B44,'FX rates'!$B$9:$K$124,5,FALSE)</f>
        <v>0.70899999999999996</v>
      </c>
      <c r="T44" s="595" t="s">
        <v>55</v>
      </c>
      <c r="U44" s="670">
        <f t="shared" si="37"/>
        <v>1.1988716502115657</v>
      </c>
      <c r="V44" s="671">
        <f t="shared" si="38"/>
        <v>0</v>
      </c>
      <c r="W44" s="671">
        <f t="shared" si="39"/>
        <v>1.1988716502115657</v>
      </c>
      <c r="X44" s="672">
        <f t="shared" si="40"/>
        <v>0</v>
      </c>
      <c r="Y44" s="27"/>
      <c r="Z44" s="670">
        <f t="shared" si="33"/>
        <v>4.5275035260930894</v>
      </c>
      <c r="AA44" s="671">
        <f t="shared" si="34"/>
        <v>0</v>
      </c>
      <c r="AB44" s="671">
        <f t="shared" si="35"/>
        <v>4.5275035260930894</v>
      </c>
      <c r="AC44" s="672">
        <f t="shared" si="36"/>
        <v>0</v>
      </c>
      <c r="AD44" s="16"/>
      <c r="AE44" s="250">
        <f t="shared" si="20"/>
        <v>-0.73520249221183798</v>
      </c>
      <c r="AH44" s="1298" t="s">
        <v>55</v>
      </c>
      <c r="AI44" s="1299" t="s">
        <v>56</v>
      </c>
      <c r="AJ44" s="1282">
        <f>IF(ISERROR(VLOOKUP($AH44,'Bond 5.2'!$B$10:$G$90,3,FALSE)),"NA",(VLOOKUP($AH44,'Bond 5.2'!$B$10:$G$90,3,FALSE)))</f>
        <v>0.85</v>
      </c>
      <c r="AK44" s="1283">
        <f>IF(ISERROR(VLOOKUP($AH44,'Bond 5.2'!$B$10:$G$90,4,FALSE)),"NA",(VLOOKUP($AH44,'Bond 5.2'!$B$10:$G$90,4,FALSE)))</f>
        <v>0</v>
      </c>
      <c r="AL44" s="1283">
        <f>IF(ISERROR(VLOOKUP($AH44,'Bond 5.2'!$B$10:$G$90,5,FALSE)),"NA",(VLOOKUP($AH44,'Bond 5.2'!$B$10:$G$90,5,FALSE)))</f>
        <v>0.85</v>
      </c>
      <c r="AM44" s="1284">
        <f>IF(ISERROR(VLOOKUP($AH44,'Bond 5.2'!$B$10:$G$90,6,FALSE)),"NA",(VLOOKUP($AH44,'Bond 5.2'!$B$10:$G$90,6,FALSE)))</f>
        <v>0</v>
      </c>
      <c r="AN44" s="1285"/>
      <c r="AO44" s="1298" t="s">
        <v>55</v>
      </c>
      <c r="AP44" s="1299" t="s">
        <v>56</v>
      </c>
      <c r="AQ44" s="1282" t="str">
        <f>IF(ISERROR(VLOOKUP($AO44,'Bond 5.3'!$B$10:$G$58,3,FALSE)),"NA",(VLOOKUP($AO44,'Bond 5.3'!$B$10:$G$58,3,FALSE)))</f>
        <v>NA</v>
      </c>
      <c r="AR44" s="1283" t="str">
        <f>IF(ISERROR(VLOOKUP($AO44,'Bond 5.3'!$B$10:$G$58,4,FALSE)),"NA",(VLOOKUP($AO44,'Bond 5.3'!$B$10:$G$58,4,FALSE)))</f>
        <v>NA</v>
      </c>
      <c r="AS44" s="1283" t="str">
        <f>IF(ISERROR(VLOOKUP($AO44,'Bond 5.3'!$B$10:$G$58,5,FALSE)),"NA",(VLOOKUP($AO44,'Bond 5.3'!$B$10:$G$58,5,FALSE)))</f>
        <v>NA</v>
      </c>
      <c r="AT44" s="1284" t="str">
        <f>IF(ISERROR(VLOOKUP($AO44,'Bond 5.3'!$B$10:$G$58,6,FALSE)),"NA",(VLOOKUP($AO44,'Bond 5.3'!$B$10:$G$58,6,FALSE)))</f>
        <v>NA</v>
      </c>
      <c r="AW44" s="1298" t="s">
        <v>55</v>
      </c>
      <c r="AX44" s="1299" t="s">
        <v>56</v>
      </c>
      <c r="AY44" s="1282">
        <f>IF(ISERROR(VLOOKUP($AW44,'Bond 5.2'!$B$10:$L$90,8,FALSE)),"NA",(VLOOKUP($AW44,'Bond 5.2'!$B$10:$L$90,8,FALSE)))</f>
        <v>3.21</v>
      </c>
      <c r="AZ44" s="1283">
        <f>IF(ISERROR(VLOOKUP($AW44,'Bond 5.2'!$B$10:$L$90,9,FALSE)),"NA",(VLOOKUP($AW44,'Bond 5.2'!$B$10:$L$90,9,FALSE)))</f>
        <v>0</v>
      </c>
      <c r="BA44" s="1283">
        <f>IF(ISERROR(VLOOKUP($AW44,'Bond 5.2'!$B$10:$L$90,10,FALSE)),"NA",(VLOOKUP($AW44,'Bond 5.2'!$B$10:$L$90,10,FALSE)))</f>
        <v>3.21</v>
      </c>
      <c r="BB44" s="1284">
        <f>IF(ISERROR(VLOOKUP($AW44,'Bond 5.2'!$B$10:$L$90,11,FALSE)),"NA",(VLOOKUP($AW44,'Bond 5.2'!$B$10:$L$90,11,FALSE)))</f>
        <v>0</v>
      </c>
      <c r="BC44" s="1285"/>
      <c r="BD44" s="1298" t="s">
        <v>55</v>
      </c>
      <c r="BE44" s="1299" t="s">
        <v>56</v>
      </c>
      <c r="BF44" s="1282" t="str">
        <f>IF(ISERROR(VLOOKUP($BD44,'Bond 5.3'!$B$10:$L$58,8,FALSE)),"NA",(VLOOKUP($BD44,'Bond 5.3'!$B$10:$L$58,8,FALSE)))</f>
        <v>NA</v>
      </c>
      <c r="BG44" s="1283" t="str">
        <f>IF(ISERROR(VLOOKUP($BD44,'Bond 5.3'!$B$10:$L$58,9,FALSE)),"NA",(VLOOKUP($BD44,'Bond 5.3'!$B$10:$L$58,9,FALSE)))</f>
        <v>NA</v>
      </c>
      <c r="BH44" s="1283" t="str">
        <f>IF(ISERROR(VLOOKUP($BD44,'Bond 5.3'!$B$10:$L$58,10,FALSE)),"NA",(VLOOKUP($BD44,'Bond 5.3'!$B$10:$L$58,10,FALSE)))</f>
        <v>NA</v>
      </c>
      <c r="BI44" s="1284" t="str">
        <f>IF(ISERROR(VLOOKUP($BD44,'Bond 5.3'!$B$10:$L$58,11,FALSE)),"NA",(VLOOKUP($BD44,'Bond 5.3'!$B$10:$L$58,11,FALSE)))</f>
        <v>NA</v>
      </c>
    </row>
    <row r="45" spans="1:61" x14ac:dyDescent="0.25">
      <c r="B45" s="738" t="s">
        <v>120</v>
      </c>
      <c r="C45" s="848" t="s">
        <v>57</v>
      </c>
      <c r="D45" s="675">
        <f t="shared" si="21"/>
        <v>250.92</v>
      </c>
      <c r="E45" s="676">
        <f t="shared" si="22"/>
        <v>184.95</v>
      </c>
      <c r="F45" s="676">
        <f t="shared" si="23"/>
        <v>65.97</v>
      </c>
      <c r="G45" s="677">
        <f t="shared" si="24"/>
        <v>0</v>
      </c>
      <c r="H45" s="446"/>
      <c r="I45" s="675">
        <f t="shared" si="41"/>
        <v>163.56</v>
      </c>
      <c r="J45" s="676">
        <f t="shared" si="42"/>
        <v>146.21</v>
      </c>
      <c r="K45" s="676">
        <f t="shared" si="43"/>
        <v>17.350000000000001</v>
      </c>
      <c r="L45" s="677">
        <f t="shared" si="44"/>
        <v>0</v>
      </c>
      <c r="M45" s="73"/>
      <c r="N45" s="436">
        <f t="shared" si="11"/>
        <v>0.53411592076302261</v>
      </c>
      <c r="P45" s="349">
        <f>VLOOKUP(B45,'FX rates'!$B$9:$K$124,4,FALSE)</f>
        <v>0.89200000000000002</v>
      </c>
      <c r="Q45" s="283">
        <f>VLOOKUP(B45,'FX rates'!$B$9:$K$124,5,FALSE)</f>
        <v>0.874</v>
      </c>
      <c r="T45" s="738" t="s">
        <v>120</v>
      </c>
      <c r="U45" s="675">
        <f t="shared" si="37"/>
        <v>281.30044843049325</v>
      </c>
      <c r="V45" s="676">
        <f t="shared" si="38"/>
        <v>207.34304932735424</v>
      </c>
      <c r="W45" s="676">
        <f t="shared" si="39"/>
        <v>73.957399103139011</v>
      </c>
      <c r="X45" s="677">
        <f t="shared" si="40"/>
        <v>0</v>
      </c>
      <c r="Y45" s="27"/>
      <c r="Z45" s="675">
        <f t="shared" si="33"/>
        <v>187.1395881006865</v>
      </c>
      <c r="AA45" s="676">
        <f t="shared" si="34"/>
        <v>167.2883295194508</v>
      </c>
      <c r="AB45" s="676">
        <f t="shared" si="35"/>
        <v>19.851258581235701</v>
      </c>
      <c r="AC45" s="677">
        <f t="shared" si="36"/>
        <v>0</v>
      </c>
      <c r="AD45" s="16"/>
      <c r="AE45" s="436">
        <f t="shared" si="20"/>
        <v>0.50315842460412752</v>
      </c>
      <c r="AH45" s="1300" t="s">
        <v>120</v>
      </c>
      <c r="AI45" s="1301" t="s">
        <v>57</v>
      </c>
      <c r="AJ45" s="1302">
        <f>IF(ISERROR(VLOOKUP($AH45,'Bond 5.2'!$B$10:$G$90,3,FALSE)),"NA",(VLOOKUP($AH45,'Bond 5.2'!$B$10:$G$90,3,FALSE)))</f>
        <v>228.45999999999998</v>
      </c>
      <c r="AK45" s="1303">
        <f>IF(ISERROR(VLOOKUP($AH45,'Bond 5.2'!$B$10:$G$90,4,FALSE)),"NA",(VLOOKUP($AH45,'Bond 5.2'!$B$10:$G$90,4,FALSE)))</f>
        <v>169.16</v>
      </c>
      <c r="AL45" s="1303">
        <f>IF(ISERROR(VLOOKUP($AH45,'Bond 5.2'!$B$10:$G$90,5,FALSE)),"NA",(VLOOKUP($AH45,'Bond 5.2'!$B$10:$G$90,5,FALSE)))</f>
        <v>59.3</v>
      </c>
      <c r="AM45" s="1304">
        <f>IF(ISERROR(VLOOKUP($AH45,'Bond 5.2'!$B$10:$G$90,6,FALSE)),"NA",(VLOOKUP($AH45,'Bond 5.2'!$B$10:$G$90,6,FALSE)))</f>
        <v>0</v>
      </c>
      <c r="AN45" s="1285"/>
      <c r="AO45" s="1300" t="s">
        <v>120</v>
      </c>
      <c r="AP45" s="1301" t="s">
        <v>57</v>
      </c>
      <c r="AQ45" s="1302">
        <f>IF(ISERROR(VLOOKUP($AO45,'Bond 5.3'!$B$10:$G$58,3,FALSE)),"NA",(VLOOKUP($AO45,'Bond 5.3'!$B$10:$G$58,3,FALSE)))</f>
        <v>22.46</v>
      </c>
      <c r="AR45" s="1303">
        <f>IF(ISERROR(VLOOKUP($AO45,'Bond 5.3'!$B$10:$G$58,4,FALSE)),"NA",(VLOOKUP($AO45,'Bond 5.3'!$B$10:$G$58,4,FALSE)))</f>
        <v>15.79</v>
      </c>
      <c r="AS45" s="1303">
        <f>IF(ISERROR(VLOOKUP($AO45,'Bond 5.3'!$B$10:$G$58,5,FALSE)),"NA",(VLOOKUP($AO45,'Bond 5.3'!$B$10:$G$58,5,FALSE)))</f>
        <v>6.67</v>
      </c>
      <c r="AT45" s="1304">
        <f>IF(ISERROR(VLOOKUP($AO45,'Bond 5.3'!$B$10:$G$58,6,FALSE)),"NA",(VLOOKUP($AO45,'Bond 5.3'!$B$10:$G$58,6,FALSE)))</f>
        <v>0</v>
      </c>
      <c r="AW45" s="1300" t="s">
        <v>120</v>
      </c>
      <c r="AX45" s="1301" t="s">
        <v>57</v>
      </c>
      <c r="AY45" s="1302">
        <f>IF(ISERROR(VLOOKUP($AW45,'Bond 5.2'!$B$10:$L$90,8,FALSE)),"NA",(VLOOKUP($AW45,'Bond 5.2'!$B$10:$L$90,8,FALSE)))</f>
        <v>156.24</v>
      </c>
      <c r="AZ45" s="1303">
        <f>IF(ISERROR(VLOOKUP($AW45,'Bond 5.2'!$B$10:$L$90,9,FALSE)),"NA",(VLOOKUP($AW45,'Bond 5.2'!$B$10:$L$90,9,FALSE)))</f>
        <v>143.78</v>
      </c>
      <c r="BA45" s="1303">
        <f>IF(ISERROR(VLOOKUP($AW45,'Bond 5.2'!$B$10:$L$90,10,FALSE)),"NA",(VLOOKUP($AW45,'Bond 5.2'!$B$10:$L$90,10,FALSE)))</f>
        <v>12.46</v>
      </c>
      <c r="BB45" s="1304">
        <f>IF(ISERROR(VLOOKUP($AW45,'Bond 5.2'!$B$10:$L$90,11,FALSE)),"NA",(VLOOKUP($AW45,'Bond 5.2'!$B$10:$L$90,11,FALSE)))</f>
        <v>0</v>
      </c>
      <c r="BC45" s="1285"/>
      <c r="BD45" s="1300" t="s">
        <v>120</v>
      </c>
      <c r="BE45" s="1301" t="s">
        <v>57</v>
      </c>
      <c r="BF45" s="1302">
        <f>IF(ISERROR(VLOOKUP($BD45,'Bond 5.3'!$B$10:$L$58,8,FALSE)),"NA",(VLOOKUP($BD45,'Bond 5.3'!$B$10:$L$58,8,FALSE)))</f>
        <v>7.32</v>
      </c>
      <c r="BG45" s="1303">
        <f>IF(ISERROR(VLOOKUP($BD45,'Bond 5.3'!$B$10:$L$58,9,FALSE)),"NA",(VLOOKUP($BD45,'Bond 5.3'!$B$10:$L$58,9,FALSE)))</f>
        <v>2.4300000000000002</v>
      </c>
      <c r="BH45" s="1303">
        <f>IF(ISERROR(VLOOKUP($BD45,'Bond 5.3'!$B$10:$L$58,10,FALSE)),"NA",(VLOOKUP($BD45,'Bond 5.3'!$B$10:$L$58,10,FALSE)))</f>
        <v>4.8899999999999997</v>
      </c>
      <c r="BI45" s="1304">
        <f>IF(ISERROR(VLOOKUP($BD45,'Bond 5.3'!$B$10:$L$58,11,FALSE)),"NA",(VLOOKUP($BD45,'Bond 5.3'!$B$10:$L$58,11,FALSE)))</f>
        <v>0</v>
      </c>
    </row>
    <row r="46" spans="1:61" x14ac:dyDescent="0.25">
      <c r="B46" s="560" t="s">
        <v>58</v>
      </c>
      <c r="C46" s="694" t="s">
        <v>59</v>
      </c>
      <c r="D46" s="675">
        <f t="shared" si="21"/>
        <v>0.34</v>
      </c>
      <c r="E46" s="676">
        <f t="shared" si="22"/>
        <v>0</v>
      </c>
      <c r="F46" s="676">
        <f t="shared" si="23"/>
        <v>0.34</v>
      </c>
      <c r="G46" s="677">
        <f t="shared" si="24"/>
        <v>0</v>
      </c>
      <c r="H46" s="446"/>
      <c r="I46" s="675" t="str">
        <f t="shared" si="41"/>
        <v>NA</v>
      </c>
      <c r="J46" s="676" t="str">
        <f t="shared" si="42"/>
        <v>NA</v>
      </c>
      <c r="K46" s="676" t="str">
        <f t="shared" si="43"/>
        <v>NA</v>
      </c>
      <c r="L46" s="677" t="str">
        <f t="shared" si="44"/>
        <v>NA</v>
      </c>
      <c r="M46" s="73"/>
      <c r="N46" s="436" t="str">
        <f t="shared" si="11"/>
        <v>NA</v>
      </c>
      <c r="P46" s="349">
        <f>VLOOKUP(B46,'FX rates'!$B$9:$K$124,4,FALSE)</f>
        <v>0.377</v>
      </c>
      <c r="Q46" s="283">
        <f>VLOOKUP(B46,'FX rates'!$B$9:$K$124,5,FALSE)</f>
        <v>0.375</v>
      </c>
      <c r="T46" s="560" t="s">
        <v>58</v>
      </c>
      <c r="U46" s="675">
        <f t="shared" si="37"/>
        <v>0.90185676392572955</v>
      </c>
      <c r="V46" s="676">
        <f t="shared" si="38"/>
        <v>0</v>
      </c>
      <c r="W46" s="676">
        <f t="shared" si="39"/>
        <v>0.90185676392572955</v>
      </c>
      <c r="X46" s="677">
        <f t="shared" si="40"/>
        <v>0</v>
      </c>
      <c r="Y46" s="27"/>
      <c r="Z46" s="675" t="str">
        <f t="shared" si="33"/>
        <v>NA</v>
      </c>
      <c r="AA46" s="676" t="str">
        <f t="shared" si="34"/>
        <v>NA</v>
      </c>
      <c r="AB46" s="676" t="str">
        <f t="shared" si="35"/>
        <v>NA</v>
      </c>
      <c r="AC46" s="677" t="str">
        <f t="shared" si="36"/>
        <v>NA</v>
      </c>
      <c r="AD46" s="16"/>
      <c r="AE46" s="436" t="str">
        <f t="shared" si="20"/>
        <v>NA</v>
      </c>
      <c r="AH46" s="1296" t="s">
        <v>58</v>
      </c>
      <c r="AI46" s="1297" t="s">
        <v>59</v>
      </c>
      <c r="AJ46" s="1302">
        <f>IF(ISERROR(VLOOKUP($AH46,'Bond 5.2'!$B$10:$G$90,3,FALSE)),"NA",(VLOOKUP($AH46,'Bond 5.2'!$B$10:$G$90,3,FALSE)))</f>
        <v>0.34</v>
      </c>
      <c r="AK46" s="1303">
        <f>IF(ISERROR(VLOOKUP($AH46,'Bond 5.2'!$B$10:$G$90,4,FALSE)),"NA",(VLOOKUP($AH46,'Bond 5.2'!$B$10:$G$90,4,FALSE)))</f>
        <v>0</v>
      </c>
      <c r="AL46" s="1303">
        <f>IF(ISERROR(VLOOKUP($AH46,'Bond 5.2'!$B$10:$G$90,5,FALSE)),"NA",(VLOOKUP($AH46,'Bond 5.2'!$B$10:$G$90,5,FALSE)))</f>
        <v>0.34</v>
      </c>
      <c r="AM46" s="1304">
        <f>IF(ISERROR(VLOOKUP($AH46,'Bond 5.2'!$B$10:$G$90,6,FALSE)),"NA",(VLOOKUP($AH46,'Bond 5.2'!$B$10:$G$90,6,FALSE)))</f>
        <v>0</v>
      </c>
      <c r="AN46" s="1285"/>
      <c r="AO46" s="1296" t="s">
        <v>58</v>
      </c>
      <c r="AP46" s="1297" t="s">
        <v>59</v>
      </c>
      <c r="AQ46" s="1302" t="str">
        <f>IF(ISERROR(VLOOKUP($AO46,'Bond 5.3'!$B$10:$G$58,3,FALSE)),"NA",(VLOOKUP($AO46,'Bond 5.3'!$B$10:$G$58,3,FALSE)))</f>
        <v>NA</v>
      </c>
      <c r="AR46" s="1303" t="str">
        <f>IF(ISERROR(VLOOKUP($AO46,'Bond 5.3'!$B$10:$G$58,4,FALSE)),"NA",(VLOOKUP($AO46,'Bond 5.3'!$B$10:$G$58,4,FALSE)))</f>
        <v>NA</v>
      </c>
      <c r="AS46" s="1303" t="str">
        <f>IF(ISERROR(VLOOKUP($AO46,'Bond 5.3'!$B$10:$G$58,5,FALSE)),"NA",(VLOOKUP($AO46,'Bond 5.3'!$B$10:$G$58,5,FALSE)))</f>
        <v>NA</v>
      </c>
      <c r="AT46" s="1304" t="str">
        <f>IF(ISERROR(VLOOKUP($AO46,'Bond 5.3'!$B$10:$G$58,6,FALSE)),"NA",(VLOOKUP($AO46,'Bond 5.3'!$B$10:$G$58,6,FALSE)))</f>
        <v>NA</v>
      </c>
      <c r="AW46" s="1296" t="s">
        <v>58</v>
      </c>
      <c r="AX46" s="1297" t="s">
        <v>59</v>
      </c>
      <c r="AY46" s="1302" t="str">
        <f>IF(ISERROR(VLOOKUP($AW46,'Bond 5.2'!$B$10:$L$90,8,FALSE)),"NA",(VLOOKUP($AW46,'Bond 5.2'!$B$10:$L$90,8,FALSE)))</f>
        <v>NA</v>
      </c>
      <c r="AZ46" s="1303" t="str">
        <f>IF(ISERROR(VLOOKUP($AW46,'Bond 5.2'!$B$10:$L$90,9,FALSE)),"NA",(VLOOKUP($AW46,'Bond 5.2'!$B$10:$L$90,9,FALSE)))</f>
        <v>NA</v>
      </c>
      <c r="BA46" s="1303" t="str">
        <f>IF(ISERROR(VLOOKUP($AW46,'Bond 5.2'!$B$10:$L$90,10,FALSE)),"NA",(VLOOKUP($AW46,'Bond 5.2'!$B$10:$L$90,10,FALSE)))</f>
        <v>NA</v>
      </c>
      <c r="BB46" s="1304" t="str">
        <f>IF(ISERROR(VLOOKUP($AW46,'Bond 5.2'!$B$10:$L$90,11,FALSE)),"NA",(VLOOKUP($AW46,'Bond 5.2'!$B$10:$L$90,11,FALSE)))</f>
        <v>NA</v>
      </c>
      <c r="BC46" s="1285"/>
      <c r="BD46" s="1296" t="s">
        <v>58</v>
      </c>
      <c r="BE46" s="1297" t="s">
        <v>59</v>
      </c>
      <c r="BF46" s="1302" t="str">
        <f>IF(ISERROR(VLOOKUP($BD46,'Bond 5.3'!$B$10:$L$58,8,FALSE)),"NA",(VLOOKUP($BD46,'Bond 5.3'!$B$10:$L$58,8,FALSE)))</f>
        <v>NA</v>
      </c>
      <c r="BG46" s="1303" t="str">
        <f>IF(ISERROR(VLOOKUP($BD46,'Bond 5.3'!$B$10:$L$58,9,FALSE)),"NA",(VLOOKUP($BD46,'Bond 5.3'!$B$10:$L$58,9,FALSE)))</f>
        <v>NA</v>
      </c>
      <c r="BH46" s="1303" t="str">
        <f>IF(ISERROR(VLOOKUP($BD46,'Bond 5.3'!$B$10:$L$58,10,FALSE)),"NA",(VLOOKUP($BD46,'Bond 5.3'!$B$10:$L$58,10,FALSE)))</f>
        <v>NA</v>
      </c>
      <c r="BI46" s="1304" t="str">
        <f>IF(ISERROR(VLOOKUP($BD46,'Bond 5.3'!$B$10:$L$58,11,FALSE)),"NA",(VLOOKUP($BD46,'Bond 5.3'!$B$10:$L$58,11,FALSE)))</f>
        <v>NA</v>
      </c>
    </row>
    <row r="47" spans="1:61" x14ac:dyDescent="0.25">
      <c r="B47" s="560" t="s">
        <v>579</v>
      </c>
      <c r="C47" s="694" t="s">
        <v>19</v>
      </c>
      <c r="D47" s="675">
        <f t="shared" si="21"/>
        <v>2393.5100000000002</v>
      </c>
      <c r="E47" s="676">
        <f t="shared" si="22"/>
        <v>1323.42</v>
      </c>
      <c r="F47" s="676">
        <f t="shared" si="23"/>
        <v>1070.0899999999999</v>
      </c>
      <c r="G47" s="677">
        <f t="shared" si="24"/>
        <v>0</v>
      </c>
      <c r="H47" s="446"/>
      <c r="I47" s="675">
        <f t="shared" si="41"/>
        <v>3163.83</v>
      </c>
      <c r="J47" s="676">
        <f t="shared" si="42"/>
        <v>1443.79</v>
      </c>
      <c r="K47" s="676">
        <f t="shared" si="43"/>
        <v>1720.0400000000002</v>
      </c>
      <c r="L47" s="677">
        <f t="shared" si="44"/>
        <v>0</v>
      </c>
      <c r="M47" s="73"/>
      <c r="N47" s="436">
        <f t="shared" si="11"/>
        <v>-0.24347705154828159</v>
      </c>
      <c r="P47" s="349">
        <f>VLOOKUP(B47,'FX rates'!$B$9:$K$124,4,FALSE)</f>
        <v>1</v>
      </c>
      <c r="Q47" s="283">
        <f>VLOOKUP(B47,'FX rates'!$B$9:$K$124,5,FALSE)</f>
        <v>1</v>
      </c>
      <c r="T47" s="560" t="s">
        <v>579</v>
      </c>
      <c r="U47" s="675">
        <f t="shared" si="37"/>
        <v>2393.5100000000002</v>
      </c>
      <c r="V47" s="676">
        <f t="shared" si="38"/>
        <v>1323.42</v>
      </c>
      <c r="W47" s="676">
        <f t="shared" si="39"/>
        <v>1070.0899999999999</v>
      </c>
      <c r="X47" s="677">
        <f t="shared" si="40"/>
        <v>0</v>
      </c>
      <c r="Y47" s="27"/>
      <c r="Z47" s="675">
        <f t="shared" si="33"/>
        <v>3163.83</v>
      </c>
      <c r="AA47" s="676">
        <f t="shared" si="34"/>
        <v>1443.79</v>
      </c>
      <c r="AB47" s="676">
        <f t="shared" si="35"/>
        <v>1720.0400000000002</v>
      </c>
      <c r="AC47" s="677">
        <f t="shared" si="36"/>
        <v>0</v>
      </c>
      <c r="AD47" s="16"/>
      <c r="AE47" s="436">
        <f t="shared" si="20"/>
        <v>-0.24347705154828159</v>
      </c>
      <c r="AH47" s="1296" t="s">
        <v>579</v>
      </c>
      <c r="AI47" s="1297" t="s">
        <v>19</v>
      </c>
      <c r="AJ47" s="1302">
        <f>IF(ISERROR(VLOOKUP($AH47,'Bond 5.2'!$B$10:$G$90,3,FALSE)),"NA",(VLOOKUP($AH47,'Bond 5.2'!$B$10:$G$90,3,FALSE)))</f>
        <v>623.68000000000006</v>
      </c>
      <c r="AK47" s="1303">
        <f>IF(ISERROR(VLOOKUP($AH47,'Bond 5.2'!$B$10:$G$90,4,FALSE)),"NA",(VLOOKUP($AH47,'Bond 5.2'!$B$10:$G$90,4,FALSE)))</f>
        <v>362.49</v>
      </c>
      <c r="AL47" s="1303">
        <f>IF(ISERROR(VLOOKUP($AH47,'Bond 5.2'!$B$10:$G$90,5,FALSE)),"NA",(VLOOKUP($AH47,'Bond 5.2'!$B$10:$G$90,5,FALSE)))</f>
        <v>261.19</v>
      </c>
      <c r="AM47" s="1304">
        <f>IF(ISERROR(VLOOKUP($AH47,'Bond 5.2'!$B$10:$G$90,6,FALSE)),"NA",(VLOOKUP($AH47,'Bond 5.2'!$B$10:$G$90,6,FALSE)))</f>
        <v>0</v>
      </c>
      <c r="AN47" s="1285"/>
      <c r="AO47" s="1296" t="s">
        <v>579</v>
      </c>
      <c r="AP47" s="1297" t="s">
        <v>19</v>
      </c>
      <c r="AQ47" s="1302">
        <f>IF(ISERROR(VLOOKUP($AO47,'Bond 5.3'!$B$10:$G$58,3,FALSE)),"NA",(VLOOKUP($AO47,'Bond 5.3'!$B$10:$G$58,3,FALSE)))</f>
        <v>1769.83</v>
      </c>
      <c r="AR47" s="1303">
        <f>IF(ISERROR(VLOOKUP($AO47,'Bond 5.3'!$B$10:$G$58,4,FALSE)),"NA",(VLOOKUP($AO47,'Bond 5.3'!$B$10:$G$58,4,FALSE)))</f>
        <v>960.93</v>
      </c>
      <c r="AS47" s="1303">
        <f>IF(ISERROR(VLOOKUP($AO47,'Bond 5.3'!$B$10:$G$58,5,FALSE)),"NA",(VLOOKUP($AO47,'Bond 5.3'!$B$10:$G$58,5,FALSE)))</f>
        <v>808.9</v>
      </c>
      <c r="AT47" s="1304">
        <f>IF(ISERROR(VLOOKUP($AO47,'Bond 5.3'!$B$10:$G$58,6,FALSE)),"NA",(VLOOKUP($AO47,'Bond 5.3'!$B$10:$G$58,6,FALSE)))</f>
        <v>0</v>
      </c>
      <c r="AW47" s="1296" t="s">
        <v>579</v>
      </c>
      <c r="AX47" s="1297" t="s">
        <v>19</v>
      </c>
      <c r="AY47" s="1302">
        <f>IF(ISERROR(VLOOKUP($AW47,'Bond 5.2'!$B$10:$L$90,8,FALSE)),"NA",(VLOOKUP($AW47,'Bond 5.2'!$B$10:$L$90,8,FALSE)))</f>
        <v>852.24</v>
      </c>
      <c r="AZ47" s="1303">
        <f>IF(ISERROR(VLOOKUP($AW47,'Bond 5.2'!$B$10:$L$90,9,FALSE)),"NA",(VLOOKUP($AW47,'Bond 5.2'!$B$10:$L$90,9,FALSE)))</f>
        <v>370.83</v>
      </c>
      <c r="BA47" s="1303">
        <f>IF(ISERROR(VLOOKUP($AW47,'Bond 5.2'!$B$10:$L$90,10,FALSE)),"NA",(VLOOKUP($AW47,'Bond 5.2'!$B$10:$L$90,10,FALSE)))</f>
        <v>481.41</v>
      </c>
      <c r="BB47" s="1304">
        <f>IF(ISERROR(VLOOKUP($AW47,'Bond 5.2'!$B$10:$L$90,11,FALSE)),"NA",(VLOOKUP($AW47,'Bond 5.2'!$B$10:$L$90,11,FALSE)))</f>
        <v>0</v>
      </c>
      <c r="BC47" s="1285"/>
      <c r="BD47" s="1296" t="s">
        <v>579</v>
      </c>
      <c r="BE47" s="1297" t="s">
        <v>19</v>
      </c>
      <c r="BF47" s="1302">
        <f>IF(ISERROR(VLOOKUP($BD47,'Bond 5.3'!$B$10:$L$58,8,FALSE)),"NA",(VLOOKUP($BD47,'Bond 5.3'!$B$10:$L$58,8,FALSE)))</f>
        <v>2311.59</v>
      </c>
      <c r="BG47" s="1303">
        <f>IF(ISERROR(VLOOKUP($BD47,'Bond 5.3'!$B$10:$L$58,9,FALSE)),"NA",(VLOOKUP($BD47,'Bond 5.3'!$B$10:$L$58,9,FALSE)))</f>
        <v>1072.96</v>
      </c>
      <c r="BH47" s="1303">
        <f>IF(ISERROR(VLOOKUP($BD47,'Bond 5.3'!$B$10:$L$58,10,FALSE)),"NA",(VLOOKUP($BD47,'Bond 5.3'!$B$10:$L$58,10,FALSE)))</f>
        <v>1238.6300000000001</v>
      </c>
      <c r="BI47" s="1304">
        <f>IF(ISERROR(VLOOKUP($BD47,'Bond 5.3'!$B$10:$L$58,11,FALSE)),"NA",(VLOOKUP($BD47,'Bond 5.3'!$B$10:$L$58,11,FALSE)))</f>
        <v>0</v>
      </c>
    </row>
    <row r="48" spans="1:61" x14ac:dyDescent="0.25">
      <c r="B48" s="560" t="s">
        <v>123</v>
      </c>
      <c r="C48" s="694" t="s">
        <v>57</v>
      </c>
      <c r="D48" s="675">
        <f t="shared" si="21"/>
        <v>4654591.5500000007</v>
      </c>
      <c r="E48" s="676">
        <v>114479.46</v>
      </c>
      <c r="F48" s="676">
        <v>4654591.55</v>
      </c>
      <c r="G48" s="677">
        <v>0</v>
      </c>
      <c r="H48" s="446"/>
      <c r="I48" s="675">
        <f t="shared" si="41"/>
        <v>4382959.98744433</v>
      </c>
      <c r="J48" s="676">
        <v>45323.367444329997</v>
      </c>
      <c r="K48" s="676">
        <v>4337636.62</v>
      </c>
      <c r="L48" s="677">
        <v>0</v>
      </c>
      <c r="M48" s="73"/>
      <c r="N48" s="436">
        <f t="shared" si="11"/>
        <v>6.1974456379661591E-2</v>
      </c>
      <c r="P48" s="349">
        <f>VLOOKUP(B48,'FX rates'!$B$9:$K$124,4,FALSE)</f>
        <v>0.89200000000000002</v>
      </c>
      <c r="Q48" s="283">
        <f>VLOOKUP(B48,'FX rates'!$B$9:$K$124,5,FALSE)</f>
        <v>0.874</v>
      </c>
      <c r="T48" s="560" t="s">
        <v>123</v>
      </c>
      <c r="U48" s="675">
        <f t="shared" si="37"/>
        <v>5218151.9618834089</v>
      </c>
      <c r="V48" s="676">
        <f t="shared" si="38"/>
        <v>128340.20179372198</v>
      </c>
      <c r="W48" s="676">
        <f t="shared" si="39"/>
        <v>5218151.961883408</v>
      </c>
      <c r="X48" s="677">
        <f t="shared" si="40"/>
        <v>0</v>
      </c>
      <c r="Y48" s="27"/>
      <c r="Z48" s="675">
        <f t="shared" si="33"/>
        <v>5014828.3609202858</v>
      </c>
      <c r="AA48" s="676">
        <f t="shared" si="34"/>
        <v>51857.39982188787</v>
      </c>
      <c r="AB48" s="676">
        <f t="shared" si="35"/>
        <v>4962970.9610983981</v>
      </c>
      <c r="AC48" s="677">
        <f t="shared" si="36"/>
        <v>0</v>
      </c>
      <c r="AD48" s="16"/>
      <c r="AE48" s="436">
        <f t="shared" si="20"/>
        <v>4.0544478560341123E-2</v>
      </c>
      <c r="AH48" s="1296" t="s">
        <v>123</v>
      </c>
      <c r="AI48" s="1297" t="s">
        <v>57</v>
      </c>
      <c r="AJ48" s="1302">
        <f>IF(ISERROR(VLOOKUP($AH48,'Bond 5.2'!$B$10:$G$90,3,FALSE)),"NA",(VLOOKUP($AH48,'Bond 5.2'!$B$10:$G$90,3,FALSE)))</f>
        <v>301535.77</v>
      </c>
      <c r="AK48" s="1303">
        <f>IF(ISERROR(VLOOKUP($AH48,'Bond 5.2'!$B$10:$G$90,4,FALSE)),"NA",(VLOOKUP($AH48,'Bond 5.2'!$B$10:$G$90,4,FALSE)))</f>
        <v>263.77</v>
      </c>
      <c r="AL48" s="1303">
        <f>IF(ISERROR(VLOOKUP($AH48,'Bond 5.2'!$B$10:$G$90,5,FALSE)),"NA",(VLOOKUP($AH48,'Bond 5.2'!$B$10:$G$90,5,FALSE)))</f>
        <v>301272</v>
      </c>
      <c r="AM48" s="1304">
        <f>IF(ISERROR(VLOOKUP($AH48,'Bond 5.2'!$B$10:$G$90,6,FALSE)),"NA",(VLOOKUP($AH48,'Bond 5.2'!$B$10:$G$90,6,FALSE)))</f>
        <v>0</v>
      </c>
      <c r="AN48" s="1285"/>
      <c r="AO48" s="1296" t="s">
        <v>123</v>
      </c>
      <c r="AP48" s="1297" t="s">
        <v>57</v>
      </c>
      <c r="AQ48" s="1302">
        <f>IF(ISERROR(VLOOKUP($AO48,'Bond 5.3'!$B$10:$G$58,3,FALSE)),"NA",(VLOOKUP($AO48,'Bond 5.3'!$B$10:$G$58,3,FALSE)))</f>
        <v>4353055.78</v>
      </c>
      <c r="AR48" s="1303">
        <f>IF(ISERROR(VLOOKUP($AO48,'Bond 5.3'!$B$10:$G$58,4,FALSE)),"NA",(VLOOKUP($AO48,'Bond 5.3'!$B$10:$G$58,4,FALSE)))</f>
        <v>114215.69</v>
      </c>
      <c r="AS48" s="1303">
        <f>IF(ISERROR(VLOOKUP($AO48,'Bond 5.3'!$B$10:$G$58,5,FALSE)),"NA",(VLOOKUP($AO48,'Bond 5.3'!$B$10:$G$58,5,FALSE)))</f>
        <v>4238840.09</v>
      </c>
      <c r="AT48" s="1304">
        <f>IF(ISERROR(VLOOKUP($AO48,'Bond 5.3'!$B$10:$G$58,6,FALSE)),"NA",(VLOOKUP($AO48,'Bond 5.3'!$B$10:$G$58,6,FALSE)))</f>
        <v>0</v>
      </c>
      <c r="AW48" s="1296" t="s">
        <v>123</v>
      </c>
      <c r="AX48" s="1297" t="s">
        <v>57</v>
      </c>
      <c r="AY48" s="1302">
        <f>IF(ISERROR(VLOOKUP($AW48,'Bond 5.2'!$B$10:$L$90,8,FALSE)),"NA",(VLOOKUP($AW48,'Bond 5.2'!$B$10:$L$90,8,FALSE)))</f>
        <v>193807.83744433001</v>
      </c>
      <c r="AZ48" s="1303">
        <f>IF(ISERROR(VLOOKUP($AW48,'Bond 5.2'!$B$10:$L$90,9,FALSE)),"NA",(VLOOKUP($AW48,'Bond 5.2'!$B$10:$L$90,9,FALSE)))</f>
        <v>386.83744432999998</v>
      </c>
      <c r="BA48" s="1303">
        <f>IF(ISERROR(VLOOKUP($AW48,'Bond 5.2'!$B$10:$L$90,10,FALSE)),"NA",(VLOOKUP($AW48,'Bond 5.2'!$B$10:$L$90,10,FALSE)))</f>
        <v>193421</v>
      </c>
      <c r="BB48" s="1304">
        <f>IF(ISERROR(VLOOKUP($AW48,'Bond 5.2'!$B$10:$L$90,11,FALSE)),"NA",(VLOOKUP($AW48,'Bond 5.2'!$B$10:$L$90,11,FALSE)))</f>
        <v>0</v>
      </c>
      <c r="BC48" s="1285"/>
      <c r="BD48" s="1296" t="s">
        <v>123</v>
      </c>
      <c r="BE48" s="1297" t="s">
        <v>57</v>
      </c>
      <c r="BF48" s="1302">
        <f>IF(ISERROR(VLOOKUP($BD48,'Bond 5.3'!$B$10:$L$58,8,FALSE)),"NA",(VLOOKUP($BD48,'Bond 5.3'!$B$10:$L$58,8,FALSE)))</f>
        <v>4189152.15</v>
      </c>
      <c r="BG48" s="1303">
        <f>IF(ISERROR(VLOOKUP($BD48,'Bond 5.3'!$B$10:$L$58,9,FALSE)),"NA",(VLOOKUP($BD48,'Bond 5.3'!$B$10:$L$58,9,FALSE)))</f>
        <v>44936.53</v>
      </c>
      <c r="BH48" s="1303">
        <f>IF(ISERROR(VLOOKUP($BD48,'Bond 5.3'!$B$10:$L$58,10,FALSE)),"NA",(VLOOKUP($BD48,'Bond 5.3'!$B$10:$L$58,10,FALSE)))</f>
        <v>4144215.62</v>
      </c>
      <c r="BI48" s="1304">
        <f>IF(ISERROR(VLOOKUP($BD48,'Bond 5.3'!$B$10:$L$58,11,FALSE)),"NA",(VLOOKUP($BD48,'Bond 5.3'!$B$10:$L$58,11,FALSE)))</f>
        <v>0</v>
      </c>
    </row>
    <row r="49" spans="1:61" x14ac:dyDescent="0.25">
      <c r="B49" s="560" t="s">
        <v>583</v>
      </c>
      <c r="C49" s="694" t="s">
        <v>57</v>
      </c>
      <c r="D49" s="675">
        <f t="shared" si="21"/>
        <v>11255.9</v>
      </c>
      <c r="E49" s="676" t="str">
        <f t="shared" si="22"/>
        <v>NA</v>
      </c>
      <c r="F49" s="676" t="str">
        <f t="shared" si="23"/>
        <v>NA</v>
      </c>
      <c r="G49" s="677" t="str">
        <f t="shared" si="24"/>
        <v>NA</v>
      </c>
      <c r="H49" s="446"/>
      <c r="I49" s="675">
        <f t="shared" si="41"/>
        <v>11273.3</v>
      </c>
      <c r="J49" s="676" t="str">
        <f t="shared" si="42"/>
        <v>NA</v>
      </c>
      <c r="K49" s="676" t="str">
        <f t="shared" si="43"/>
        <v>NA</v>
      </c>
      <c r="L49" s="677" t="str">
        <f t="shared" si="44"/>
        <v>NA</v>
      </c>
      <c r="M49" s="73"/>
      <c r="N49" s="436">
        <f t="shared" si="11"/>
        <v>-1.5434699688644529E-3</v>
      </c>
      <c r="P49" s="349">
        <f>VLOOKUP(B49,'FX rates'!$B$9:$K$124,4,FALSE)</f>
        <v>0.89200000000000002</v>
      </c>
      <c r="Q49" s="283">
        <f>VLOOKUP(B49,'FX rates'!$B$9:$K$124,5,FALSE)</f>
        <v>0.874</v>
      </c>
      <c r="T49" s="560" t="s">
        <v>583</v>
      </c>
      <c r="U49" s="675">
        <f t="shared" si="37"/>
        <v>12618.721973094171</v>
      </c>
      <c r="V49" s="676" t="str">
        <f t="shared" si="38"/>
        <v>NA</v>
      </c>
      <c r="W49" s="676" t="str">
        <f t="shared" si="39"/>
        <v>NA</v>
      </c>
      <c r="X49" s="677" t="str">
        <f t="shared" si="40"/>
        <v>NA</v>
      </c>
      <c r="Y49" s="27"/>
      <c r="Z49" s="675">
        <f t="shared" si="33"/>
        <v>12898.512585812356</v>
      </c>
      <c r="AA49" s="676" t="str">
        <f t="shared" si="34"/>
        <v>NA</v>
      </c>
      <c r="AB49" s="676" t="str">
        <f t="shared" si="35"/>
        <v>NA</v>
      </c>
      <c r="AC49" s="677" t="str">
        <f t="shared" si="36"/>
        <v>NA</v>
      </c>
      <c r="AD49" s="16"/>
      <c r="AE49" s="436">
        <f t="shared" si="20"/>
        <v>-2.1691695911196695E-2</v>
      </c>
      <c r="AH49" s="1296" t="s">
        <v>583</v>
      </c>
      <c r="AI49" s="1297" t="s">
        <v>57</v>
      </c>
      <c r="AJ49" s="1302">
        <f>IF(ISERROR(VLOOKUP($AH49,'Bond 5.2'!$B$10:$G$90,3,FALSE)),"NA",(VLOOKUP($AH49,'Bond 5.2'!$B$10:$G$90,3,FALSE)))</f>
        <v>11255.9</v>
      </c>
      <c r="AK49" s="1303" t="str">
        <f>IF(ISERROR(VLOOKUP($AH49,'Bond 5.2'!$B$10:$G$90,4,FALSE)),"NA",(VLOOKUP($AH49,'Bond 5.2'!$B$10:$G$90,4,FALSE)))</f>
        <v>NA</v>
      </c>
      <c r="AL49" s="1303" t="str">
        <f>IF(ISERROR(VLOOKUP($AH49,'Bond 5.2'!$B$10:$G$90,5,FALSE)),"NA",(VLOOKUP($AH49,'Bond 5.2'!$B$10:$G$90,5,FALSE)))</f>
        <v>NA</v>
      </c>
      <c r="AM49" s="1304" t="str">
        <f>IF(ISERROR(VLOOKUP($AH49,'Bond 5.2'!$B$10:$G$90,6,FALSE)),"NA",(VLOOKUP($AH49,'Bond 5.2'!$B$10:$G$90,6,FALSE)))</f>
        <v>NA</v>
      </c>
      <c r="AN49" s="1285"/>
      <c r="AO49" s="1296" t="s">
        <v>583</v>
      </c>
      <c r="AP49" s="1297" t="s">
        <v>57</v>
      </c>
      <c r="AQ49" s="1302" t="str">
        <f>IF(ISERROR(VLOOKUP($AO49,'Bond 5.3'!$B$10:$G$58,3,FALSE)),"NA",(VLOOKUP($AO49,'Bond 5.3'!$B$10:$G$58,3,FALSE)))</f>
        <v>NA</v>
      </c>
      <c r="AR49" s="1303" t="str">
        <f>IF(ISERROR(VLOOKUP($AO49,'Bond 5.3'!$B$10:$G$58,4,FALSE)),"NA",(VLOOKUP($AO49,'Bond 5.3'!$B$10:$G$58,4,FALSE)))</f>
        <v>NA</v>
      </c>
      <c r="AS49" s="1303" t="str">
        <f>IF(ISERROR(VLOOKUP($AO49,'Bond 5.3'!$B$10:$G$58,5,FALSE)),"NA",(VLOOKUP($AO49,'Bond 5.3'!$B$10:$G$58,5,FALSE)))</f>
        <v>NA</v>
      </c>
      <c r="AT49" s="1304" t="str">
        <f>IF(ISERROR(VLOOKUP($AO49,'Bond 5.3'!$B$10:$G$58,6,FALSE)),"NA",(VLOOKUP($AO49,'Bond 5.3'!$B$10:$G$58,6,FALSE)))</f>
        <v>NA</v>
      </c>
      <c r="AW49" s="1296" t="s">
        <v>583</v>
      </c>
      <c r="AX49" s="1297" t="s">
        <v>57</v>
      </c>
      <c r="AY49" s="1302">
        <f>IF(ISERROR(VLOOKUP($AW49,'Bond 5.2'!$B$10:$L$90,8,FALSE)),"NA",(VLOOKUP($AW49,'Bond 5.2'!$B$10:$L$90,8,FALSE)))</f>
        <v>11273.3</v>
      </c>
      <c r="AZ49" s="1303" t="str">
        <f>IF(ISERROR(VLOOKUP($AW49,'Bond 5.2'!$B$10:$L$90,9,FALSE)),"NA",(VLOOKUP($AW49,'Bond 5.2'!$B$10:$L$90,9,FALSE)))</f>
        <v>NA</v>
      </c>
      <c r="BA49" s="1303" t="str">
        <f>IF(ISERROR(VLOOKUP($AW49,'Bond 5.2'!$B$10:$L$90,10,FALSE)),"NA",(VLOOKUP($AW49,'Bond 5.2'!$B$10:$L$90,10,FALSE)))</f>
        <v>NA</v>
      </c>
      <c r="BB49" s="1304" t="str">
        <f>IF(ISERROR(VLOOKUP($AW49,'Bond 5.2'!$B$10:$L$90,11,FALSE)),"NA",(VLOOKUP($AW49,'Bond 5.2'!$B$10:$L$90,11,FALSE)))</f>
        <v>NA</v>
      </c>
      <c r="BC49" s="1285"/>
      <c r="BD49" s="1296" t="s">
        <v>583</v>
      </c>
      <c r="BE49" s="1297" t="s">
        <v>57</v>
      </c>
      <c r="BF49" s="1302" t="str">
        <f>IF(ISERROR(VLOOKUP($BD49,'Bond 5.3'!$B$10:$L$58,8,FALSE)),"NA",(VLOOKUP($BD49,'Bond 5.3'!$B$10:$L$58,8,FALSE)))</f>
        <v>NA</v>
      </c>
      <c r="BG49" s="1303" t="str">
        <f>IF(ISERROR(VLOOKUP($BD49,'Bond 5.3'!$B$10:$L$58,9,FALSE)),"NA",(VLOOKUP($BD49,'Bond 5.3'!$B$10:$L$58,9,FALSE)))</f>
        <v>NA</v>
      </c>
      <c r="BH49" s="1303" t="str">
        <f>IF(ISERROR(VLOOKUP($BD49,'Bond 5.3'!$B$10:$L$58,10,FALSE)),"NA",(VLOOKUP($BD49,'Bond 5.3'!$B$10:$L$58,10,FALSE)))</f>
        <v>NA</v>
      </c>
      <c r="BI49" s="1304" t="str">
        <f>IF(ISERROR(VLOOKUP($BD49,'Bond 5.3'!$B$10:$L$58,11,FALSE)),"NA",(VLOOKUP($BD49,'Bond 5.3'!$B$10:$L$58,11,FALSE)))</f>
        <v>NA</v>
      </c>
    </row>
    <row r="50" spans="1:61" x14ac:dyDescent="0.25">
      <c r="A50" s="15"/>
      <c r="B50" s="560" t="s">
        <v>60</v>
      </c>
      <c r="C50" s="694" t="s">
        <v>61</v>
      </c>
      <c r="D50" s="675">
        <f t="shared" si="21"/>
        <v>673880.32000000007</v>
      </c>
      <c r="E50" s="676">
        <f t="shared" si="22"/>
        <v>65846.149999999994</v>
      </c>
      <c r="F50" s="676">
        <f t="shared" si="23"/>
        <v>608034.16999999993</v>
      </c>
      <c r="G50" s="677">
        <f t="shared" si="24"/>
        <v>0</v>
      </c>
      <c r="H50" s="446"/>
      <c r="I50" s="675">
        <f t="shared" si="41"/>
        <v>646035.30000000005</v>
      </c>
      <c r="J50" s="676">
        <f t="shared" si="42"/>
        <v>66680.28</v>
      </c>
      <c r="K50" s="676">
        <f t="shared" si="43"/>
        <v>548092.14</v>
      </c>
      <c r="L50" s="677">
        <f t="shared" si="44"/>
        <v>31262.879999999997</v>
      </c>
      <c r="M50" s="73"/>
      <c r="N50" s="436">
        <f t="shared" si="11"/>
        <v>4.310139089922798E-2</v>
      </c>
      <c r="P50" s="349">
        <f>VLOOKUP(B50,'FX rates'!$B$9:$K$124,4,FALSE)</f>
        <v>5.9489999999999998</v>
      </c>
      <c r="Q50" s="283">
        <f>VLOOKUP(B50,'FX rates'!$B$9:$K$124,5,FALSE)</f>
        <v>5.2830000000000004</v>
      </c>
      <c r="R50" s="15"/>
      <c r="S50" s="15"/>
      <c r="T50" s="560" t="s">
        <v>60</v>
      </c>
      <c r="U50" s="675">
        <f t="shared" si="37"/>
        <v>113276.23466128763</v>
      </c>
      <c r="V50" s="676">
        <f t="shared" si="38"/>
        <v>11068.440073962011</v>
      </c>
      <c r="W50" s="676">
        <f t="shared" si="39"/>
        <v>102207.7945873256</v>
      </c>
      <c r="X50" s="677">
        <f t="shared" si="40"/>
        <v>0</v>
      </c>
      <c r="Y50" s="27"/>
      <c r="Z50" s="675">
        <f t="shared" si="33"/>
        <v>122285.68994889267</v>
      </c>
      <c r="AA50" s="676">
        <f t="shared" si="34"/>
        <v>12621.66950596252</v>
      </c>
      <c r="AB50" s="676">
        <f t="shared" si="35"/>
        <v>103746.38273708119</v>
      </c>
      <c r="AC50" s="677">
        <f t="shared" si="36"/>
        <v>5917.6377058489488</v>
      </c>
      <c r="AD50" s="16"/>
      <c r="AE50" s="436">
        <f t="shared" si="20"/>
        <v>-7.3675466780867005E-2</v>
      </c>
      <c r="AF50" s="15"/>
      <c r="AH50" s="1296" t="s">
        <v>60</v>
      </c>
      <c r="AI50" s="1297" t="s">
        <v>61</v>
      </c>
      <c r="AJ50" s="1302">
        <f>IF(ISERROR(VLOOKUP($AH50,'Bond 5.2'!$B$10:$G$90,3,FALSE)),"NA",(VLOOKUP($AH50,'Bond 5.2'!$B$10:$G$90,3,FALSE)))</f>
        <v>452376.43</v>
      </c>
      <c r="AK50" s="1303">
        <f>IF(ISERROR(VLOOKUP($AH50,'Bond 5.2'!$B$10:$G$90,4,FALSE)),"NA",(VLOOKUP($AH50,'Bond 5.2'!$B$10:$G$90,4,FALSE)))</f>
        <v>25244.71</v>
      </c>
      <c r="AL50" s="1303">
        <f>IF(ISERROR(VLOOKUP($AH50,'Bond 5.2'!$B$10:$G$90,5,FALSE)),"NA",(VLOOKUP($AH50,'Bond 5.2'!$B$10:$G$90,5,FALSE)))</f>
        <v>427131.72</v>
      </c>
      <c r="AM50" s="1304">
        <f>IF(ISERROR(VLOOKUP($AH50,'Bond 5.2'!$B$10:$G$90,6,FALSE)),"NA",(VLOOKUP($AH50,'Bond 5.2'!$B$10:$G$90,6,FALSE)))</f>
        <v>0</v>
      </c>
      <c r="AN50" s="1285"/>
      <c r="AO50" s="1296" t="s">
        <v>60</v>
      </c>
      <c r="AP50" s="1297" t="s">
        <v>61</v>
      </c>
      <c r="AQ50" s="1302">
        <f>IF(ISERROR(VLOOKUP($AO50,'Bond 5.3'!$B$10:$G$58,3,FALSE)),"NA",(VLOOKUP($AO50,'Bond 5.3'!$B$10:$G$58,3,FALSE)))</f>
        <v>221503.89</v>
      </c>
      <c r="AR50" s="1303">
        <f>IF(ISERROR(VLOOKUP($AO50,'Bond 5.3'!$B$10:$G$58,4,FALSE)),"NA",(VLOOKUP($AO50,'Bond 5.3'!$B$10:$G$58,4,FALSE)))</f>
        <v>40601.440000000002</v>
      </c>
      <c r="AS50" s="1303">
        <f>IF(ISERROR(VLOOKUP($AO50,'Bond 5.3'!$B$10:$G$58,5,FALSE)),"NA",(VLOOKUP($AO50,'Bond 5.3'!$B$10:$G$58,5,FALSE)))</f>
        <v>180902.45</v>
      </c>
      <c r="AT50" s="1304">
        <f>IF(ISERROR(VLOOKUP($AO50,'Bond 5.3'!$B$10:$G$58,6,FALSE)),"NA",(VLOOKUP($AO50,'Bond 5.3'!$B$10:$G$58,6,FALSE)))</f>
        <v>0</v>
      </c>
      <c r="AW50" s="1296" t="s">
        <v>60</v>
      </c>
      <c r="AX50" s="1297" t="s">
        <v>61</v>
      </c>
      <c r="AY50" s="1302">
        <f>IF(ISERROR(VLOOKUP($AW50,'Bond 5.2'!$B$10:$L$90,8,FALSE)),"NA",(VLOOKUP($AW50,'Bond 5.2'!$B$10:$L$90,8,FALSE)))</f>
        <v>396653.33</v>
      </c>
      <c r="AZ50" s="1303">
        <f>IF(ISERROR(VLOOKUP($AW50,'Bond 5.2'!$B$10:$L$90,9,FALSE)),"NA",(VLOOKUP($AW50,'Bond 5.2'!$B$10:$L$90,9,FALSE)))</f>
        <v>33607.519999999997</v>
      </c>
      <c r="BA50" s="1303">
        <f>IF(ISERROR(VLOOKUP($AW50,'Bond 5.2'!$B$10:$L$90,10,FALSE)),"NA",(VLOOKUP($AW50,'Bond 5.2'!$B$10:$L$90,10,FALSE)))</f>
        <v>360982.07</v>
      </c>
      <c r="BB50" s="1304">
        <f>IF(ISERROR(VLOOKUP($AW50,'Bond 5.2'!$B$10:$L$90,11,FALSE)),"NA",(VLOOKUP($AW50,'Bond 5.2'!$B$10:$L$90,11,FALSE)))</f>
        <v>2063.7399999999998</v>
      </c>
      <c r="BC50" s="1285"/>
      <c r="BD50" s="1296" t="s">
        <v>60</v>
      </c>
      <c r="BE50" s="1297" t="s">
        <v>61</v>
      </c>
      <c r="BF50" s="1302">
        <f>IF(ISERROR(VLOOKUP($BD50,'Bond 5.3'!$B$10:$L$58,8,FALSE)),"NA",(VLOOKUP($BD50,'Bond 5.3'!$B$10:$L$58,8,FALSE)))</f>
        <v>249381.97000000003</v>
      </c>
      <c r="BG50" s="1303">
        <f>IF(ISERROR(VLOOKUP($BD50,'Bond 5.3'!$B$10:$L$58,9,FALSE)),"NA",(VLOOKUP($BD50,'Bond 5.3'!$B$10:$L$58,9,FALSE)))</f>
        <v>33072.76</v>
      </c>
      <c r="BH50" s="1303">
        <f>IF(ISERROR(VLOOKUP($BD50,'Bond 5.3'!$B$10:$L$58,10,FALSE)),"NA",(VLOOKUP($BD50,'Bond 5.3'!$B$10:$L$58,10,FALSE)))</f>
        <v>187110.07</v>
      </c>
      <c r="BI50" s="1304">
        <f>IF(ISERROR(VLOOKUP($BD50,'Bond 5.3'!$B$10:$L$58,11,FALSE)),"NA",(VLOOKUP($BD50,'Bond 5.3'!$B$10:$L$58,11,FALSE)))</f>
        <v>29199.14</v>
      </c>
    </row>
    <row r="51" spans="1:61" x14ac:dyDescent="0.25">
      <c r="A51" s="27"/>
      <c r="B51" s="560" t="s">
        <v>420</v>
      </c>
      <c r="C51" s="694" t="s">
        <v>421</v>
      </c>
      <c r="D51" s="675">
        <f t="shared" si="21"/>
        <v>2120.27</v>
      </c>
      <c r="E51" s="676">
        <f t="shared" si="22"/>
        <v>26.6</v>
      </c>
      <c r="F51" s="676">
        <f t="shared" si="23"/>
        <v>2093.17</v>
      </c>
      <c r="G51" s="677">
        <f t="shared" si="24"/>
        <v>0.5</v>
      </c>
      <c r="H51" s="446"/>
      <c r="I51" s="675">
        <f t="shared" si="41"/>
        <v>1984.6</v>
      </c>
      <c r="J51" s="676">
        <f t="shared" si="42"/>
        <v>295.10000000000002</v>
      </c>
      <c r="K51" s="676">
        <f t="shared" si="43"/>
        <v>1689.5</v>
      </c>
      <c r="L51" s="677">
        <f t="shared" si="44"/>
        <v>0</v>
      </c>
      <c r="M51" s="71"/>
      <c r="N51" s="436">
        <f t="shared" si="11"/>
        <v>6.8361382646377145E-2</v>
      </c>
      <c r="O51" s="27"/>
      <c r="P51" s="349">
        <f>VLOOKUP(B51,'FX rates'!$B$9:$K$124,4,FALSE)</f>
        <v>10.87</v>
      </c>
      <c r="Q51" s="283">
        <f>VLOOKUP(B51,'FX rates'!$B$9:$K$124,5,FALSE)</f>
        <v>10.516</v>
      </c>
      <c r="R51" s="27"/>
      <c r="S51" s="27"/>
      <c r="T51" s="560" t="s">
        <v>420</v>
      </c>
      <c r="U51" s="675">
        <f t="shared" si="37"/>
        <v>195.05703771849127</v>
      </c>
      <c r="V51" s="676">
        <f t="shared" si="38"/>
        <v>2.4471021159153636</v>
      </c>
      <c r="W51" s="676">
        <f t="shared" si="39"/>
        <v>192.56393744250232</v>
      </c>
      <c r="X51" s="677">
        <f t="shared" si="40"/>
        <v>4.5998160073597062E-2</v>
      </c>
      <c r="Y51" s="27"/>
      <c r="Z51" s="675">
        <f t="shared" si="33"/>
        <v>188.72194750855837</v>
      </c>
      <c r="AA51" s="676">
        <f t="shared" si="34"/>
        <v>28.062000760745534</v>
      </c>
      <c r="AB51" s="676">
        <f t="shared" si="35"/>
        <v>160.65994674781285</v>
      </c>
      <c r="AC51" s="677">
        <f t="shared" si="36"/>
        <v>0</v>
      </c>
      <c r="AD51" s="16"/>
      <c r="AE51" s="436">
        <f t="shared" si="20"/>
        <v>3.3568380856421637E-2</v>
      </c>
      <c r="AF51" s="27"/>
      <c r="AH51" s="1296" t="s">
        <v>420</v>
      </c>
      <c r="AI51" s="1297" t="s">
        <v>421</v>
      </c>
      <c r="AJ51" s="1302" t="str">
        <f>IF(ISERROR(VLOOKUP($AH51,'Bond 5.2'!$B$10:$G$90,3,FALSE)),"NA",(VLOOKUP($AH51,'Bond 5.2'!$B$10:$G$90,3,FALSE)))</f>
        <v>NA</v>
      </c>
      <c r="AK51" s="1303" t="str">
        <f>IF(ISERROR(VLOOKUP($AH51,'Bond 5.2'!$B$10:$G$90,4,FALSE)),"NA",(VLOOKUP($AH51,'Bond 5.2'!$B$10:$G$90,4,FALSE)))</f>
        <v>NA</v>
      </c>
      <c r="AL51" s="1303" t="str">
        <f>IF(ISERROR(VLOOKUP($AH51,'Bond 5.2'!$B$10:$G$90,5,FALSE)),"NA",(VLOOKUP($AH51,'Bond 5.2'!$B$10:$G$90,5,FALSE)))</f>
        <v>NA</v>
      </c>
      <c r="AM51" s="1304" t="str">
        <f>IF(ISERROR(VLOOKUP($AH51,'Bond 5.2'!$B$10:$G$90,6,FALSE)),"NA",(VLOOKUP($AH51,'Bond 5.2'!$B$10:$G$90,6,FALSE)))</f>
        <v>NA</v>
      </c>
      <c r="AN51" s="1285"/>
      <c r="AO51" s="1296" t="s">
        <v>420</v>
      </c>
      <c r="AP51" s="1297" t="s">
        <v>421</v>
      </c>
      <c r="AQ51" s="1302">
        <f>IF(ISERROR(VLOOKUP($AO51,'Bond 5.3'!$B$10:$G$58,3,FALSE)),"NA",(VLOOKUP($AO51,'Bond 5.3'!$B$10:$G$58,3,FALSE)))</f>
        <v>2120.27</v>
      </c>
      <c r="AR51" s="1303">
        <f>IF(ISERROR(VLOOKUP($AO51,'Bond 5.3'!$B$10:$G$58,4,FALSE)),"NA",(VLOOKUP($AO51,'Bond 5.3'!$B$10:$G$58,4,FALSE)))</f>
        <v>26.6</v>
      </c>
      <c r="AS51" s="1303">
        <f>IF(ISERROR(VLOOKUP($AO51,'Bond 5.3'!$B$10:$G$58,5,FALSE)),"NA",(VLOOKUP($AO51,'Bond 5.3'!$B$10:$G$58,5,FALSE)))</f>
        <v>2093.17</v>
      </c>
      <c r="AT51" s="1304">
        <f>IF(ISERROR(VLOOKUP($AO51,'Bond 5.3'!$B$10:$G$58,6,FALSE)),"NA",(VLOOKUP($AO51,'Bond 5.3'!$B$10:$G$58,6,FALSE)))</f>
        <v>0.5</v>
      </c>
      <c r="AW51" s="1296" t="s">
        <v>420</v>
      </c>
      <c r="AX51" s="1297" t="s">
        <v>421</v>
      </c>
      <c r="AY51" s="1302" t="str">
        <f>IF(ISERROR(VLOOKUP($AW51,'Bond 5.2'!$B$10:$L$90,8,FALSE)),"NA",(VLOOKUP($AW51,'Bond 5.2'!$B$10:$L$90,8,FALSE)))</f>
        <v>NA</v>
      </c>
      <c r="AZ51" s="1303" t="str">
        <f>IF(ISERROR(VLOOKUP($AW51,'Bond 5.2'!$B$10:$L$90,9,FALSE)),"NA",(VLOOKUP($AW51,'Bond 5.2'!$B$10:$L$90,9,FALSE)))</f>
        <v>NA</v>
      </c>
      <c r="BA51" s="1303" t="str">
        <f>IF(ISERROR(VLOOKUP($AW51,'Bond 5.2'!$B$10:$L$90,10,FALSE)),"NA",(VLOOKUP($AW51,'Bond 5.2'!$B$10:$L$90,10,FALSE)))</f>
        <v>NA</v>
      </c>
      <c r="BB51" s="1304" t="str">
        <f>IF(ISERROR(VLOOKUP($AW51,'Bond 5.2'!$B$10:$L$90,11,FALSE)),"NA",(VLOOKUP($AW51,'Bond 5.2'!$B$10:$L$90,11,FALSE)))</f>
        <v>NA</v>
      </c>
      <c r="BC51" s="1285"/>
      <c r="BD51" s="1296" t="s">
        <v>420</v>
      </c>
      <c r="BE51" s="1297" t="s">
        <v>421</v>
      </c>
      <c r="BF51" s="1302">
        <f>IF(ISERROR(VLOOKUP($BD51,'Bond 5.3'!$B$10:$L$58,8,FALSE)),"NA",(VLOOKUP($BD51,'Bond 5.3'!$B$10:$L$58,8,FALSE)))</f>
        <v>1984.6</v>
      </c>
      <c r="BG51" s="1303">
        <f>IF(ISERROR(VLOOKUP($BD51,'Bond 5.3'!$B$10:$L$58,9,FALSE)),"NA",(VLOOKUP($BD51,'Bond 5.3'!$B$10:$L$58,9,FALSE)))</f>
        <v>295.10000000000002</v>
      </c>
      <c r="BH51" s="1303">
        <f>IF(ISERROR(VLOOKUP($BD51,'Bond 5.3'!$B$10:$L$58,10,FALSE)),"NA",(VLOOKUP($BD51,'Bond 5.3'!$B$10:$L$58,10,FALSE)))</f>
        <v>1689.5</v>
      </c>
      <c r="BI51" s="1304">
        <f>IF(ISERROR(VLOOKUP($BD51,'Bond 5.3'!$B$10:$L$58,11,FALSE)),"NA",(VLOOKUP($BD51,'Bond 5.3'!$B$10:$L$58,11,FALSE)))</f>
        <v>0</v>
      </c>
    </row>
    <row r="52" spans="1:61" x14ac:dyDescent="0.25">
      <c r="B52" s="560" t="s">
        <v>62</v>
      </c>
      <c r="C52" s="694" t="s">
        <v>63</v>
      </c>
      <c r="D52" s="675">
        <f t="shared" si="21"/>
        <v>530.73</v>
      </c>
      <c r="E52" s="676">
        <f t="shared" si="22"/>
        <v>403.67</v>
      </c>
      <c r="F52" s="676">
        <f t="shared" si="23"/>
        <v>127.06</v>
      </c>
      <c r="G52" s="677">
        <f t="shared" si="24"/>
        <v>0</v>
      </c>
      <c r="H52" s="446"/>
      <c r="I52" s="675">
        <f t="shared" si="41"/>
        <v>1005.2</v>
      </c>
      <c r="J52" s="676">
        <f t="shared" si="42"/>
        <v>830.4</v>
      </c>
      <c r="K52" s="676">
        <f t="shared" si="43"/>
        <v>174.8</v>
      </c>
      <c r="L52" s="677">
        <f t="shared" si="44"/>
        <v>0</v>
      </c>
      <c r="M52" s="73"/>
      <c r="N52" s="436">
        <f t="shared" si="11"/>
        <v>-0.47201551929964186</v>
      </c>
      <c r="P52" s="349">
        <f>VLOOKUP(B52,'FX rates'!$B$9:$K$124,4,FALSE)</f>
        <v>9.5660000000000007</v>
      </c>
      <c r="Q52" s="283">
        <f>VLOOKUP(B52,'FX rates'!$B$9:$K$124,5,FALSE)</f>
        <v>9.5120000000000005</v>
      </c>
      <c r="T52" s="560" t="s">
        <v>62</v>
      </c>
      <c r="U52" s="675">
        <f t="shared" si="37"/>
        <v>55.480869747020698</v>
      </c>
      <c r="V52" s="676">
        <f t="shared" si="38"/>
        <v>42.198411039096797</v>
      </c>
      <c r="W52" s="676">
        <f t="shared" si="39"/>
        <v>13.282458707923896</v>
      </c>
      <c r="X52" s="677">
        <f t="shared" si="40"/>
        <v>0</v>
      </c>
      <c r="Y52" s="27"/>
      <c r="Z52" s="675">
        <f t="shared" si="33"/>
        <v>105.67703952901599</v>
      </c>
      <c r="AA52" s="676">
        <f t="shared" si="34"/>
        <v>87.300252312867954</v>
      </c>
      <c r="AB52" s="676">
        <f t="shared" si="35"/>
        <v>18.376787216148024</v>
      </c>
      <c r="AC52" s="677">
        <f t="shared" si="36"/>
        <v>0</v>
      </c>
      <c r="AD52" s="16"/>
      <c r="AE52" s="436">
        <f t="shared" si="20"/>
        <v>-0.4749959878296251</v>
      </c>
      <c r="AH52" s="1296" t="s">
        <v>62</v>
      </c>
      <c r="AI52" s="1297" t="s">
        <v>63</v>
      </c>
      <c r="AJ52" s="1302">
        <f>IF(ISERROR(VLOOKUP($AH52,'Bond 5.2'!$B$10:$G$90,3,FALSE)),"NA",(VLOOKUP($AH52,'Bond 5.2'!$B$10:$G$90,3,FALSE)))</f>
        <v>3.29</v>
      </c>
      <c r="AK52" s="1303">
        <f>IF(ISERROR(VLOOKUP($AH52,'Bond 5.2'!$B$10:$G$90,4,FALSE)),"NA",(VLOOKUP($AH52,'Bond 5.2'!$B$10:$G$90,4,FALSE)))</f>
        <v>0</v>
      </c>
      <c r="AL52" s="1303">
        <f>IF(ISERROR(VLOOKUP($AH52,'Bond 5.2'!$B$10:$G$90,5,FALSE)),"NA",(VLOOKUP($AH52,'Bond 5.2'!$B$10:$G$90,5,FALSE)))</f>
        <v>3.29</v>
      </c>
      <c r="AM52" s="1304">
        <f>IF(ISERROR(VLOOKUP($AH52,'Bond 5.2'!$B$10:$G$90,6,FALSE)),"NA",(VLOOKUP($AH52,'Bond 5.2'!$B$10:$G$90,6,FALSE)))</f>
        <v>0</v>
      </c>
      <c r="AN52" s="1285"/>
      <c r="AO52" s="1296" t="s">
        <v>62</v>
      </c>
      <c r="AP52" s="1297" t="s">
        <v>63</v>
      </c>
      <c r="AQ52" s="1302">
        <f>IF(ISERROR(VLOOKUP($AO52,'Bond 5.3'!$B$10:$G$58,3,FALSE)),"NA",(VLOOKUP($AO52,'Bond 5.3'!$B$10:$G$58,3,FALSE)))</f>
        <v>527.44000000000005</v>
      </c>
      <c r="AR52" s="1303">
        <f>IF(ISERROR(VLOOKUP($AO52,'Bond 5.3'!$B$10:$G$58,4,FALSE)),"NA",(VLOOKUP($AO52,'Bond 5.3'!$B$10:$G$58,4,FALSE)))</f>
        <v>403.67</v>
      </c>
      <c r="AS52" s="1303">
        <f>IF(ISERROR(VLOOKUP($AO52,'Bond 5.3'!$B$10:$G$58,5,FALSE)),"NA",(VLOOKUP($AO52,'Bond 5.3'!$B$10:$G$58,5,FALSE)))</f>
        <v>123.77</v>
      </c>
      <c r="AT52" s="1304">
        <f>IF(ISERROR(VLOOKUP($AO52,'Bond 5.3'!$B$10:$G$58,6,FALSE)),"NA",(VLOOKUP($AO52,'Bond 5.3'!$B$10:$G$58,6,FALSE)))</f>
        <v>0</v>
      </c>
      <c r="AW52" s="1296" t="s">
        <v>62</v>
      </c>
      <c r="AX52" s="1297" t="s">
        <v>63</v>
      </c>
      <c r="AY52" s="1302">
        <f>IF(ISERROR(VLOOKUP($AW52,'Bond 5.2'!$B$10:$L$90,8,FALSE)),"NA",(VLOOKUP($AW52,'Bond 5.2'!$B$10:$L$90,8,FALSE)))</f>
        <v>55.06</v>
      </c>
      <c r="AZ52" s="1303">
        <f>IF(ISERROR(VLOOKUP($AW52,'Bond 5.2'!$B$10:$L$90,9,FALSE)),"NA",(VLOOKUP($AW52,'Bond 5.2'!$B$10:$L$90,9,FALSE)))</f>
        <v>7.48</v>
      </c>
      <c r="BA52" s="1303">
        <f>IF(ISERROR(VLOOKUP($AW52,'Bond 5.2'!$B$10:$L$90,10,FALSE)),"NA",(VLOOKUP($AW52,'Bond 5.2'!$B$10:$L$90,10,FALSE)))</f>
        <v>47.58</v>
      </c>
      <c r="BB52" s="1304">
        <f>IF(ISERROR(VLOOKUP($AW52,'Bond 5.2'!$B$10:$L$90,11,FALSE)),"NA",(VLOOKUP($AW52,'Bond 5.2'!$B$10:$L$90,11,FALSE)))</f>
        <v>0</v>
      </c>
      <c r="BC52" s="1285"/>
      <c r="BD52" s="1296" t="s">
        <v>62</v>
      </c>
      <c r="BE52" s="1297" t="s">
        <v>63</v>
      </c>
      <c r="BF52" s="1302">
        <f>IF(ISERROR(VLOOKUP($BD52,'Bond 5.3'!$B$10:$L$58,8,FALSE)),"NA",(VLOOKUP($BD52,'Bond 5.3'!$B$10:$L$58,8,FALSE)))</f>
        <v>950.14</v>
      </c>
      <c r="BG52" s="1303">
        <f>IF(ISERROR(VLOOKUP($BD52,'Bond 5.3'!$B$10:$L$58,9,FALSE)),"NA",(VLOOKUP($BD52,'Bond 5.3'!$B$10:$L$58,9,FALSE)))</f>
        <v>822.92</v>
      </c>
      <c r="BH52" s="1303">
        <f>IF(ISERROR(VLOOKUP($BD52,'Bond 5.3'!$B$10:$L$58,10,FALSE)),"NA",(VLOOKUP($BD52,'Bond 5.3'!$B$10:$L$58,10,FALSE)))</f>
        <v>127.22</v>
      </c>
      <c r="BI52" s="1304">
        <f>IF(ISERROR(VLOOKUP($BD52,'Bond 5.3'!$B$10:$L$58,11,FALSE)),"NA",(VLOOKUP($BD52,'Bond 5.3'!$B$10:$L$58,11,FALSE)))</f>
        <v>0</v>
      </c>
    </row>
    <row r="53" spans="1:61" x14ac:dyDescent="0.25">
      <c r="A53" s="27"/>
      <c r="B53" s="560" t="s">
        <v>125</v>
      </c>
      <c r="C53" s="694" t="s">
        <v>126</v>
      </c>
      <c r="D53" s="700">
        <f t="shared" si="21"/>
        <v>45980</v>
      </c>
      <c r="E53" s="601">
        <f t="shared" si="22"/>
        <v>2507</v>
      </c>
      <c r="F53" s="686">
        <f t="shared" si="23"/>
        <v>43473</v>
      </c>
      <c r="G53" s="677">
        <v>0</v>
      </c>
      <c r="H53" s="446"/>
      <c r="I53" s="700">
        <f t="shared" si="41"/>
        <v>57647</v>
      </c>
      <c r="J53" s="601">
        <f t="shared" si="42"/>
        <v>6449</v>
      </c>
      <c r="K53" s="686">
        <f t="shared" si="43"/>
        <v>51198</v>
      </c>
      <c r="L53" s="677">
        <v>0</v>
      </c>
      <c r="M53" s="71"/>
      <c r="N53" s="436">
        <f t="shared" si="11"/>
        <v>-0.20238694121116449</v>
      </c>
      <c r="O53" s="27"/>
      <c r="P53" s="349">
        <f>VLOOKUP(B53,'FX rates'!$B$9:$K$124,4,FALSE)</f>
        <v>585.25</v>
      </c>
      <c r="Q53" s="283">
        <f>VLOOKUP(B53,'FX rates'!$B$9:$K$124,5,FALSE)</f>
        <v>573.09</v>
      </c>
      <c r="R53" s="27"/>
      <c r="S53" s="27"/>
      <c r="T53" s="560" t="s">
        <v>125</v>
      </c>
      <c r="U53" s="700">
        <f t="shared" si="37"/>
        <v>78.564715933361811</v>
      </c>
      <c r="V53" s="601">
        <f t="shared" si="38"/>
        <v>4.2836394703118321</v>
      </c>
      <c r="W53" s="686">
        <f t="shared" si="39"/>
        <v>74.281076463049985</v>
      </c>
      <c r="X53" s="677">
        <f t="shared" si="40"/>
        <v>0</v>
      </c>
      <c r="Y53" s="27"/>
      <c r="Z53" s="700">
        <f t="shared" si="33"/>
        <v>100.58978519953236</v>
      </c>
      <c r="AA53" s="601">
        <f t="shared" si="34"/>
        <v>11.253031810012388</v>
      </c>
      <c r="AB53" s="686">
        <f t="shared" si="35"/>
        <v>89.33675338951997</v>
      </c>
      <c r="AC53" s="677">
        <f t="shared" si="36"/>
        <v>0</v>
      </c>
      <c r="AD53" s="16"/>
      <c r="AE53" s="436">
        <f t="shared" si="20"/>
        <v>-0.2189593030990282</v>
      </c>
      <c r="AF53" s="27"/>
      <c r="AH53" s="1296" t="s">
        <v>125</v>
      </c>
      <c r="AI53" s="1297" t="s">
        <v>126</v>
      </c>
      <c r="AJ53" s="1302">
        <f>IF(ISERROR(VLOOKUP($AH53,'Bond 5.2'!$B$10:$G$90,3,FALSE)),"NA",(VLOOKUP($AH53,'Bond 5.2'!$B$10:$G$90,3,FALSE)))</f>
        <v>45980</v>
      </c>
      <c r="AK53" s="1303">
        <f>IF(ISERROR(VLOOKUP($AH53,'Bond 5.2'!$B$10:$G$90,4,FALSE)),"NA",(VLOOKUP($AH53,'Bond 5.2'!$B$10:$G$90,4,FALSE)))</f>
        <v>2507</v>
      </c>
      <c r="AL53" s="1303">
        <f>IF(ISERROR(VLOOKUP($AH53,'Bond 5.2'!$B$10:$G$90,5,FALSE)),"NA",(VLOOKUP($AH53,'Bond 5.2'!$B$10:$G$90,5,FALSE)))</f>
        <v>43473</v>
      </c>
      <c r="AM53" s="1304">
        <f>IF(ISERROR(VLOOKUP($AH53,'Bond 5.2'!$B$10:$G$90,6,FALSE)),"NA",(VLOOKUP($AH53,'Bond 5.2'!$B$10:$G$90,6,FALSE)))</f>
        <v>0</v>
      </c>
      <c r="AN53" s="1285"/>
      <c r="AO53" s="1296" t="s">
        <v>125</v>
      </c>
      <c r="AP53" s="1297" t="s">
        <v>126</v>
      </c>
      <c r="AQ53" s="1302" t="str">
        <f>IF(ISERROR(VLOOKUP($AO53,'Bond 5.3'!$B$10:$G$58,3,FALSE)),"NA",(VLOOKUP($AO53,'Bond 5.3'!$B$10:$G$58,3,FALSE)))</f>
        <v>NA</v>
      </c>
      <c r="AR53" s="1303" t="str">
        <f>IF(ISERROR(VLOOKUP($AO53,'Bond 5.3'!$B$10:$G$58,4,FALSE)),"NA",(VLOOKUP($AO53,'Bond 5.3'!$B$10:$G$58,4,FALSE)))</f>
        <v>NA</v>
      </c>
      <c r="AS53" s="1303" t="str">
        <f>IF(ISERROR(VLOOKUP($AO53,'Bond 5.3'!$B$10:$G$58,5,FALSE)),"NA",(VLOOKUP($AO53,'Bond 5.3'!$B$10:$G$58,5,FALSE)))</f>
        <v>NA</v>
      </c>
      <c r="AT53" s="1304" t="str">
        <f>IF(ISERROR(VLOOKUP($AO53,'Bond 5.3'!$B$10:$G$58,6,FALSE)),"NA",(VLOOKUP($AO53,'Bond 5.3'!$B$10:$G$58,6,FALSE)))</f>
        <v>NA</v>
      </c>
      <c r="AW53" s="1296" t="s">
        <v>125</v>
      </c>
      <c r="AX53" s="1297" t="s">
        <v>126</v>
      </c>
      <c r="AY53" s="1302">
        <f>IF(ISERROR(VLOOKUP($AW53,'Bond 5.2'!$B$10:$L$90,8,FALSE)),"NA",(VLOOKUP($AW53,'Bond 5.2'!$B$10:$L$90,8,FALSE)))</f>
        <v>57647</v>
      </c>
      <c r="AZ53" s="1303">
        <f>IF(ISERROR(VLOOKUP($AW53,'Bond 5.2'!$B$10:$L$90,9,FALSE)),"NA",(VLOOKUP($AW53,'Bond 5.2'!$B$10:$L$90,9,FALSE)))</f>
        <v>6449</v>
      </c>
      <c r="BA53" s="1303">
        <f>IF(ISERROR(VLOOKUP($AW53,'Bond 5.2'!$B$10:$L$90,10,FALSE)),"NA",(VLOOKUP($AW53,'Bond 5.2'!$B$10:$L$90,10,FALSE)))</f>
        <v>51198</v>
      </c>
      <c r="BB53" s="1304">
        <f>IF(ISERROR(VLOOKUP($AW53,'Bond 5.2'!$B$10:$L$90,11,FALSE)),"NA",(VLOOKUP($AW53,'Bond 5.2'!$B$10:$L$90,11,FALSE)))</f>
        <v>0</v>
      </c>
      <c r="BC53" s="1285"/>
      <c r="BD53" s="1296" t="s">
        <v>125</v>
      </c>
      <c r="BE53" s="1297" t="s">
        <v>126</v>
      </c>
      <c r="BF53" s="1302" t="str">
        <f>IF(ISERROR(VLOOKUP($BD53,'Bond 5.3'!$B$10:$L$58,8,FALSE)),"NA",(VLOOKUP($BD53,'Bond 5.3'!$B$10:$L$58,8,FALSE)))</f>
        <v>NA</v>
      </c>
      <c r="BG53" s="1303" t="str">
        <f>IF(ISERROR(VLOOKUP($BD53,'Bond 5.3'!$B$10:$L$58,9,FALSE)),"NA",(VLOOKUP($BD53,'Bond 5.3'!$B$10:$L$58,9,FALSE)))</f>
        <v>NA</v>
      </c>
      <c r="BH53" s="1303" t="str">
        <f>IF(ISERROR(VLOOKUP($BD53,'Bond 5.3'!$B$10:$L$58,10,FALSE)),"NA",(VLOOKUP($BD53,'Bond 5.3'!$B$10:$L$58,10,FALSE)))</f>
        <v>NA</v>
      </c>
      <c r="BI53" s="1304" t="str">
        <f>IF(ISERROR(VLOOKUP($BD53,'Bond 5.3'!$B$10:$L$58,11,FALSE)),"NA",(VLOOKUP($BD53,'Bond 5.3'!$B$10:$L$58,11,FALSE)))</f>
        <v>NA</v>
      </c>
    </row>
    <row r="54" spans="1:61" x14ac:dyDescent="0.25">
      <c r="A54" s="27"/>
      <c r="B54" s="628" t="s">
        <v>127</v>
      </c>
      <c r="C54" s="694" t="s">
        <v>128</v>
      </c>
      <c r="D54" s="700">
        <f t="shared" si="21"/>
        <v>115.64</v>
      </c>
      <c r="E54" s="601">
        <f t="shared" si="22"/>
        <v>68.789999999999992</v>
      </c>
      <c r="F54" s="686">
        <f t="shared" si="23"/>
        <v>45.38</v>
      </c>
      <c r="G54" s="677">
        <f t="shared" si="24"/>
        <v>1.47</v>
      </c>
      <c r="H54" s="446"/>
      <c r="I54" s="700">
        <f t="shared" si="41"/>
        <v>160.76</v>
      </c>
      <c r="J54" s="601">
        <f t="shared" si="42"/>
        <v>18.36</v>
      </c>
      <c r="K54" s="686">
        <f t="shared" si="43"/>
        <v>139.51</v>
      </c>
      <c r="L54" s="677">
        <f t="shared" si="44"/>
        <v>2.89</v>
      </c>
      <c r="M54" s="71"/>
      <c r="N54" s="436">
        <f t="shared" si="11"/>
        <v>-0.28066683254540925</v>
      </c>
      <c r="O54" s="27"/>
      <c r="P54" s="349">
        <f>VLOOKUP(B54,'FX rates'!$B$9:$K$124,4,FALSE)</f>
        <v>4.2699999999999996</v>
      </c>
      <c r="Q54" s="283">
        <f>VLOOKUP(B54,'FX rates'!$B$9:$K$124,5,FALSE)</f>
        <v>4.0609999999999999</v>
      </c>
      <c r="R54" s="27"/>
      <c r="S54" s="27"/>
      <c r="T54" s="628" t="s">
        <v>127</v>
      </c>
      <c r="U54" s="700">
        <f t="shared" si="37"/>
        <v>27.081967213114758</v>
      </c>
      <c r="V54" s="601">
        <f t="shared" si="38"/>
        <v>16.110070257611241</v>
      </c>
      <c r="W54" s="686">
        <f t="shared" si="39"/>
        <v>10.627634660421547</v>
      </c>
      <c r="X54" s="677">
        <f t="shared" si="40"/>
        <v>0.34426229508196726</v>
      </c>
      <c r="Y54" s="27"/>
      <c r="Z54" s="700">
        <f t="shared" si="33"/>
        <v>39.58630879093819</v>
      </c>
      <c r="AA54" s="601">
        <f t="shared" si="34"/>
        <v>4.5210539276040382</v>
      </c>
      <c r="AB54" s="686">
        <f t="shared" si="35"/>
        <v>34.353607485840925</v>
      </c>
      <c r="AC54" s="677">
        <f t="shared" si="36"/>
        <v>0.71164737749322826</v>
      </c>
      <c r="AD54" s="16"/>
      <c r="AE54" s="436">
        <f t="shared" si="20"/>
        <v>-0.31587541146765963</v>
      </c>
      <c r="AF54" s="27"/>
      <c r="AH54" s="1305" t="s">
        <v>127</v>
      </c>
      <c r="AI54" s="1297" t="s">
        <v>128</v>
      </c>
      <c r="AJ54" s="1302">
        <f>IF(ISERROR(VLOOKUP($AH54,'Bond 5.2'!$B$10:$G$90,3,FALSE)),"NA",(VLOOKUP($AH54,'Bond 5.2'!$B$10:$G$90,3,FALSE)))</f>
        <v>115.12</v>
      </c>
      <c r="AK54" s="1303">
        <f>IF(ISERROR(VLOOKUP($AH54,'Bond 5.2'!$B$10:$G$90,4,FALSE)),"NA",(VLOOKUP($AH54,'Bond 5.2'!$B$10:$G$90,4,FALSE)))</f>
        <v>68.27</v>
      </c>
      <c r="AL54" s="1303">
        <f>IF(ISERROR(VLOOKUP($AH54,'Bond 5.2'!$B$10:$G$90,5,FALSE)),"NA",(VLOOKUP($AH54,'Bond 5.2'!$B$10:$G$90,5,FALSE)))</f>
        <v>45.38</v>
      </c>
      <c r="AM54" s="1304">
        <f>IF(ISERROR(VLOOKUP($AH54,'Bond 5.2'!$B$10:$G$90,6,FALSE)),"NA",(VLOOKUP($AH54,'Bond 5.2'!$B$10:$G$90,6,FALSE)))</f>
        <v>1.47</v>
      </c>
      <c r="AN54" s="1285"/>
      <c r="AO54" s="1305" t="s">
        <v>127</v>
      </c>
      <c r="AP54" s="1297" t="s">
        <v>128</v>
      </c>
      <c r="AQ54" s="1302">
        <f>IF(ISERROR(VLOOKUP($AO54,'Bond 5.3'!$B$10:$G$58,3,FALSE)),"NA",(VLOOKUP($AO54,'Bond 5.3'!$B$10:$G$58,3,FALSE)))</f>
        <v>0.52</v>
      </c>
      <c r="AR54" s="1303">
        <f>IF(ISERROR(VLOOKUP($AO54,'Bond 5.3'!$B$10:$G$58,4,FALSE)),"NA",(VLOOKUP($AO54,'Bond 5.3'!$B$10:$G$58,4,FALSE)))</f>
        <v>0.52</v>
      </c>
      <c r="AS54" s="1303">
        <f>IF(ISERROR(VLOOKUP($AO54,'Bond 5.3'!$B$10:$G$58,5,FALSE)),"NA",(VLOOKUP($AO54,'Bond 5.3'!$B$10:$G$58,5,FALSE)))</f>
        <v>0</v>
      </c>
      <c r="AT54" s="1304">
        <f>IF(ISERROR(VLOOKUP($AO54,'Bond 5.3'!$B$10:$G$58,6,FALSE)),"NA",(VLOOKUP($AO54,'Bond 5.3'!$B$10:$G$58,6,FALSE)))</f>
        <v>0</v>
      </c>
      <c r="AW54" s="1305" t="s">
        <v>127</v>
      </c>
      <c r="AX54" s="1297" t="s">
        <v>128</v>
      </c>
      <c r="AY54" s="1302">
        <f>IF(ISERROR(VLOOKUP($AW54,'Bond 5.2'!$B$10:$L$90,8,FALSE)),"NA",(VLOOKUP($AW54,'Bond 5.2'!$B$10:$L$90,8,FALSE)))</f>
        <v>38.049999999999997</v>
      </c>
      <c r="AZ54" s="1303">
        <f>IF(ISERROR(VLOOKUP($AW54,'Bond 5.2'!$B$10:$L$90,9,FALSE)),"NA",(VLOOKUP($AW54,'Bond 5.2'!$B$10:$L$90,9,FALSE)))</f>
        <v>18.36</v>
      </c>
      <c r="BA54" s="1303">
        <f>IF(ISERROR(VLOOKUP($AW54,'Bond 5.2'!$B$10:$L$90,10,FALSE)),"NA",(VLOOKUP($AW54,'Bond 5.2'!$B$10:$L$90,10,FALSE)))</f>
        <v>16.8</v>
      </c>
      <c r="BB54" s="1304">
        <f>IF(ISERROR(VLOOKUP($AW54,'Bond 5.2'!$B$10:$L$90,11,FALSE)),"NA",(VLOOKUP($AW54,'Bond 5.2'!$B$10:$L$90,11,FALSE)))</f>
        <v>2.89</v>
      </c>
      <c r="BC54" s="1285"/>
      <c r="BD54" s="1305" t="s">
        <v>127</v>
      </c>
      <c r="BE54" s="1297" t="s">
        <v>128</v>
      </c>
      <c r="BF54" s="1302">
        <f>IF(ISERROR(VLOOKUP($BD54,'Bond 5.3'!$B$10:$L$58,8,FALSE)),"NA",(VLOOKUP($BD54,'Bond 5.3'!$B$10:$L$58,8,FALSE)))</f>
        <v>122.71</v>
      </c>
      <c r="BG54" s="1303">
        <f>IF(ISERROR(VLOOKUP($BD54,'Bond 5.3'!$B$10:$L$58,9,FALSE)),"NA",(VLOOKUP($BD54,'Bond 5.3'!$B$10:$L$58,9,FALSE)))</f>
        <v>0</v>
      </c>
      <c r="BH54" s="1303">
        <f>IF(ISERROR(VLOOKUP($BD54,'Bond 5.3'!$B$10:$L$58,10,FALSE)),"NA",(VLOOKUP($BD54,'Bond 5.3'!$B$10:$L$58,10,FALSE)))</f>
        <v>122.71</v>
      </c>
      <c r="BI54" s="1304">
        <f>IF(ISERROR(VLOOKUP($BD54,'Bond 5.3'!$B$10:$L$58,11,FALSE)),"NA",(VLOOKUP($BD54,'Bond 5.3'!$B$10:$L$58,11,FALSE)))</f>
        <v>0</v>
      </c>
    </row>
    <row r="55" spans="1:61" x14ac:dyDescent="0.25">
      <c r="B55" s="560" t="s">
        <v>129</v>
      </c>
      <c r="C55" s="694" t="s">
        <v>130</v>
      </c>
      <c r="D55" s="700">
        <f t="shared" si="21"/>
        <v>314302.98</v>
      </c>
      <c r="E55" s="601">
        <f t="shared" si="22"/>
        <v>1600.9499999999998</v>
      </c>
      <c r="F55" s="686">
        <f t="shared" si="23"/>
        <v>56834.840000000004</v>
      </c>
      <c r="G55" s="677">
        <f t="shared" si="24"/>
        <v>255867.18999999997</v>
      </c>
      <c r="H55" s="446"/>
      <c r="I55" s="700">
        <f t="shared" si="41"/>
        <v>60221.35</v>
      </c>
      <c r="J55" s="601">
        <f t="shared" si="42"/>
        <v>60071.839999999997</v>
      </c>
      <c r="K55" s="686" t="str">
        <f t="shared" si="43"/>
        <v>NA</v>
      </c>
      <c r="L55" s="677" t="str">
        <f t="shared" si="44"/>
        <v>NA</v>
      </c>
      <c r="M55" s="73"/>
      <c r="N55" s="436">
        <f t="shared" si="11"/>
        <v>4.2191287641343145</v>
      </c>
      <c r="O55" s="15"/>
      <c r="P55" s="349">
        <f>VLOOKUP(B55,'FX rates'!$B$9:$K$124,4,FALSE)</f>
        <v>295.31</v>
      </c>
      <c r="Q55" s="283">
        <f>VLOOKUP(B55,'FX rates'!$B$9:$K$124,5,FALSE)</f>
        <v>280.358</v>
      </c>
      <c r="R55" s="15"/>
      <c r="S55" s="15"/>
      <c r="T55" s="560" t="s">
        <v>129</v>
      </c>
      <c r="U55" s="700">
        <f t="shared" si="37"/>
        <v>1064.3153973790254</v>
      </c>
      <c r="V55" s="601">
        <f t="shared" si="38"/>
        <v>5.4212522434052346</v>
      </c>
      <c r="W55" s="686">
        <f t="shared" si="39"/>
        <v>192.45823033422505</v>
      </c>
      <c r="X55" s="677">
        <f t="shared" si="40"/>
        <v>866.43591480139503</v>
      </c>
      <c r="Y55" s="27"/>
      <c r="Z55" s="700">
        <f t="shared" si="33"/>
        <v>214.80161079762303</v>
      </c>
      <c r="AA55" s="601">
        <f t="shared" si="34"/>
        <v>214.26832835160758</v>
      </c>
      <c r="AB55" s="686" t="str">
        <f t="shared" si="35"/>
        <v>NA</v>
      </c>
      <c r="AC55" s="677" t="str">
        <f t="shared" si="36"/>
        <v>NA</v>
      </c>
      <c r="AD55" s="16"/>
      <c r="AE55" s="436">
        <f t="shared" si="20"/>
        <v>3.9548762387158183</v>
      </c>
      <c r="AH55" s="1296" t="s">
        <v>129</v>
      </c>
      <c r="AI55" s="1297" t="s">
        <v>130</v>
      </c>
      <c r="AJ55" s="1302">
        <f>IF(ISERROR(VLOOKUP($AH55,'Bond 5.2'!$B$10:$G$90,3,FALSE)),"NA",(VLOOKUP($AH55,'Bond 5.2'!$B$10:$G$90,3,FALSE)))</f>
        <v>879.92</v>
      </c>
      <c r="AK55" s="1303">
        <f>IF(ISERROR(VLOOKUP($AH55,'Bond 5.2'!$B$10:$G$90,4,FALSE)),"NA",(VLOOKUP($AH55,'Bond 5.2'!$B$10:$G$90,4,FALSE)))</f>
        <v>639.05999999999995</v>
      </c>
      <c r="AL55" s="1303">
        <f>IF(ISERROR(VLOOKUP($AH55,'Bond 5.2'!$B$10:$G$90,5,FALSE)),"NA",(VLOOKUP($AH55,'Bond 5.2'!$B$10:$G$90,5,FALSE)))</f>
        <v>240.86</v>
      </c>
      <c r="AM55" s="1304">
        <f>IF(ISERROR(VLOOKUP($AH55,'Bond 5.2'!$B$10:$G$90,6,FALSE)),"NA",(VLOOKUP($AH55,'Bond 5.2'!$B$10:$G$90,6,FALSE)))</f>
        <v>0</v>
      </c>
      <c r="AN55" s="1285"/>
      <c r="AO55" s="1296" t="s">
        <v>129</v>
      </c>
      <c r="AP55" s="1297" t="s">
        <v>130</v>
      </c>
      <c r="AQ55" s="1302">
        <f>IF(ISERROR(VLOOKUP($AO55,'Bond 5.3'!$B$10:$G$58,3,FALSE)),"NA",(VLOOKUP($AO55,'Bond 5.3'!$B$10:$G$58,3,FALSE)))</f>
        <v>313423.06</v>
      </c>
      <c r="AR55" s="1303">
        <f>IF(ISERROR(VLOOKUP($AO55,'Bond 5.3'!$B$10:$G$58,4,FALSE)),"NA",(VLOOKUP($AO55,'Bond 5.3'!$B$10:$G$58,4,FALSE)))</f>
        <v>961.89</v>
      </c>
      <c r="AS55" s="1303">
        <f>IF(ISERROR(VLOOKUP($AO55,'Bond 5.3'!$B$10:$G$58,5,FALSE)),"NA",(VLOOKUP($AO55,'Bond 5.3'!$B$10:$G$58,5,FALSE)))</f>
        <v>56593.98</v>
      </c>
      <c r="AT55" s="1304">
        <f>IF(ISERROR(VLOOKUP($AO55,'Bond 5.3'!$B$10:$G$58,6,FALSE)),"NA",(VLOOKUP($AO55,'Bond 5.3'!$B$10:$G$58,6,FALSE)))</f>
        <v>255867.18999999997</v>
      </c>
      <c r="AW55" s="1296" t="s">
        <v>129</v>
      </c>
      <c r="AX55" s="1297" t="s">
        <v>130</v>
      </c>
      <c r="AY55" s="1302">
        <f>IF(ISERROR(VLOOKUP($AW55,'Bond 5.2'!$B$10:$L$90,8,FALSE)),"NA",(VLOOKUP($AW55,'Bond 5.2'!$B$10:$L$90,8,FALSE)))</f>
        <v>60221.35</v>
      </c>
      <c r="AZ55" s="1303">
        <f>IF(ISERROR(VLOOKUP($AW55,'Bond 5.2'!$B$10:$L$90,9,FALSE)),"NA",(VLOOKUP($AW55,'Bond 5.2'!$B$10:$L$90,9,FALSE)))</f>
        <v>60071.839999999997</v>
      </c>
      <c r="BA55" s="1303" t="str">
        <f>IF(ISERROR(VLOOKUP($AW55,'Bond 5.2'!$B$10:$L$90,10,FALSE)),"NA",(VLOOKUP($AW55,'Bond 5.2'!$B$10:$L$90,10,FALSE)))</f>
        <v>NA</v>
      </c>
      <c r="BB55" s="1304" t="str">
        <f>IF(ISERROR(VLOOKUP($AW55,'Bond 5.2'!$B$10:$L$90,11,FALSE)),"NA",(VLOOKUP($AW55,'Bond 5.2'!$B$10:$L$90,11,FALSE)))</f>
        <v>NA</v>
      </c>
      <c r="BC55" s="1285"/>
      <c r="BD55" s="1296" t="s">
        <v>129</v>
      </c>
      <c r="BE55" s="1297" t="s">
        <v>130</v>
      </c>
      <c r="BF55" s="1302" t="str">
        <f>IF(ISERROR(VLOOKUP($BD55,'Bond 5.3'!$B$10:$L$58,8,FALSE)),"NA",(VLOOKUP($BD55,'Bond 5.3'!$B$10:$L$58,8,FALSE)))</f>
        <v>NA</v>
      </c>
      <c r="BG55" s="1303" t="str">
        <f>IF(ISERROR(VLOOKUP($BD55,'Bond 5.3'!$B$10:$L$58,9,FALSE)),"NA",(VLOOKUP($BD55,'Bond 5.3'!$B$10:$L$58,9,FALSE)))</f>
        <v>NA</v>
      </c>
      <c r="BH55" s="1303" t="str">
        <f>IF(ISERROR(VLOOKUP($BD55,'Bond 5.3'!$B$10:$L$58,10,FALSE)),"NA",(VLOOKUP($BD55,'Bond 5.3'!$B$10:$L$58,10,FALSE)))</f>
        <v>NA</v>
      </c>
      <c r="BI55" s="1304" t="str">
        <f>IF(ISERROR(VLOOKUP($BD55,'Bond 5.3'!$B$10:$L$58,11,FALSE)),"NA",(VLOOKUP($BD55,'Bond 5.3'!$B$10:$L$58,11,FALSE)))</f>
        <v>NA</v>
      </c>
    </row>
    <row r="56" spans="1:61" x14ac:dyDescent="0.25">
      <c r="B56" s="560" t="s">
        <v>594</v>
      </c>
      <c r="C56" s="694" t="s">
        <v>595</v>
      </c>
      <c r="D56" s="700">
        <f t="shared" si="21"/>
        <v>26.48</v>
      </c>
      <c r="E56" s="601" t="str">
        <f t="shared" si="22"/>
        <v>NA</v>
      </c>
      <c r="F56" s="686" t="str">
        <f t="shared" si="23"/>
        <v>NA</v>
      </c>
      <c r="G56" s="677" t="str">
        <f t="shared" si="24"/>
        <v>NA</v>
      </c>
      <c r="H56" s="446"/>
      <c r="I56" s="700">
        <f t="shared" si="41"/>
        <v>100.27</v>
      </c>
      <c r="J56" s="601" t="str">
        <f t="shared" si="42"/>
        <v>NA</v>
      </c>
      <c r="K56" s="686" t="str">
        <f t="shared" si="43"/>
        <v>NA</v>
      </c>
      <c r="L56" s="677" t="str">
        <f t="shared" si="44"/>
        <v>NA</v>
      </c>
      <c r="M56" s="73"/>
      <c r="N56" s="436">
        <f t="shared" si="11"/>
        <v>-0.73591303480602366</v>
      </c>
      <c r="O56" s="15"/>
      <c r="P56" s="349">
        <f>VLOOKUP(B56,'FX rates'!$B$9:$K$124,4,FALSE)</f>
        <v>1.744</v>
      </c>
      <c r="Q56" s="283">
        <f>VLOOKUP(B56,'FX rates'!$B$9:$K$124,5,FALSE)</f>
        <v>1.71</v>
      </c>
      <c r="R56" s="15"/>
      <c r="S56" s="15"/>
      <c r="T56" s="560" t="s">
        <v>594</v>
      </c>
      <c r="U56" s="700">
        <f t="shared" si="37"/>
        <v>15.18348623853211</v>
      </c>
      <c r="V56" s="601" t="str">
        <f t="shared" si="38"/>
        <v>NA</v>
      </c>
      <c r="W56" s="686" t="str">
        <f t="shared" si="39"/>
        <v>NA</v>
      </c>
      <c r="X56" s="677" t="str">
        <f t="shared" si="40"/>
        <v>NA</v>
      </c>
      <c r="Y56" s="27"/>
      <c r="Z56" s="700">
        <f t="shared" si="33"/>
        <v>58.637426900584792</v>
      </c>
      <c r="AA56" s="601" t="str">
        <f t="shared" si="34"/>
        <v>NA</v>
      </c>
      <c r="AB56" s="686" t="str">
        <f t="shared" si="35"/>
        <v>NA</v>
      </c>
      <c r="AC56" s="677" t="str">
        <f t="shared" si="36"/>
        <v>NA</v>
      </c>
      <c r="AD56" s="16"/>
      <c r="AE56" s="436">
        <f t="shared" si="20"/>
        <v>-0.74106151921920904</v>
      </c>
      <c r="AH56" s="1296" t="s">
        <v>594</v>
      </c>
      <c r="AI56" s="1297" t="s">
        <v>595</v>
      </c>
      <c r="AJ56" s="1302">
        <f>IF(ISERROR(VLOOKUP($AH56,'Bond 5.2'!$B$10:$G$90,3,FALSE)),"NA",(VLOOKUP($AH56,'Bond 5.2'!$B$10:$G$90,3,FALSE)))</f>
        <v>26.48</v>
      </c>
      <c r="AK56" s="1303" t="str">
        <f>IF(ISERROR(VLOOKUP($AH56,'Bond 5.2'!$B$10:$G$90,4,FALSE)),"NA",(VLOOKUP($AH56,'Bond 5.2'!$B$10:$G$90,4,FALSE)))</f>
        <v>NA</v>
      </c>
      <c r="AL56" s="1303" t="str">
        <f>IF(ISERROR(VLOOKUP($AH56,'Bond 5.2'!$B$10:$G$90,5,FALSE)),"NA",(VLOOKUP($AH56,'Bond 5.2'!$B$10:$G$90,5,FALSE)))</f>
        <v>NA</v>
      </c>
      <c r="AM56" s="1304" t="str">
        <f>IF(ISERROR(VLOOKUP($AH56,'Bond 5.2'!$B$10:$G$90,6,FALSE)),"NA",(VLOOKUP($AH56,'Bond 5.2'!$B$10:$G$90,6,FALSE)))</f>
        <v>NA</v>
      </c>
      <c r="AN56" s="1285"/>
      <c r="AO56" s="1296" t="s">
        <v>594</v>
      </c>
      <c r="AP56" s="1297" t="s">
        <v>595</v>
      </c>
      <c r="AQ56" s="1302" t="str">
        <f>IF(ISERROR(VLOOKUP($AO56,'Bond 5.3'!$B$10:$G$58,3,FALSE)),"NA",(VLOOKUP($AO56,'Bond 5.3'!$B$10:$G$58,3,FALSE)))</f>
        <v>NA</v>
      </c>
      <c r="AR56" s="1303" t="str">
        <f>IF(ISERROR(VLOOKUP($AO56,'Bond 5.3'!$B$10:$G$58,4,FALSE)),"NA",(VLOOKUP($AO56,'Bond 5.3'!$B$10:$G$58,4,FALSE)))</f>
        <v>NA</v>
      </c>
      <c r="AS56" s="1303" t="str">
        <f>IF(ISERROR(VLOOKUP($AO56,'Bond 5.3'!$B$10:$G$58,5,FALSE)),"NA",(VLOOKUP($AO56,'Bond 5.3'!$B$10:$G$58,5,FALSE)))</f>
        <v>NA</v>
      </c>
      <c r="AT56" s="1304" t="str">
        <f>IF(ISERROR(VLOOKUP($AO56,'Bond 5.3'!$B$10:$G$58,6,FALSE)),"NA",(VLOOKUP($AO56,'Bond 5.3'!$B$10:$G$58,6,FALSE)))</f>
        <v>NA</v>
      </c>
      <c r="AW56" s="1296" t="s">
        <v>594</v>
      </c>
      <c r="AX56" s="1297" t="s">
        <v>595</v>
      </c>
      <c r="AY56" s="1302">
        <f>IF(ISERROR(VLOOKUP($AW56,'Bond 5.2'!$B$10:$L$90,8,FALSE)),"NA",(VLOOKUP($AW56,'Bond 5.2'!$B$10:$L$90,8,FALSE)))</f>
        <v>100.27</v>
      </c>
      <c r="AZ56" s="1303" t="str">
        <f>IF(ISERROR(VLOOKUP($AW56,'Bond 5.2'!$B$10:$L$90,9,FALSE)),"NA",(VLOOKUP($AW56,'Bond 5.2'!$B$10:$L$90,9,FALSE)))</f>
        <v>NA</v>
      </c>
      <c r="BA56" s="1303" t="str">
        <f>IF(ISERROR(VLOOKUP($AW56,'Bond 5.2'!$B$10:$L$90,10,FALSE)),"NA",(VLOOKUP($AW56,'Bond 5.2'!$B$10:$L$90,10,FALSE)))</f>
        <v>NA</v>
      </c>
      <c r="BB56" s="1304" t="str">
        <f>IF(ISERROR(VLOOKUP($AW56,'Bond 5.2'!$B$10:$L$90,11,FALSE)),"NA",(VLOOKUP($AW56,'Bond 5.2'!$B$10:$L$90,11,FALSE)))</f>
        <v>NA</v>
      </c>
      <c r="BC56" s="1285"/>
      <c r="BD56" s="1296" t="s">
        <v>594</v>
      </c>
      <c r="BE56" s="1297" t="s">
        <v>595</v>
      </c>
      <c r="BF56" s="1302" t="str">
        <f>IF(ISERROR(VLOOKUP($BD56,'Bond 5.3'!$B$10:$L$58,8,FALSE)),"NA",(VLOOKUP($BD56,'Bond 5.3'!$B$10:$L$58,8,FALSE)))</f>
        <v>NA</v>
      </c>
      <c r="BG56" s="1303" t="str">
        <f>IF(ISERROR(VLOOKUP($BD56,'Bond 5.3'!$B$10:$L$58,9,FALSE)),"NA",(VLOOKUP($BD56,'Bond 5.3'!$B$10:$L$58,9,FALSE)))</f>
        <v>NA</v>
      </c>
      <c r="BH56" s="1303" t="str">
        <f>IF(ISERROR(VLOOKUP($BD56,'Bond 5.3'!$B$10:$L$58,10,FALSE)),"NA",(VLOOKUP($BD56,'Bond 5.3'!$B$10:$L$58,10,FALSE)))</f>
        <v>NA</v>
      </c>
      <c r="BI56" s="1304" t="str">
        <f>IF(ISERROR(VLOOKUP($BD56,'Bond 5.3'!$B$10:$L$58,11,FALSE)),"NA",(VLOOKUP($BD56,'Bond 5.3'!$B$10:$L$58,11,FALSE)))</f>
        <v>NA</v>
      </c>
    </row>
    <row r="57" spans="1:61" x14ac:dyDescent="0.25">
      <c r="B57" s="560" t="s">
        <v>597</v>
      </c>
      <c r="C57" s="694" t="s">
        <v>598</v>
      </c>
      <c r="D57" s="700">
        <f t="shared" si="21"/>
        <v>11921.89</v>
      </c>
      <c r="E57" s="601" t="str">
        <f t="shared" si="22"/>
        <v>NA</v>
      </c>
      <c r="F57" s="686" t="str">
        <f t="shared" si="23"/>
        <v>NA</v>
      </c>
      <c r="G57" s="677" t="str">
        <f t="shared" si="24"/>
        <v>NA</v>
      </c>
      <c r="H57" s="446"/>
      <c r="I57" s="700">
        <f t="shared" si="41"/>
        <v>9266.3700000000008</v>
      </c>
      <c r="J57" s="601" t="str">
        <f t="shared" si="42"/>
        <v>NA</v>
      </c>
      <c r="K57" s="686" t="str">
        <f t="shared" si="43"/>
        <v>NA</v>
      </c>
      <c r="L57" s="677" t="str">
        <f t="shared" si="44"/>
        <v>NA</v>
      </c>
      <c r="M57" s="73"/>
      <c r="N57" s="436">
        <f t="shared" si="11"/>
        <v>0.28657608103280985</v>
      </c>
      <c r="O57" s="15"/>
      <c r="P57" s="349">
        <f>VLOOKUP(B57,'FX rates'!$B$9:$K$124,4,FALSE)</f>
        <v>22.667000000000002</v>
      </c>
      <c r="Q57" s="283">
        <f>VLOOKUP(B57,'FX rates'!$B$9:$K$124,5,FALSE)</f>
        <v>22.541</v>
      </c>
      <c r="R57" s="15"/>
      <c r="S57" s="15"/>
      <c r="T57" s="560" t="s">
        <v>597</v>
      </c>
      <c r="U57" s="700">
        <f t="shared" si="37"/>
        <v>525.95800061763794</v>
      </c>
      <c r="V57" s="601" t="str">
        <f t="shared" si="38"/>
        <v>NA</v>
      </c>
      <c r="W57" s="686" t="str">
        <f t="shared" si="39"/>
        <v>NA</v>
      </c>
      <c r="X57" s="677" t="str">
        <f t="shared" si="40"/>
        <v>NA</v>
      </c>
      <c r="Y57" s="27"/>
      <c r="Z57" s="700">
        <f t="shared" si="33"/>
        <v>411.08957011667633</v>
      </c>
      <c r="AA57" s="601" t="str">
        <f t="shared" si="34"/>
        <v>NA</v>
      </c>
      <c r="AB57" s="686" t="str">
        <f t="shared" si="35"/>
        <v>NA</v>
      </c>
      <c r="AC57" s="677" t="str">
        <f t="shared" si="36"/>
        <v>NA</v>
      </c>
      <c r="AD57" s="16"/>
      <c r="AE57" s="436">
        <f t="shared" si="20"/>
        <v>0.27942433681389534</v>
      </c>
      <c r="AH57" s="1296" t="s">
        <v>597</v>
      </c>
      <c r="AI57" s="1297" t="s">
        <v>598</v>
      </c>
      <c r="AJ57" s="1302">
        <f>IF(ISERROR(VLOOKUP($AH57,'Bond 5.2'!$B$10:$G$90,3,FALSE)),"NA",(VLOOKUP($AH57,'Bond 5.2'!$B$10:$G$90,3,FALSE)))</f>
        <v>11921.89</v>
      </c>
      <c r="AK57" s="1303" t="str">
        <f>IF(ISERROR(VLOOKUP($AH57,'Bond 5.2'!$B$10:$G$90,4,FALSE)),"NA",(VLOOKUP($AH57,'Bond 5.2'!$B$10:$G$90,4,FALSE)))</f>
        <v>NA</v>
      </c>
      <c r="AL57" s="1303" t="str">
        <f>IF(ISERROR(VLOOKUP($AH57,'Bond 5.2'!$B$10:$G$90,5,FALSE)),"NA",(VLOOKUP($AH57,'Bond 5.2'!$B$10:$G$90,5,FALSE)))</f>
        <v>NA</v>
      </c>
      <c r="AM57" s="1304" t="str">
        <f>IF(ISERROR(VLOOKUP($AH57,'Bond 5.2'!$B$10:$G$90,6,FALSE)),"NA",(VLOOKUP($AH57,'Bond 5.2'!$B$10:$G$90,6,FALSE)))</f>
        <v>NA</v>
      </c>
      <c r="AN57" s="1285"/>
      <c r="AO57" s="1296" t="s">
        <v>597</v>
      </c>
      <c r="AP57" s="1297" t="s">
        <v>598</v>
      </c>
      <c r="AQ57" s="1302" t="str">
        <f>IF(ISERROR(VLOOKUP($AO57,'Bond 5.3'!$B$10:$G$58,3,FALSE)),"NA",(VLOOKUP($AO57,'Bond 5.3'!$B$10:$G$58,3,FALSE)))</f>
        <v>NA</v>
      </c>
      <c r="AR57" s="1303" t="str">
        <f>IF(ISERROR(VLOOKUP($AO57,'Bond 5.3'!$B$10:$G$58,4,FALSE)),"NA",(VLOOKUP($AO57,'Bond 5.3'!$B$10:$G$58,4,FALSE)))</f>
        <v>NA</v>
      </c>
      <c r="AS57" s="1303" t="str">
        <f>IF(ISERROR(VLOOKUP($AO57,'Bond 5.3'!$B$10:$G$58,5,FALSE)),"NA",(VLOOKUP($AO57,'Bond 5.3'!$B$10:$G$58,5,FALSE)))</f>
        <v>NA</v>
      </c>
      <c r="AT57" s="1304" t="str">
        <f>IF(ISERROR(VLOOKUP($AO57,'Bond 5.3'!$B$10:$G$58,6,FALSE)),"NA",(VLOOKUP($AO57,'Bond 5.3'!$B$10:$G$58,6,FALSE)))</f>
        <v>NA</v>
      </c>
      <c r="AW57" s="1296" t="s">
        <v>597</v>
      </c>
      <c r="AX57" s="1297" t="s">
        <v>598</v>
      </c>
      <c r="AY57" s="1302">
        <f>IF(ISERROR(VLOOKUP($AW57,'Bond 5.2'!$B$10:$L$90,8,FALSE)),"NA",(VLOOKUP($AW57,'Bond 5.2'!$B$10:$L$90,8,FALSE)))</f>
        <v>9266.3700000000008</v>
      </c>
      <c r="AZ57" s="1303" t="str">
        <f>IF(ISERROR(VLOOKUP($AW57,'Bond 5.2'!$B$10:$L$90,9,FALSE)),"NA",(VLOOKUP($AW57,'Bond 5.2'!$B$10:$L$90,9,FALSE)))</f>
        <v>NA</v>
      </c>
      <c r="BA57" s="1303" t="str">
        <f>IF(ISERROR(VLOOKUP($AW57,'Bond 5.2'!$B$10:$L$90,10,FALSE)),"NA",(VLOOKUP($AW57,'Bond 5.2'!$B$10:$L$90,10,FALSE)))</f>
        <v>NA</v>
      </c>
      <c r="BB57" s="1304" t="str">
        <f>IF(ISERROR(VLOOKUP($AW57,'Bond 5.2'!$B$10:$L$90,11,FALSE)),"NA",(VLOOKUP($AW57,'Bond 5.2'!$B$10:$L$90,11,FALSE)))</f>
        <v>NA</v>
      </c>
      <c r="BC57" s="1285"/>
      <c r="BD57" s="1296" t="s">
        <v>597</v>
      </c>
      <c r="BE57" s="1297" t="s">
        <v>598</v>
      </c>
      <c r="BF57" s="1302" t="str">
        <f>IF(ISERROR(VLOOKUP($BD57,'Bond 5.3'!$B$10:$L$58,8,FALSE)),"NA",(VLOOKUP($BD57,'Bond 5.3'!$B$10:$L$58,8,FALSE)))</f>
        <v>NA</v>
      </c>
      <c r="BG57" s="1303" t="str">
        <f>IF(ISERROR(VLOOKUP($BD57,'Bond 5.3'!$B$10:$L$58,9,FALSE)),"NA",(VLOOKUP($BD57,'Bond 5.3'!$B$10:$L$58,9,FALSE)))</f>
        <v>NA</v>
      </c>
      <c r="BH57" s="1303" t="str">
        <f>IF(ISERROR(VLOOKUP($BD57,'Bond 5.3'!$B$10:$L$58,10,FALSE)),"NA",(VLOOKUP($BD57,'Bond 5.3'!$B$10:$L$58,10,FALSE)))</f>
        <v>NA</v>
      </c>
      <c r="BI57" s="1304" t="str">
        <f>IF(ISERROR(VLOOKUP($BD57,'Bond 5.3'!$B$10:$L$58,11,FALSE)),"NA",(VLOOKUP($BD57,'Bond 5.3'!$B$10:$L$58,11,FALSE)))</f>
        <v>NA</v>
      </c>
    </row>
    <row r="58" spans="1:61" x14ac:dyDescent="0.25">
      <c r="B58" s="560" t="s">
        <v>599</v>
      </c>
      <c r="C58" s="694" t="s">
        <v>57</v>
      </c>
      <c r="D58" s="700">
        <f t="shared" si="21"/>
        <v>329.51</v>
      </c>
      <c r="E58" s="601" t="str">
        <f t="shared" si="22"/>
        <v>NA</v>
      </c>
      <c r="F58" s="686">
        <f t="shared" si="23"/>
        <v>139.08000000000001</v>
      </c>
      <c r="G58" s="677" t="str">
        <f t="shared" si="24"/>
        <v>NA</v>
      </c>
      <c r="H58" s="446"/>
      <c r="I58" s="700">
        <f t="shared" si="41"/>
        <v>317.73</v>
      </c>
      <c r="J58" s="601">
        <f t="shared" si="42"/>
        <v>133.24</v>
      </c>
      <c r="K58" s="686">
        <f t="shared" si="43"/>
        <v>183.48</v>
      </c>
      <c r="L58" s="677">
        <f t="shared" si="44"/>
        <v>1.01</v>
      </c>
      <c r="M58" s="73"/>
      <c r="N58" s="436">
        <f t="shared" si="11"/>
        <v>3.7075504359046899E-2</v>
      </c>
      <c r="O58" s="15"/>
      <c r="P58" s="349">
        <f>VLOOKUP(B58,'FX rates'!$B$9:$K$124,4,FALSE)</f>
        <v>0.89200000000000002</v>
      </c>
      <c r="Q58" s="283">
        <f>VLOOKUP(B58,'FX rates'!$B$9:$K$124,5,FALSE)</f>
        <v>0.874</v>
      </c>
      <c r="R58" s="15"/>
      <c r="S58" s="15"/>
      <c r="T58" s="560" t="s">
        <v>599</v>
      </c>
      <c r="U58" s="700">
        <f t="shared" si="37"/>
        <v>369.40582959641256</v>
      </c>
      <c r="V58" s="601" t="str">
        <f t="shared" si="38"/>
        <v>NA</v>
      </c>
      <c r="W58" s="686">
        <f t="shared" si="39"/>
        <v>155.91928251121078</v>
      </c>
      <c r="X58" s="677" t="str">
        <f t="shared" si="40"/>
        <v>NA</v>
      </c>
      <c r="Y58" s="27"/>
      <c r="Z58" s="700">
        <f t="shared" si="33"/>
        <v>363.53546910755153</v>
      </c>
      <c r="AA58" s="601">
        <f t="shared" si="34"/>
        <v>152.44851258581238</v>
      </c>
      <c r="AB58" s="686">
        <f t="shared" si="35"/>
        <v>209.93135011441646</v>
      </c>
      <c r="AC58" s="677">
        <f t="shared" si="36"/>
        <v>1.1556064073226544</v>
      </c>
      <c r="AD58" s="16"/>
      <c r="AE58" s="436">
        <f t="shared" si="20"/>
        <v>1.6147971759873272E-2</v>
      </c>
      <c r="AH58" s="1296" t="s">
        <v>599</v>
      </c>
      <c r="AI58" s="1297" t="s">
        <v>57</v>
      </c>
      <c r="AJ58" s="1302">
        <f>IF(ISERROR(VLOOKUP($AH58,'Bond 5.2'!$B$10:$G$90,3,FALSE)),"NA",(VLOOKUP($AH58,'Bond 5.2'!$B$10:$G$90,3,FALSE)))</f>
        <v>329.51</v>
      </c>
      <c r="AK58" s="1303" t="str">
        <f>IF(ISERROR(VLOOKUP($AH58,'Bond 5.2'!$B$10:$G$90,4,FALSE)),"NA",(VLOOKUP($AH58,'Bond 5.2'!$B$10:$G$90,4,FALSE)))</f>
        <v>NA</v>
      </c>
      <c r="AL58" s="1303">
        <f>IF(ISERROR(VLOOKUP($AH58,'Bond 5.2'!$B$10:$G$90,5,FALSE)),"NA",(VLOOKUP($AH58,'Bond 5.2'!$B$10:$G$90,5,FALSE)))</f>
        <v>139.08000000000001</v>
      </c>
      <c r="AM58" s="1304" t="str">
        <f>IF(ISERROR(VLOOKUP($AH58,'Bond 5.2'!$B$10:$G$90,6,FALSE)),"NA",(VLOOKUP($AH58,'Bond 5.2'!$B$10:$G$90,6,FALSE)))</f>
        <v>NA</v>
      </c>
      <c r="AN58" s="1285"/>
      <c r="AO58" s="1296" t="s">
        <v>599</v>
      </c>
      <c r="AP58" s="1297" t="s">
        <v>57</v>
      </c>
      <c r="AQ58" s="1302" t="str">
        <f>IF(ISERROR(VLOOKUP($AO58,'Bond 5.3'!$B$10:$G$58,3,FALSE)),"NA",(VLOOKUP($AO58,'Bond 5.3'!$B$10:$G$58,3,FALSE)))</f>
        <v>NA</v>
      </c>
      <c r="AR58" s="1303" t="str">
        <f>IF(ISERROR(VLOOKUP($AO58,'Bond 5.3'!$B$10:$G$58,4,FALSE)),"NA",(VLOOKUP($AO58,'Bond 5.3'!$B$10:$G$58,4,FALSE)))</f>
        <v>NA</v>
      </c>
      <c r="AS58" s="1303" t="str">
        <f>IF(ISERROR(VLOOKUP($AO58,'Bond 5.3'!$B$10:$G$58,5,FALSE)),"NA",(VLOOKUP($AO58,'Bond 5.3'!$B$10:$G$58,5,FALSE)))</f>
        <v>NA</v>
      </c>
      <c r="AT58" s="1304" t="str">
        <f>IF(ISERROR(VLOOKUP($AO58,'Bond 5.3'!$B$10:$G$58,6,FALSE)),"NA",(VLOOKUP($AO58,'Bond 5.3'!$B$10:$G$58,6,FALSE)))</f>
        <v>NA</v>
      </c>
      <c r="AW58" s="1296" t="s">
        <v>599</v>
      </c>
      <c r="AX58" s="1297" t="s">
        <v>57</v>
      </c>
      <c r="AY58" s="1302">
        <f>IF(ISERROR(VLOOKUP($AW58,'Bond 5.2'!$B$10:$L$90,8,FALSE)),"NA",(VLOOKUP($AW58,'Bond 5.2'!$B$10:$L$90,8,FALSE)))</f>
        <v>317.73</v>
      </c>
      <c r="AZ58" s="1303">
        <f>IF(ISERROR(VLOOKUP($AW58,'Bond 5.2'!$B$10:$L$90,9,FALSE)),"NA",(VLOOKUP($AW58,'Bond 5.2'!$B$10:$L$90,9,FALSE)))</f>
        <v>133.24</v>
      </c>
      <c r="BA58" s="1303">
        <f>IF(ISERROR(VLOOKUP($AW58,'Bond 5.2'!$B$10:$L$90,10,FALSE)),"NA",(VLOOKUP($AW58,'Bond 5.2'!$B$10:$L$90,10,FALSE)))</f>
        <v>183.48</v>
      </c>
      <c r="BB58" s="1304">
        <f>IF(ISERROR(VLOOKUP($AW58,'Bond 5.2'!$B$10:$L$90,11,FALSE)),"NA",(VLOOKUP($AW58,'Bond 5.2'!$B$10:$L$90,11,FALSE)))</f>
        <v>1.01</v>
      </c>
      <c r="BC58" s="1285"/>
      <c r="BD58" s="1296" t="s">
        <v>599</v>
      </c>
      <c r="BE58" s="1297" t="s">
        <v>57</v>
      </c>
      <c r="BF58" s="1302" t="str">
        <f>IF(ISERROR(VLOOKUP($BD58,'Bond 5.3'!$B$10:$L$58,8,FALSE)),"NA",(VLOOKUP($BD58,'Bond 5.3'!$B$10:$L$58,8,FALSE)))</f>
        <v>NA</v>
      </c>
      <c r="BG58" s="1303" t="str">
        <f>IF(ISERROR(VLOOKUP($BD58,'Bond 5.3'!$B$10:$L$58,9,FALSE)),"NA",(VLOOKUP($BD58,'Bond 5.3'!$B$10:$L$58,9,FALSE)))</f>
        <v>NA</v>
      </c>
      <c r="BH58" s="1303" t="str">
        <f>IF(ISERROR(VLOOKUP($BD58,'Bond 5.3'!$B$10:$L$58,10,FALSE)),"NA",(VLOOKUP($BD58,'Bond 5.3'!$B$10:$L$58,10,FALSE)))</f>
        <v>NA</v>
      </c>
      <c r="BI58" s="1304" t="str">
        <f>IF(ISERROR(VLOOKUP($BD58,'Bond 5.3'!$B$10:$L$58,11,FALSE)),"NA",(VLOOKUP($BD58,'Bond 5.3'!$B$10:$L$58,11,FALSE)))</f>
        <v>NA</v>
      </c>
    </row>
    <row r="59" spans="1:61" ht="12" customHeight="1" x14ac:dyDescent="0.25">
      <c r="B59" s="560" t="s">
        <v>64</v>
      </c>
      <c r="C59" s="694" t="s">
        <v>57</v>
      </c>
      <c r="D59" s="700">
        <f t="shared" si="21"/>
        <v>2.7</v>
      </c>
      <c r="E59" s="601" t="str">
        <f t="shared" si="22"/>
        <v>NA</v>
      </c>
      <c r="F59" s="686">
        <f t="shared" si="23"/>
        <v>1.47</v>
      </c>
      <c r="G59" s="677" t="str">
        <f t="shared" si="24"/>
        <v>NA</v>
      </c>
      <c r="H59" s="446"/>
      <c r="I59" s="700">
        <f t="shared" si="41"/>
        <v>0.99</v>
      </c>
      <c r="J59" s="601">
        <f t="shared" si="42"/>
        <v>0.02</v>
      </c>
      <c r="K59" s="686">
        <f t="shared" si="43"/>
        <v>0.97</v>
      </c>
      <c r="L59" s="677">
        <f t="shared" si="44"/>
        <v>0</v>
      </c>
      <c r="M59" s="73"/>
      <c r="N59" s="436">
        <f t="shared" si="11"/>
        <v>1.7272727272727275</v>
      </c>
      <c r="P59" s="349">
        <f>VLOOKUP(B59,'FX rates'!$B$9:$K$124,4,FALSE)</f>
        <v>0.89200000000000002</v>
      </c>
      <c r="Q59" s="283">
        <f>VLOOKUP(B59,'FX rates'!$B$9:$K$124,5,FALSE)</f>
        <v>0.874</v>
      </c>
      <c r="T59" s="560" t="s">
        <v>64</v>
      </c>
      <c r="U59" s="700">
        <f t="shared" si="37"/>
        <v>3.0269058295964126</v>
      </c>
      <c r="V59" s="601" t="str">
        <f t="shared" si="38"/>
        <v>NA</v>
      </c>
      <c r="W59" s="686">
        <f t="shared" si="39"/>
        <v>1.647982062780269</v>
      </c>
      <c r="X59" s="677" t="str">
        <f t="shared" si="40"/>
        <v>NA</v>
      </c>
      <c r="Y59" s="27"/>
      <c r="Z59" s="700">
        <f t="shared" si="33"/>
        <v>1.1327231121281465</v>
      </c>
      <c r="AA59" s="601">
        <f t="shared" si="34"/>
        <v>2.2883295194508008E-2</v>
      </c>
      <c r="AB59" s="686">
        <f t="shared" si="35"/>
        <v>1.1098398169336383</v>
      </c>
      <c r="AC59" s="677">
        <f t="shared" si="36"/>
        <v>0</v>
      </c>
      <c r="AD59" s="16"/>
      <c r="AE59" s="436">
        <f t="shared" si="20"/>
        <v>1.6722380758255198</v>
      </c>
      <c r="AH59" s="1296" t="s">
        <v>64</v>
      </c>
      <c r="AI59" s="1297" t="s">
        <v>57</v>
      </c>
      <c r="AJ59" s="1302">
        <f>IF(ISERROR(VLOOKUP($AH59,'Bond 5.2'!$B$10:$G$90,3,FALSE)),"NA",(VLOOKUP($AH59,'Bond 5.2'!$B$10:$G$90,3,FALSE)))</f>
        <v>2.7</v>
      </c>
      <c r="AK59" s="1303" t="str">
        <f>IF(ISERROR(VLOOKUP($AH59,'Bond 5.2'!$B$10:$G$90,4,FALSE)),"NA",(VLOOKUP($AH59,'Bond 5.2'!$B$10:$G$90,4,FALSE)))</f>
        <v>NA</v>
      </c>
      <c r="AL59" s="1303">
        <f>IF(ISERROR(VLOOKUP($AH59,'Bond 5.2'!$B$10:$G$90,5,FALSE)),"NA",(VLOOKUP($AH59,'Bond 5.2'!$B$10:$G$90,5,FALSE)))</f>
        <v>1.47</v>
      </c>
      <c r="AM59" s="1304" t="str">
        <f>IF(ISERROR(VLOOKUP($AH59,'Bond 5.2'!$B$10:$G$90,6,FALSE)),"NA",(VLOOKUP($AH59,'Bond 5.2'!$B$10:$G$90,6,FALSE)))</f>
        <v>NA</v>
      </c>
      <c r="AN59" s="1285"/>
      <c r="AO59" s="1296" t="s">
        <v>64</v>
      </c>
      <c r="AP59" s="1297" t="s">
        <v>57</v>
      </c>
      <c r="AQ59" s="1302" t="str">
        <f>IF(ISERROR(VLOOKUP($AO59,'Bond 5.3'!$B$10:$G$58,3,FALSE)),"NA",(VLOOKUP($AO59,'Bond 5.3'!$B$10:$G$58,3,FALSE)))</f>
        <v>NA</v>
      </c>
      <c r="AR59" s="1303" t="str">
        <f>IF(ISERROR(VLOOKUP($AO59,'Bond 5.3'!$B$10:$G$58,4,FALSE)),"NA",(VLOOKUP($AO59,'Bond 5.3'!$B$10:$G$58,4,FALSE)))</f>
        <v>NA</v>
      </c>
      <c r="AS59" s="1303" t="str">
        <f>IF(ISERROR(VLOOKUP($AO59,'Bond 5.3'!$B$10:$G$58,5,FALSE)),"NA",(VLOOKUP($AO59,'Bond 5.3'!$B$10:$G$58,5,FALSE)))</f>
        <v>NA</v>
      </c>
      <c r="AT59" s="1304" t="str">
        <f>IF(ISERROR(VLOOKUP($AO59,'Bond 5.3'!$B$10:$G$58,6,FALSE)),"NA",(VLOOKUP($AO59,'Bond 5.3'!$B$10:$G$58,6,FALSE)))</f>
        <v>NA</v>
      </c>
      <c r="AW59" s="1296" t="s">
        <v>64</v>
      </c>
      <c r="AX59" s="1297" t="s">
        <v>57</v>
      </c>
      <c r="AY59" s="1302">
        <f>IF(ISERROR(VLOOKUP($AW59,'Bond 5.2'!$B$10:$L$90,8,FALSE)),"NA",(VLOOKUP($AW59,'Bond 5.2'!$B$10:$L$90,8,FALSE)))</f>
        <v>0.99</v>
      </c>
      <c r="AZ59" s="1303">
        <f>IF(ISERROR(VLOOKUP($AW59,'Bond 5.2'!$B$10:$L$90,9,FALSE)),"NA",(VLOOKUP($AW59,'Bond 5.2'!$B$10:$L$90,9,FALSE)))</f>
        <v>0.02</v>
      </c>
      <c r="BA59" s="1303">
        <f>IF(ISERROR(VLOOKUP($AW59,'Bond 5.2'!$B$10:$L$90,10,FALSE)),"NA",(VLOOKUP($AW59,'Bond 5.2'!$B$10:$L$90,10,FALSE)))</f>
        <v>0.97</v>
      </c>
      <c r="BB59" s="1304">
        <f>IF(ISERROR(VLOOKUP($AW59,'Bond 5.2'!$B$10:$L$90,11,FALSE)),"NA",(VLOOKUP($AW59,'Bond 5.2'!$B$10:$L$90,11,FALSE)))</f>
        <v>0</v>
      </c>
      <c r="BC59" s="1285"/>
      <c r="BD59" s="1296" t="s">
        <v>64</v>
      </c>
      <c r="BE59" s="1297" t="s">
        <v>57</v>
      </c>
      <c r="BF59" s="1302" t="str">
        <f>IF(ISERROR(VLOOKUP($BD59,'Bond 5.3'!$B$10:$L$58,8,FALSE)),"NA",(VLOOKUP($BD59,'Bond 5.3'!$B$10:$L$58,8,FALSE)))</f>
        <v>NA</v>
      </c>
      <c r="BG59" s="1303" t="str">
        <f>IF(ISERROR(VLOOKUP($BD59,'Bond 5.3'!$B$10:$L$58,9,FALSE)),"NA",(VLOOKUP($BD59,'Bond 5.3'!$B$10:$L$58,9,FALSE)))</f>
        <v>NA</v>
      </c>
      <c r="BH59" s="1303" t="str">
        <f>IF(ISERROR(VLOOKUP($BD59,'Bond 5.3'!$B$10:$L$58,10,FALSE)),"NA",(VLOOKUP($BD59,'Bond 5.3'!$B$10:$L$58,10,FALSE)))</f>
        <v>NA</v>
      </c>
      <c r="BI59" s="1304" t="str">
        <f>IF(ISERROR(VLOOKUP($BD59,'Bond 5.3'!$B$10:$L$58,11,FALSE)),"NA",(VLOOKUP($BD59,'Bond 5.3'!$B$10:$L$58,11,FALSE)))</f>
        <v>NA</v>
      </c>
    </row>
    <row r="60" spans="1:61" x14ac:dyDescent="0.25">
      <c r="B60" s="560" t="s">
        <v>603</v>
      </c>
      <c r="C60" s="694" t="s">
        <v>57</v>
      </c>
      <c r="D60" s="700">
        <f t="shared" si="21"/>
        <v>7463</v>
      </c>
      <c r="E60" s="601" t="str">
        <f t="shared" si="22"/>
        <v>NA</v>
      </c>
      <c r="F60" s="686" t="str">
        <f t="shared" si="23"/>
        <v>NA</v>
      </c>
      <c r="G60" s="677" t="str">
        <f t="shared" si="24"/>
        <v>NA</v>
      </c>
      <c r="H60" s="446"/>
      <c r="I60" s="700">
        <f t="shared" si="41"/>
        <v>7975.2574109106226</v>
      </c>
      <c r="J60" s="601">
        <f t="shared" si="42"/>
        <v>3150.7999999999997</v>
      </c>
      <c r="K60" s="686">
        <f t="shared" si="43"/>
        <v>751.00290927000299</v>
      </c>
      <c r="L60" s="677">
        <f t="shared" si="44"/>
        <v>4073.45450164062</v>
      </c>
      <c r="M60" s="73"/>
      <c r="N60" s="436">
        <f t="shared" si="11"/>
        <v>-6.4230830996103563E-2</v>
      </c>
      <c r="P60" s="349">
        <f>VLOOKUP(B60,'FX rates'!$B$9:$K$124,4,FALSE)</f>
        <v>0.89200000000000002</v>
      </c>
      <c r="Q60" s="283">
        <f>VLOOKUP(B60,'FX rates'!$B$9:$K$124,5,FALSE)</f>
        <v>0.874</v>
      </c>
      <c r="T60" s="560" t="s">
        <v>603</v>
      </c>
      <c r="U60" s="700">
        <f t="shared" si="37"/>
        <v>8366.5919282511204</v>
      </c>
      <c r="V60" s="601" t="str">
        <f t="shared" si="38"/>
        <v>NA</v>
      </c>
      <c r="W60" s="686" t="str">
        <f t="shared" si="39"/>
        <v>NA</v>
      </c>
      <c r="X60" s="677" t="str">
        <f t="shared" si="40"/>
        <v>NA</v>
      </c>
      <c r="Y60" s="27"/>
      <c r="Z60" s="700">
        <f t="shared" si="33"/>
        <v>9125.0084793027727</v>
      </c>
      <c r="AA60" s="601">
        <f t="shared" si="34"/>
        <v>3605.0343249427915</v>
      </c>
      <c r="AB60" s="686">
        <f t="shared" si="35"/>
        <v>859.27106323798967</v>
      </c>
      <c r="AC60" s="677">
        <f t="shared" si="36"/>
        <v>4660.7030911219908</v>
      </c>
      <c r="AD60" s="16"/>
      <c r="AE60" s="436">
        <f t="shared" si="20"/>
        <v>-8.3114065348200275E-2</v>
      </c>
      <c r="AH60" s="1296" t="s">
        <v>603</v>
      </c>
      <c r="AI60" s="1297" t="s">
        <v>57</v>
      </c>
      <c r="AJ60" s="1302">
        <f>IF(ISERROR(VLOOKUP($AH60,'Bond 5.2'!$B$10:$G$90,3,FALSE)),"NA",(VLOOKUP($AH60,'Bond 5.2'!$B$10:$G$90,3,FALSE)))</f>
        <v>4975</v>
      </c>
      <c r="AK60" s="1303" t="str">
        <f>IF(ISERROR(VLOOKUP($AH60,'Bond 5.2'!$B$10:$G$90,4,FALSE)),"NA",(VLOOKUP($AH60,'Bond 5.2'!$B$10:$G$90,4,FALSE)))</f>
        <v>NA</v>
      </c>
      <c r="AL60" s="1303" t="str">
        <f>IF(ISERROR(VLOOKUP($AH60,'Bond 5.2'!$B$10:$G$90,5,FALSE)),"NA",(VLOOKUP($AH60,'Bond 5.2'!$B$10:$G$90,5,FALSE)))</f>
        <v>NA</v>
      </c>
      <c r="AM60" s="1304" t="str">
        <f>IF(ISERROR(VLOOKUP($AH60,'Bond 5.2'!$B$10:$G$90,6,FALSE)),"NA",(VLOOKUP($AH60,'Bond 5.2'!$B$10:$G$90,6,FALSE)))</f>
        <v>NA</v>
      </c>
      <c r="AN60" s="1285"/>
      <c r="AO60" s="1296" t="s">
        <v>603</v>
      </c>
      <c r="AP60" s="1297" t="s">
        <v>57</v>
      </c>
      <c r="AQ60" s="1302">
        <f>IF(ISERROR(VLOOKUP($AO60,'Bond 5.3'!$B$10:$G$58,3,FALSE)),"NA",(VLOOKUP($AO60,'Bond 5.3'!$B$10:$G$58,3,FALSE)))</f>
        <v>2488</v>
      </c>
      <c r="AR60" s="1303" t="str">
        <f>IF(ISERROR(VLOOKUP($AO60,'Bond 5.3'!$B$10:$G$58,4,FALSE)),"NA",(VLOOKUP($AO60,'Bond 5.3'!$B$10:$G$58,4,FALSE)))</f>
        <v>NA</v>
      </c>
      <c r="AS60" s="1303" t="str">
        <f>IF(ISERROR(VLOOKUP($AO60,'Bond 5.3'!$B$10:$G$58,5,FALSE)),"NA",(VLOOKUP($AO60,'Bond 5.3'!$B$10:$G$58,5,FALSE)))</f>
        <v>NA</v>
      </c>
      <c r="AT60" s="1304" t="str">
        <f>IF(ISERROR(VLOOKUP($AO60,'Bond 5.3'!$B$10:$G$58,6,FALSE)),"NA",(VLOOKUP($AO60,'Bond 5.3'!$B$10:$G$58,6,FALSE)))</f>
        <v>NA</v>
      </c>
      <c r="AW60" s="1296" t="s">
        <v>603</v>
      </c>
      <c r="AX60" s="1297" t="s">
        <v>57</v>
      </c>
      <c r="AY60" s="1302">
        <f>IF(ISERROR(VLOOKUP($AW60,'Bond 5.2'!$B$10:$L$90,8,FALSE)),"NA",(VLOOKUP($AW60,'Bond 5.2'!$B$10:$L$90,8,FALSE)))</f>
        <v>4811.7574109106226</v>
      </c>
      <c r="AZ60" s="1303">
        <f>IF(ISERROR(VLOOKUP($AW60,'Bond 5.2'!$B$10:$L$90,9,FALSE)),"NA",(VLOOKUP($AW60,'Bond 5.2'!$B$10:$L$90,9,FALSE)))</f>
        <v>2068.1999999999998</v>
      </c>
      <c r="BA60" s="1303">
        <f>IF(ISERROR(VLOOKUP($AW60,'Bond 5.2'!$B$10:$L$90,10,FALSE)),"NA",(VLOOKUP($AW60,'Bond 5.2'!$B$10:$L$90,10,FALSE)))</f>
        <v>315.00290927000299</v>
      </c>
      <c r="BB60" s="1304">
        <f>IF(ISERROR(VLOOKUP($AW60,'Bond 5.2'!$B$10:$L$90,11,FALSE)),"NA",(VLOOKUP($AW60,'Bond 5.2'!$B$10:$L$90,11,FALSE)))</f>
        <v>2428.5545016406199</v>
      </c>
      <c r="BC60" s="1285"/>
      <c r="BD60" s="1296" t="s">
        <v>603</v>
      </c>
      <c r="BE60" s="1297" t="s">
        <v>57</v>
      </c>
      <c r="BF60" s="1302">
        <f>IF(ISERROR(VLOOKUP($BD60,'Bond 5.3'!$B$10:$L$58,8,FALSE)),"NA",(VLOOKUP($BD60,'Bond 5.3'!$B$10:$L$58,8,FALSE)))</f>
        <v>3163.5</v>
      </c>
      <c r="BG60" s="1303">
        <f>IF(ISERROR(VLOOKUP($BD60,'Bond 5.3'!$B$10:$L$58,9,FALSE)),"NA",(VLOOKUP($BD60,'Bond 5.3'!$B$10:$L$58,9,FALSE)))</f>
        <v>1082.5999999999999</v>
      </c>
      <c r="BH60" s="1303">
        <f>IF(ISERROR(VLOOKUP($BD60,'Bond 5.3'!$B$10:$L$58,10,FALSE)),"NA",(VLOOKUP($BD60,'Bond 5.3'!$B$10:$L$58,10,FALSE)))</f>
        <v>436</v>
      </c>
      <c r="BI60" s="1304">
        <f>IF(ISERROR(VLOOKUP($BD60,'Bond 5.3'!$B$10:$L$58,11,FALSE)),"NA",(VLOOKUP($BD60,'Bond 5.3'!$B$10:$L$58,11,FALSE)))</f>
        <v>1644.9</v>
      </c>
    </row>
    <row r="61" spans="1:61" x14ac:dyDescent="0.25">
      <c r="B61" s="560" t="s">
        <v>67</v>
      </c>
      <c r="C61" s="694" t="s">
        <v>57</v>
      </c>
      <c r="D61" s="700">
        <f t="shared" si="21"/>
        <v>228543</v>
      </c>
      <c r="E61" s="601">
        <f t="shared" si="22"/>
        <v>0</v>
      </c>
      <c r="F61" s="686">
        <f t="shared" si="23"/>
        <v>0</v>
      </c>
      <c r="G61" s="677">
        <f t="shared" si="24"/>
        <v>0</v>
      </c>
      <c r="H61" s="446"/>
      <c r="I61" s="700">
        <f t="shared" si="41"/>
        <v>5877</v>
      </c>
      <c r="J61" s="601">
        <f t="shared" si="42"/>
        <v>2908</v>
      </c>
      <c r="K61" s="686">
        <f t="shared" si="43"/>
        <v>2472</v>
      </c>
      <c r="L61" s="677">
        <f t="shared" si="44"/>
        <v>497</v>
      </c>
      <c r="M61" s="73"/>
      <c r="N61" s="436">
        <f t="shared" si="11"/>
        <v>37.887697805002553</v>
      </c>
      <c r="P61" s="349">
        <f>VLOOKUP(B61,'FX rates'!$B$9:$K$124,4,FALSE)</f>
        <v>0.89200000000000002</v>
      </c>
      <c r="Q61" s="283">
        <f>VLOOKUP(B61,'FX rates'!$B$9:$K$124,5,FALSE)</f>
        <v>0.874</v>
      </c>
      <c r="T61" s="560" t="s">
        <v>67</v>
      </c>
      <c r="U61" s="700">
        <f t="shared" si="37"/>
        <v>256214.12556053812</v>
      </c>
      <c r="V61" s="601">
        <f t="shared" si="38"/>
        <v>0</v>
      </c>
      <c r="W61" s="686">
        <f t="shared" si="39"/>
        <v>0</v>
      </c>
      <c r="X61" s="677">
        <f t="shared" si="40"/>
        <v>0</v>
      </c>
      <c r="Y61" s="27"/>
      <c r="Z61" s="700">
        <f t="shared" si="33"/>
        <v>6724.2562929061787</v>
      </c>
      <c r="AA61" s="601">
        <f t="shared" si="34"/>
        <v>3327.2311212814643</v>
      </c>
      <c r="AB61" s="686">
        <f t="shared" si="35"/>
        <v>2828.3752860411901</v>
      </c>
      <c r="AC61" s="677">
        <f t="shared" si="36"/>
        <v>568.649885583524</v>
      </c>
      <c r="AD61" s="16"/>
      <c r="AE61" s="436">
        <f t="shared" si="20"/>
        <v>37.102968477098912</v>
      </c>
      <c r="AH61" s="1296" t="s">
        <v>67</v>
      </c>
      <c r="AI61" s="1297" t="s">
        <v>57</v>
      </c>
      <c r="AJ61" s="1302">
        <f>IF(ISERROR(VLOOKUP($AH61,'Bond 5.2'!$B$10:$G$90,3,FALSE)),"NA",(VLOOKUP($AH61,'Bond 5.2'!$B$10:$G$90,3,FALSE)))</f>
        <v>2358.7800000000002</v>
      </c>
      <c r="AK61" s="1303" t="str">
        <f>IF(ISERROR(VLOOKUP($AH61,'Bond 5.2'!$B$10:$G$90,4,FALSE)),"NA",(VLOOKUP($AH61,'Bond 5.2'!$B$10:$G$90,4,FALSE)))</f>
        <v>NA</v>
      </c>
      <c r="AL61" s="1303" t="str">
        <f>IF(ISERROR(VLOOKUP($AH61,'Bond 5.2'!$B$10:$G$90,5,FALSE)),"NA",(VLOOKUP($AH61,'Bond 5.2'!$B$10:$G$90,5,FALSE)))</f>
        <v>NA</v>
      </c>
      <c r="AM61" s="1304" t="str">
        <f>IF(ISERROR(VLOOKUP($AH61,'Bond 5.2'!$B$10:$G$90,6,FALSE)),"NA",(VLOOKUP($AH61,'Bond 5.2'!$B$10:$G$90,6,FALSE)))</f>
        <v>NA</v>
      </c>
      <c r="AN61" s="1285"/>
      <c r="AO61" s="1296" t="s">
        <v>67</v>
      </c>
      <c r="AP61" s="1297" t="s">
        <v>57</v>
      </c>
      <c r="AQ61" s="1302">
        <f>IF(ISERROR(VLOOKUP($AO61,'Bond 5.3'!$B$10:$G$58,3,FALSE)),"NA",(VLOOKUP($AO61,'Bond 5.3'!$B$10:$G$58,3,FALSE)))</f>
        <v>226184.22</v>
      </c>
      <c r="AR61" s="1303">
        <f>IF(ISERROR(VLOOKUP($AO61,'Bond 5.3'!$B$10:$G$58,4,FALSE)),"NA",(VLOOKUP($AO61,'Bond 5.3'!$B$10:$G$58,4,FALSE)))</f>
        <v>0</v>
      </c>
      <c r="AS61" s="1303">
        <f>IF(ISERROR(VLOOKUP($AO61,'Bond 5.3'!$B$10:$G$58,5,FALSE)),"NA",(VLOOKUP($AO61,'Bond 5.3'!$B$10:$G$58,5,FALSE)))</f>
        <v>0</v>
      </c>
      <c r="AT61" s="1304">
        <f>IF(ISERROR(VLOOKUP($AO61,'Bond 5.3'!$B$10:$G$58,6,FALSE)),"NA",(VLOOKUP($AO61,'Bond 5.3'!$B$10:$G$58,6,FALSE)))</f>
        <v>0</v>
      </c>
      <c r="AW61" s="1296" t="s">
        <v>67</v>
      </c>
      <c r="AX61" s="1297" t="s">
        <v>57</v>
      </c>
      <c r="AY61" s="1302">
        <f>IF(ISERROR(VLOOKUP($AW61,'Bond 5.2'!$B$10:$L$90,8,FALSE)),"NA",(VLOOKUP($AW61,'Bond 5.2'!$B$10:$L$90,8,FALSE)))</f>
        <v>5877</v>
      </c>
      <c r="AZ61" s="1303">
        <f>IF(ISERROR(VLOOKUP($AW61,'Bond 5.2'!$B$10:$L$90,9,FALSE)),"NA",(VLOOKUP($AW61,'Bond 5.2'!$B$10:$L$90,9,FALSE)))</f>
        <v>2908</v>
      </c>
      <c r="BA61" s="1303">
        <f>IF(ISERROR(VLOOKUP($AW61,'Bond 5.2'!$B$10:$L$90,10,FALSE)),"NA",(VLOOKUP($AW61,'Bond 5.2'!$B$10:$L$90,10,FALSE)))</f>
        <v>2472</v>
      </c>
      <c r="BB61" s="1304">
        <f>IF(ISERROR(VLOOKUP($AW61,'Bond 5.2'!$B$10:$L$90,11,FALSE)),"NA",(VLOOKUP($AW61,'Bond 5.2'!$B$10:$L$90,11,FALSE)))</f>
        <v>497</v>
      </c>
      <c r="BC61" s="1285"/>
      <c r="BD61" s="1296" t="s">
        <v>67</v>
      </c>
      <c r="BE61" s="1297" t="s">
        <v>57</v>
      </c>
      <c r="BF61" s="1302" t="str">
        <f>IF(ISERROR(VLOOKUP($BD61,'Bond 5.3'!$B$10:$L$58,8,FALSE)),"NA",(VLOOKUP($BD61,'Bond 5.3'!$B$10:$L$58,8,FALSE)))</f>
        <v>NA</v>
      </c>
      <c r="BG61" s="1303" t="str">
        <f>IF(ISERROR(VLOOKUP($BD61,'Bond 5.3'!$B$10:$L$58,9,FALSE)),"NA",(VLOOKUP($BD61,'Bond 5.3'!$B$10:$L$58,9,FALSE)))</f>
        <v>NA</v>
      </c>
      <c r="BH61" s="1303" t="str">
        <f>IF(ISERROR(VLOOKUP($BD61,'Bond 5.3'!$B$10:$L$58,10,FALSE)),"NA",(VLOOKUP($BD61,'Bond 5.3'!$B$10:$L$58,10,FALSE)))</f>
        <v>NA</v>
      </c>
      <c r="BI61" s="1304" t="str">
        <f>IF(ISERROR(VLOOKUP($BD61,'Bond 5.3'!$B$10:$L$58,11,FALSE)),"NA",(VLOOKUP($BD61,'Bond 5.3'!$B$10:$L$58,11,FALSE)))</f>
        <v>NA</v>
      </c>
    </row>
    <row r="62" spans="1:61" x14ac:dyDescent="0.25">
      <c r="B62" s="560" t="s">
        <v>479</v>
      </c>
      <c r="C62" s="694" t="s">
        <v>140</v>
      </c>
      <c r="D62" s="700">
        <f t="shared" si="21"/>
        <v>638421755.19999993</v>
      </c>
      <c r="E62" s="601">
        <f t="shared" si="22"/>
        <v>283755923.49000001</v>
      </c>
      <c r="F62" s="686">
        <f t="shared" si="23"/>
        <v>354665831.70999998</v>
      </c>
      <c r="G62" s="677">
        <f t="shared" si="24"/>
        <v>0</v>
      </c>
      <c r="H62" s="446"/>
      <c r="I62" s="700">
        <f t="shared" si="41"/>
        <v>507052958.66000003</v>
      </c>
      <c r="J62" s="601">
        <f t="shared" si="42"/>
        <v>147252561.03999999</v>
      </c>
      <c r="K62" s="686">
        <f t="shared" si="43"/>
        <v>359800397.62</v>
      </c>
      <c r="L62" s="677">
        <f t="shared" si="44"/>
        <v>0</v>
      </c>
      <c r="M62" s="73"/>
      <c r="N62" s="436">
        <f t="shared" si="11"/>
        <v>0.25908298984621075</v>
      </c>
      <c r="P62" s="349">
        <f>VLOOKUP(B62,'FX rates'!$B$9:$K$124,4,FALSE)</f>
        <v>42000</v>
      </c>
      <c r="Q62" s="283">
        <f>VLOOKUP(B62,'FX rates'!$B$9:$K$124,5,FALSE)</f>
        <v>42000</v>
      </c>
      <c r="T62" s="560" t="s">
        <v>479</v>
      </c>
      <c r="U62" s="700">
        <f t="shared" si="37"/>
        <v>15200.51798095238</v>
      </c>
      <c r="V62" s="601">
        <f t="shared" si="38"/>
        <v>6756.0934164285718</v>
      </c>
      <c r="W62" s="686">
        <f t="shared" si="39"/>
        <v>8444.4245645238097</v>
      </c>
      <c r="X62" s="677">
        <f t="shared" si="40"/>
        <v>0</v>
      </c>
      <c r="Y62" s="27"/>
      <c r="Z62" s="700">
        <f t="shared" si="33"/>
        <v>12072.689491904763</v>
      </c>
      <c r="AA62" s="601">
        <f t="shared" si="34"/>
        <v>3506.0133580952379</v>
      </c>
      <c r="AB62" s="686">
        <f t="shared" si="35"/>
        <v>8566.6761338095239</v>
      </c>
      <c r="AC62" s="677">
        <f t="shared" si="36"/>
        <v>0</v>
      </c>
      <c r="AD62" s="16"/>
      <c r="AE62" s="436">
        <f t="shared" si="20"/>
        <v>0.25908298984621075</v>
      </c>
      <c r="AH62" s="1296" t="s">
        <v>479</v>
      </c>
      <c r="AI62" s="1297" t="s">
        <v>140</v>
      </c>
      <c r="AJ62" s="1302">
        <f>IF(ISERROR(VLOOKUP($AH62,'Bond 5.2'!$B$10:$G$90,3,FALSE)),"NA",(VLOOKUP($AH62,'Bond 5.2'!$B$10:$G$90,3,FALSE)))</f>
        <v>575828146.03999996</v>
      </c>
      <c r="AK62" s="1303">
        <f>IF(ISERROR(VLOOKUP($AH62,'Bond 5.2'!$B$10:$G$90,4,FALSE)),"NA",(VLOOKUP($AH62,'Bond 5.2'!$B$10:$G$90,4,FALSE)))</f>
        <v>238199819.02000001</v>
      </c>
      <c r="AL62" s="1303">
        <f>IF(ISERROR(VLOOKUP($AH62,'Bond 5.2'!$B$10:$G$90,5,FALSE)),"NA",(VLOOKUP($AH62,'Bond 5.2'!$B$10:$G$90,5,FALSE)))</f>
        <v>337628327.01999998</v>
      </c>
      <c r="AM62" s="1304">
        <f>IF(ISERROR(VLOOKUP($AH62,'Bond 5.2'!$B$10:$G$90,6,FALSE)),"NA",(VLOOKUP($AH62,'Bond 5.2'!$B$10:$G$90,6,FALSE)))</f>
        <v>0</v>
      </c>
      <c r="AN62" s="1285"/>
      <c r="AO62" s="1296" t="s">
        <v>479</v>
      </c>
      <c r="AP62" s="1297" t="s">
        <v>140</v>
      </c>
      <c r="AQ62" s="1302">
        <f>IF(ISERROR(VLOOKUP($AO62,'Bond 5.3'!$B$10:$G$58,3,FALSE)),"NA",(VLOOKUP($AO62,'Bond 5.3'!$B$10:$G$58,3,FALSE)))</f>
        <v>62593609.159999996</v>
      </c>
      <c r="AR62" s="1303">
        <f>IF(ISERROR(VLOOKUP($AO62,'Bond 5.3'!$B$10:$G$58,4,FALSE)),"NA",(VLOOKUP($AO62,'Bond 5.3'!$B$10:$G$58,4,FALSE)))</f>
        <v>45556104.469999999</v>
      </c>
      <c r="AS62" s="1303">
        <f>IF(ISERROR(VLOOKUP($AO62,'Bond 5.3'!$B$10:$G$58,5,FALSE)),"NA",(VLOOKUP($AO62,'Bond 5.3'!$B$10:$G$58,5,FALSE)))</f>
        <v>17037504.690000001</v>
      </c>
      <c r="AT62" s="1304">
        <f>IF(ISERROR(VLOOKUP($AO62,'Bond 5.3'!$B$10:$G$58,6,FALSE)),"NA",(VLOOKUP($AO62,'Bond 5.3'!$B$10:$G$58,6,FALSE)))</f>
        <v>0</v>
      </c>
      <c r="AW62" s="1296" t="s">
        <v>479</v>
      </c>
      <c r="AX62" s="1297" t="s">
        <v>140</v>
      </c>
      <c r="AY62" s="1302">
        <f>IF(ISERROR(VLOOKUP($AW62,'Bond 5.2'!$B$10:$L$90,8,FALSE)),"NA",(VLOOKUP($AW62,'Bond 5.2'!$B$10:$L$90,8,FALSE)))</f>
        <v>444341611.39000005</v>
      </c>
      <c r="AZ62" s="1303">
        <f>IF(ISERROR(VLOOKUP($AW62,'Bond 5.2'!$B$10:$L$90,9,FALSE)),"NA",(VLOOKUP($AW62,'Bond 5.2'!$B$10:$L$90,9,FALSE)))</f>
        <v>124061511.17</v>
      </c>
      <c r="BA62" s="1303">
        <f>IF(ISERROR(VLOOKUP($AW62,'Bond 5.2'!$B$10:$L$90,10,FALSE)),"NA",(VLOOKUP($AW62,'Bond 5.2'!$B$10:$L$90,10,FALSE)))</f>
        <v>320280100.22000003</v>
      </c>
      <c r="BB62" s="1304">
        <f>IF(ISERROR(VLOOKUP($AW62,'Bond 5.2'!$B$10:$L$90,11,FALSE)),"NA",(VLOOKUP($AW62,'Bond 5.2'!$B$10:$L$90,11,FALSE)))</f>
        <v>0</v>
      </c>
      <c r="BC62" s="1285"/>
      <c r="BD62" s="1296" t="s">
        <v>479</v>
      </c>
      <c r="BE62" s="1297" t="s">
        <v>140</v>
      </c>
      <c r="BF62" s="1302">
        <f>IF(ISERROR(VLOOKUP($BD62,'Bond 5.3'!$B$10:$L$58,8,FALSE)),"NA",(VLOOKUP($BD62,'Bond 5.3'!$B$10:$L$58,8,FALSE)))</f>
        <v>62711347.269999996</v>
      </c>
      <c r="BG62" s="1303">
        <f>IF(ISERROR(VLOOKUP($BD62,'Bond 5.3'!$B$10:$L$58,9,FALSE)),"NA",(VLOOKUP($BD62,'Bond 5.3'!$B$10:$L$58,9,FALSE)))</f>
        <v>23191049.870000001</v>
      </c>
      <c r="BH62" s="1303">
        <f>IF(ISERROR(VLOOKUP($BD62,'Bond 5.3'!$B$10:$L$58,10,FALSE)),"NA",(VLOOKUP($BD62,'Bond 5.3'!$B$10:$L$58,10,FALSE)))</f>
        <v>39520297.399999999</v>
      </c>
      <c r="BI62" s="1304">
        <f>IF(ISERROR(VLOOKUP($BD62,'Bond 5.3'!$B$10:$L$58,11,FALSE)),"NA",(VLOOKUP($BD62,'Bond 5.3'!$B$10:$L$58,11,FALSE)))</f>
        <v>0</v>
      </c>
    </row>
    <row r="63" spans="1:61" x14ac:dyDescent="0.25">
      <c r="B63" s="560" t="s">
        <v>68</v>
      </c>
      <c r="C63" s="694" t="s">
        <v>69</v>
      </c>
      <c r="D63" s="700">
        <f t="shared" si="21"/>
        <v>36790861.350000001</v>
      </c>
      <c r="E63" s="601">
        <f t="shared" si="22"/>
        <v>674953.18</v>
      </c>
      <c r="F63" s="686">
        <f t="shared" si="23"/>
        <v>36113854.850000001</v>
      </c>
      <c r="G63" s="677">
        <f t="shared" si="24"/>
        <v>2053.3200000000002</v>
      </c>
      <c r="H63" s="446"/>
      <c r="I63" s="700">
        <f t="shared" si="41"/>
        <v>30929191.689999998</v>
      </c>
      <c r="J63" s="601">
        <f t="shared" si="42"/>
        <v>487803.65</v>
      </c>
      <c r="K63" s="686">
        <f t="shared" si="43"/>
        <v>30434321.649999999</v>
      </c>
      <c r="L63" s="677">
        <f t="shared" si="44"/>
        <v>7066.39</v>
      </c>
      <c r="M63" s="73"/>
      <c r="N63" s="436">
        <f t="shared" si="11"/>
        <v>0.18951900582307149</v>
      </c>
      <c r="P63" s="349">
        <f>VLOOKUP(B63,'FX rates'!$B$9:$K$124,4,FALSE)</f>
        <v>13.999000000000001</v>
      </c>
      <c r="Q63" s="283">
        <f>VLOOKUP(B63,'FX rates'!$B$9:$K$124,5,FALSE)</f>
        <v>14.382</v>
      </c>
      <c r="T63" s="560" t="s">
        <v>68</v>
      </c>
      <c r="U63" s="700">
        <f t="shared" si="37"/>
        <v>2628106.3897421244</v>
      </c>
      <c r="V63" s="601">
        <f t="shared" si="38"/>
        <v>48214.385313236664</v>
      </c>
      <c r="W63" s="686">
        <f t="shared" si="39"/>
        <v>2579745.3282377315</v>
      </c>
      <c r="X63" s="677">
        <f t="shared" si="40"/>
        <v>146.67619115651118</v>
      </c>
      <c r="Y63" s="27"/>
      <c r="Z63" s="700">
        <f t="shared" si="33"/>
        <v>2150548.7199276872</v>
      </c>
      <c r="AA63" s="601">
        <f t="shared" si="34"/>
        <v>33917.650535391462</v>
      </c>
      <c r="AB63" s="686">
        <f t="shared" si="35"/>
        <v>2116139.7336948966</v>
      </c>
      <c r="AC63" s="677">
        <f t="shared" si="36"/>
        <v>491.33569739952725</v>
      </c>
      <c r="AD63" s="16"/>
      <c r="AE63" s="436">
        <f t="shared" si="20"/>
        <v>0.22206317177994236</v>
      </c>
      <c r="AH63" s="1296" t="s">
        <v>68</v>
      </c>
      <c r="AI63" s="1297" t="s">
        <v>69</v>
      </c>
      <c r="AJ63" s="1302">
        <f>IF(ISERROR(VLOOKUP($AH63,'Bond 5.2'!$B$10:$G$90,3,FALSE)),"NA",(VLOOKUP($AH63,'Bond 5.2'!$B$10:$G$90,3,FALSE)))</f>
        <v>361055</v>
      </c>
      <c r="AK63" s="1303">
        <f>IF(ISERROR(VLOOKUP($AH63,'Bond 5.2'!$B$10:$G$90,4,FALSE)),"NA",(VLOOKUP($AH63,'Bond 5.2'!$B$10:$G$90,4,FALSE)))</f>
        <v>0</v>
      </c>
      <c r="AL63" s="1303">
        <f>IF(ISERROR(VLOOKUP($AH63,'Bond 5.2'!$B$10:$G$90,5,FALSE)),"NA",(VLOOKUP($AH63,'Bond 5.2'!$B$10:$G$90,5,FALSE)))</f>
        <v>361055</v>
      </c>
      <c r="AM63" s="1304">
        <f>IF(ISERROR(VLOOKUP($AH63,'Bond 5.2'!$B$10:$G$90,6,FALSE)),"NA",(VLOOKUP($AH63,'Bond 5.2'!$B$10:$G$90,6,FALSE)))</f>
        <v>0</v>
      </c>
      <c r="AN63" s="1285"/>
      <c r="AO63" s="1296" t="s">
        <v>68</v>
      </c>
      <c r="AP63" s="1297" t="s">
        <v>69</v>
      </c>
      <c r="AQ63" s="1302">
        <f>IF(ISERROR(VLOOKUP($AO63,'Bond 5.3'!$B$10:$G$58,3,FALSE)),"NA",(VLOOKUP($AO63,'Bond 5.3'!$B$10:$G$58,3,FALSE)))</f>
        <v>36429806.350000001</v>
      </c>
      <c r="AR63" s="1303">
        <f>IF(ISERROR(VLOOKUP($AO63,'Bond 5.3'!$B$10:$G$58,4,FALSE)),"NA",(VLOOKUP($AO63,'Bond 5.3'!$B$10:$G$58,4,FALSE)))</f>
        <v>674953.18</v>
      </c>
      <c r="AS63" s="1303">
        <f>IF(ISERROR(VLOOKUP($AO63,'Bond 5.3'!$B$10:$G$58,5,FALSE)),"NA",(VLOOKUP($AO63,'Bond 5.3'!$B$10:$G$58,5,FALSE)))</f>
        <v>35752799.850000001</v>
      </c>
      <c r="AT63" s="1304">
        <f>IF(ISERROR(VLOOKUP($AO63,'Bond 5.3'!$B$10:$G$58,6,FALSE)),"NA",(VLOOKUP($AO63,'Bond 5.3'!$B$10:$G$58,6,FALSE)))</f>
        <v>2053.3200000000002</v>
      </c>
      <c r="AW63" s="1296" t="s">
        <v>68</v>
      </c>
      <c r="AX63" s="1297" t="s">
        <v>69</v>
      </c>
      <c r="AY63" s="1302">
        <f>IF(ISERROR(VLOOKUP($AW63,'Bond 5.2'!$B$10:$L$90,8,FALSE)),"NA",(VLOOKUP($AW63,'Bond 5.2'!$B$10:$L$90,8,FALSE)))</f>
        <v>131150</v>
      </c>
      <c r="AZ63" s="1303">
        <f>IF(ISERROR(VLOOKUP($AW63,'Bond 5.2'!$B$10:$L$90,9,FALSE)),"NA",(VLOOKUP($AW63,'Bond 5.2'!$B$10:$L$90,9,FALSE)))</f>
        <v>0</v>
      </c>
      <c r="BA63" s="1303">
        <f>IF(ISERROR(VLOOKUP($AW63,'Bond 5.2'!$B$10:$L$90,10,FALSE)),"NA",(VLOOKUP($AW63,'Bond 5.2'!$B$10:$L$90,10,FALSE)))</f>
        <v>131150</v>
      </c>
      <c r="BB63" s="1304">
        <f>IF(ISERROR(VLOOKUP($AW63,'Bond 5.2'!$B$10:$L$90,11,FALSE)),"NA",(VLOOKUP($AW63,'Bond 5.2'!$B$10:$L$90,11,FALSE)))</f>
        <v>0</v>
      </c>
      <c r="BC63" s="1285"/>
      <c r="BD63" s="1296" t="s">
        <v>68</v>
      </c>
      <c r="BE63" s="1297" t="s">
        <v>69</v>
      </c>
      <c r="BF63" s="1302">
        <f>IF(ISERROR(VLOOKUP($BD63,'Bond 5.3'!$B$10:$L$58,8,FALSE)),"NA",(VLOOKUP($BD63,'Bond 5.3'!$B$10:$L$58,8,FALSE)))</f>
        <v>30798041.689999998</v>
      </c>
      <c r="BG63" s="1303">
        <f>IF(ISERROR(VLOOKUP($BD63,'Bond 5.3'!$B$10:$L$58,9,FALSE)),"NA",(VLOOKUP($BD63,'Bond 5.3'!$B$10:$L$58,9,FALSE)))</f>
        <v>487803.65</v>
      </c>
      <c r="BH63" s="1303">
        <f>IF(ISERROR(VLOOKUP($BD63,'Bond 5.3'!$B$10:$L$58,10,FALSE)),"NA",(VLOOKUP($BD63,'Bond 5.3'!$B$10:$L$58,10,FALSE)))</f>
        <v>30303171.649999999</v>
      </c>
      <c r="BI63" s="1304">
        <f>IF(ISERROR(VLOOKUP($BD63,'Bond 5.3'!$B$10:$L$58,11,FALSE)),"NA",(VLOOKUP($BD63,'Bond 5.3'!$B$10:$L$58,11,FALSE)))</f>
        <v>7066.39</v>
      </c>
    </row>
    <row r="64" spans="1:61" x14ac:dyDescent="0.25">
      <c r="B64" s="560" t="s">
        <v>70</v>
      </c>
      <c r="C64" s="694" t="s">
        <v>71</v>
      </c>
      <c r="D64" s="700">
        <f t="shared" si="21"/>
        <v>5079405.1399999997</v>
      </c>
      <c r="E64" s="601">
        <f t="shared" si="22"/>
        <v>2701277.73</v>
      </c>
      <c r="F64" s="686">
        <f t="shared" si="23"/>
        <v>1815695.96</v>
      </c>
      <c r="G64" s="677">
        <f t="shared" si="24"/>
        <v>562431.45000000007</v>
      </c>
      <c r="H64" s="446"/>
      <c r="I64" s="700">
        <f t="shared" si="41"/>
        <v>4055210.02</v>
      </c>
      <c r="J64" s="601">
        <f t="shared" si="42"/>
        <v>2304088.41</v>
      </c>
      <c r="K64" s="686">
        <f t="shared" si="43"/>
        <v>1630090.77</v>
      </c>
      <c r="L64" s="677">
        <f t="shared" si="44"/>
        <v>121030.84</v>
      </c>
      <c r="M64" s="73"/>
      <c r="N64" s="436">
        <f t="shared" si="11"/>
        <v>0.2525627809530811</v>
      </c>
      <c r="P64" s="349">
        <f>VLOOKUP(B64,'FX rates'!$B$9:$K$124,4,FALSE)</f>
        <v>382.92500000000001</v>
      </c>
      <c r="Q64" s="283">
        <f>VLOOKUP(B64,'FX rates'!$B$9:$K$124,5,FALSE)</f>
        <v>382.56200000000001</v>
      </c>
      <c r="T64" s="560" t="s">
        <v>70</v>
      </c>
      <c r="U64" s="700">
        <f t="shared" si="37"/>
        <v>13264.751948815041</v>
      </c>
      <c r="V64" s="601">
        <f t="shared" si="38"/>
        <v>7054.3258601553825</v>
      </c>
      <c r="W64" s="686">
        <f t="shared" si="39"/>
        <v>4741.6490435463866</v>
      </c>
      <c r="X64" s="677">
        <f t="shared" si="40"/>
        <v>1468.7770451132731</v>
      </c>
      <c r="Y64" s="27"/>
      <c r="Z64" s="700">
        <f t="shared" si="33"/>
        <v>10600.138069123435</v>
      </c>
      <c r="AA64" s="601">
        <f t="shared" si="34"/>
        <v>6022.7843068574512</v>
      </c>
      <c r="AB64" s="686">
        <f t="shared" si="35"/>
        <v>4260.9845462957637</v>
      </c>
      <c r="AC64" s="677">
        <f t="shared" si="36"/>
        <v>316.36921597022177</v>
      </c>
      <c r="AD64" s="16"/>
      <c r="AE64" s="436">
        <f t="shared" si="20"/>
        <v>0.25137539363314654</v>
      </c>
      <c r="AH64" s="1296" t="s">
        <v>70</v>
      </c>
      <c r="AI64" s="1297" t="s">
        <v>71</v>
      </c>
      <c r="AJ64" s="1302">
        <f>IF(ISERROR(VLOOKUP($AH64,'Bond 5.2'!$B$10:$G$90,3,FALSE)),"NA",(VLOOKUP($AH64,'Bond 5.2'!$B$10:$G$90,3,FALSE)))</f>
        <v>5075613.92</v>
      </c>
      <c r="AK64" s="1303">
        <f>IF(ISERROR(VLOOKUP($AH64,'Bond 5.2'!$B$10:$G$90,4,FALSE)),"NA",(VLOOKUP($AH64,'Bond 5.2'!$B$10:$G$90,4,FALSE)))</f>
        <v>2697976.03</v>
      </c>
      <c r="AL64" s="1303">
        <f>IF(ISERROR(VLOOKUP($AH64,'Bond 5.2'!$B$10:$G$90,5,FALSE)),"NA",(VLOOKUP($AH64,'Bond 5.2'!$B$10:$G$90,5,FALSE)))</f>
        <v>1815695.96</v>
      </c>
      <c r="AM64" s="1304">
        <f>IF(ISERROR(VLOOKUP($AH64,'Bond 5.2'!$B$10:$G$90,6,FALSE)),"NA",(VLOOKUP($AH64,'Bond 5.2'!$B$10:$G$90,6,FALSE)))</f>
        <v>561941.93000000005</v>
      </c>
      <c r="AN64" s="1285"/>
      <c r="AO64" s="1296" t="s">
        <v>70</v>
      </c>
      <c r="AP64" s="1297" t="s">
        <v>71</v>
      </c>
      <c r="AQ64" s="1302">
        <f>IF(ISERROR(VLOOKUP($AO64,'Bond 5.3'!$B$10:$G$58,3,FALSE)),"NA",(VLOOKUP($AO64,'Bond 5.3'!$B$10:$G$58,3,FALSE)))</f>
        <v>3791.22</v>
      </c>
      <c r="AR64" s="1303">
        <f>IF(ISERROR(VLOOKUP($AO64,'Bond 5.3'!$B$10:$G$58,4,FALSE)),"NA",(VLOOKUP($AO64,'Bond 5.3'!$B$10:$G$58,4,FALSE)))</f>
        <v>3301.7</v>
      </c>
      <c r="AS64" s="1303">
        <f>IF(ISERROR(VLOOKUP($AO64,'Bond 5.3'!$B$10:$G$58,5,FALSE)),"NA",(VLOOKUP($AO64,'Bond 5.3'!$B$10:$G$58,5,FALSE)))</f>
        <v>0</v>
      </c>
      <c r="AT64" s="1304">
        <f>IF(ISERROR(VLOOKUP($AO64,'Bond 5.3'!$B$10:$G$58,6,FALSE)),"NA",(VLOOKUP($AO64,'Bond 5.3'!$B$10:$G$58,6,FALSE)))</f>
        <v>489.52</v>
      </c>
      <c r="AW64" s="1296" t="s">
        <v>70</v>
      </c>
      <c r="AX64" s="1297" t="s">
        <v>71</v>
      </c>
      <c r="AY64" s="1302">
        <f>IF(ISERROR(VLOOKUP($AW64,'Bond 5.2'!$B$10:$L$90,8,FALSE)),"NA",(VLOOKUP($AW64,'Bond 5.2'!$B$10:$L$90,8,FALSE)))</f>
        <v>4048916.52</v>
      </c>
      <c r="AZ64" s="1303">
        <f>IF(ISERROR(VLOOKUP($AW64,'Bond 5.2'!$B$10:$L$90,9,FALSE)),"NA",(VLOOKUP($AW64,'Bond 5.2'!$B$10:$L$90,9,FALSE)))</f>
        <v>2297798.69</v>
      </c>
      <c r="BA64" s="1303">
        <f>IF(ISERROR(VLOOKUP($AW64,'Bond 5.2'!$B$10:$L$90,10,FALSE)),"NA",(VLOOKUP($AW64,'Bond 5.2'!$B$10:$L$90,10,FALSE)))</f>
        <v>1630090.77</v>
      </c>
      <c r="BB64" s="1304">
        <f>IF(ISERROR(VLOOKUP($AW64,'Bond 5.2'!$B$10:$L$90,11,FALSE)),"NA",(VLOOKUP($AW64,'Bond 5.2'!$B$10:$L$90,11,FALSE)))</f>
        <v>121027.06</v>
      </c>
      <c r="BC64" s="1285"/>
      <c r="BD64" s="1296" t="s">
        <v>70</v>
      </c>
      <c r="BE64" s="1297" t="s">
        <v>71</v>
      </c>
      <c r="BF64" s="1302">
        <f>IF(ISERROR(VLOOKUP($BD64,'Bond 5.3'!$B$10:$L$58,8,FALSE)),"NA",(VLOOKUP($BD64,'Bond 5.3'!$B$10:$L$58,8,FALSE)))</f>
        <v>6293.5</v>
      </c>
      <c r="BG64" s="1303">
        <f>IF(ISERROR(VLOOKUP($BD64,'Bond 5.3'!$B$10:$L$58,9,FALSE)),"NA",(VLOOKUP($BD64,'Bond 5.3'!$B$10:$L$58,9,FALSE)))</f>
        <v>6289.72</v>
      </c>
      <c r="BH64" s="1303">
        <f>IF(ISERROR(VLOOKUP($BD64,'Bond 5.3'!$B$10:$L$58,10,FALSE)),"NA",(VLOOKUP($BD64,'Bond 5.3'!$B$10:$L$58,10,FALSE)))</f>
        <v>0</v>
      </c>
      <c r="BI64" s="1304">
        <f>IF(ISERROR(VLOOKUP($BD64,'Bond 5.3'!$B$10:$L$58,11,FALSE)),"NA",(VLOOKUP($BD64,'Bond 5.3'!$B$10:$L$58,11,FALSE)))</f>
        <v>3.78</v>
      </c>
    </row>
    <row r="65" spans="1:61" x14ac:dyDescent="0.25">
      <c r="A65" s="15"/>
      <c r="B65" s="560" t="s">
        <v>132</v>
      </c>
      <c r="C65" s="694" t="s">
        <v>57</v>
      </c>
      <c r="D65" s="700">
        <f t="shared" si="21"/>
        <v>25.14</v>
      </c>
      <c r="E65" s="849">
        <f t="shared" si="22"/>
        <v>20.010000000000002</v>
      </c>
      <c r="F65" s="850">
        <f t="shared" si="23"/>
        <v>5.13</v>
      </c>
      <c r="G65" s="677">
        <f t="shared" si="24"/>
        <v>0</v>
      </c>
      <c r="H65" s="446"/>
      <c r="I65" s="700" t="str">
        <f t="shared" si="41"/>
        <v>NA</v>
      </c>
      <c r="J65" s="849" t="str">
        <f t="shared" si="42"/>
        <v>NA</v>
      </c>
      <c r="K65" s="850" t="str">
        <f t="shared" si="43"/>
        <v>NA</v>
      </c>
      <c r="L65" s="677" t="str">
        <f t="shared" si="44"/>
        <v>NA</v>
      </c>
      <c r="M65" s="73"/>
      <c r="N65" s="436" t="str">
        <f t="shared" si="11"/>
        <v>NA</v>
      </c>
      <c r="P65" s="349">
        <f>VLOOKUP(B65,'FX rates'!$B$9:$K$124,4,FALSE)</f>
        <v>0.89200000000000002</v>
      </c>
      <c r="Q65" s="283">
        <f>VLOOKUP(B65,'FX rates'!$B$9:$K$124,5,FALSE)</f>
        <v>0.874</v>
      </c>
      <c r="T65" s="560" t="s">
        <v>132</v>
      </c>
      <c r="U65" s="700">
        <f t="shared" si="37"/>
        <v>28.183856502242154</v>
      </c>
      <c r="V65" s="849">
        <f t="shared" si="38"/>
        <v>22.432735426008971</v>
      </c>
      <c r="W65" s="850">
        <f t="shared" si="39"/>
        <v>5.7511210762331837</v>
      </c>
      <c r="X65" s="677">
        <f t="shared" si="40"/>
        <v>0</v>
      </c>
      <c r="Y65" s="27"/>
      <c r="Z65" s="700" t="str">
        <f t="shared" si="33"/>
        <v>NA</v>
      </c>
      <c r="AA65" s="849" t="str">
        <f t="shared" si="34"/>
        <v>NA</v>
      </c>
      <c r="AB65" s="850" t="str">
        <f t="shared" si="35"/>
        <v>NA</v>
      </c>
      <c r="AC65" s="677" t="str">
        <f t="shared" si="36"/>
        <v>NA</v>
      </c>
      <c r="AD65" s="16"/>
      <c r="AE65" s="436" t="str">
        <f t="shared" si="20"/>
        <v>NA</v>
      </c>
      <c r="AF65" s="15"/>
      <c r="AH65" s="1296" t="s">
        <v>132</v>
      </c>
      <c r="AI65" s="1297" t="s">
        <v>57</v>
      </c>
      <c r="AJ65" s="1302">
        <f>IF(ISERROR(VLOOKUP($AH65,'Bond 5.2'!$B$10:$G$90,3,FALSE)),"NA",(VLOOKUP($AH65,'Bond 5.2'!$B$10:$G$90,3,FALSE)))</f>
        <v>25.14</v>
      </c>
      <c r="AK65" s="1303">
        <f>IF(ISERROR(VLOOKUP($AH65,'Bond 5.2'!$B$10:$G$90,4,FALSE)),"NA",(VLOOKUP($AH65,'Bond 5.2'!$B$10:$G$90,4,FALSE)))</f>
        <v>20.010000000000002</v>
      </c>
      <c r="AL65" s="1303">
        <f>IF(ISERROR(VLOOKUP($AH65,'Bond 5.2'!$B$10:$G$90,5,FALSE)),"NA",(VLOOKUP($AH65,'Bond 5.2'!$B$10:$G$90,5,FALSE)))</f>
        <v>5.13</v>
      </c>
      <c r="AM65" s="1304">
        <f>IF(ISERROR(VLOOKUP($AH65,'Bond 5.2'!$B$10:$G$90,6,FALSE)),"NA",(VLOOKUP($AH65,'Bond 5.2'!$B$10:$G$90,6,FALSE)))</f>
        <v>0</v>
      </c>
      <c r="AN65" s="1285"/>
      <c r="AO65" s="1296" t="s">
        <v>132</v>
      </c>
      <c r="AP65" s="1297" t="s">
        <v>57</v>
      </c>
      <c r="AQ65" s="1302" t="str">
        <f>IF(ISERROR(VLOOKUP($AO65,'Bond 5.3'!$B$10:$G$58,3,FALSE)),"NA",(VLOOKUP($AO65,'Bond 5.3'!$B$10:$G$58,3,FALSE)))</f>
        <v>NA</v>
      </c>
      <c r="AR65" s="1303" t="str">
        <f>IF(ISERROR(VLOOKUP($AO65,'Bond 5.3'!$B$10:$G$58,4,FALSE)),"NA",(VLOOKUP($AO65,'Bond 5.3'!$B$10:$G$58,4,FALSE)))</f>
        <v>NA</v>
      </c>
      <c r="AS65" s="1303" t="str">
        <f>IF(ISERROR(VLOOKUP($AO65,'Bond 5.3'!$B$10:$G$58,5,FALSE)),"NA",(VLOOKUP($AO65,'Bond 5.3'!$B$10:$G$58,5,FALSE)))</f>
        <v>NA</v>
      </c>
      <c r="AT65" s="1304" t="str">
        <f>IF(ISERROR(VLOOKUP($AO65,'Bond 5.3'!$B$10:$G$58,6,FALSE)),"NA",(VLOOKUP($AO65,'Bond 5.3'!$B$10:$G$58,6,FALSE)))</f>
        <v>NA</v>
      </c>
      <c r="AW65" s="1296" t="s">
        <v>132</v>
      </c>
      <c r="AX65" s="1297" t="s">
        <v>57</v>
      </c>
      <c r="AY65" s="1302" t="str">
        <f>IF(ISERROR(VLOOKUP($AW65,'Bond 5.2'!$B$10:$L$90,8,FALSE)),"NA",(VLOOKUP($AW65,'Bond 5.2'!$B$10:$L$90,8,FALSE)))</f>
        <v>NA</v>
      </c>
      <c r="AZ65" s="1303" t="str">
        <f>IF(ISERROR(VLOOKUP($AW65,'Bond 5.2'!$B$10:$L$90,9,FALSE)),"NA",(VLOOKUP($AW65,'Bond 5.2'!$B$10:$L$90,9,FALSE)))</f>
        <v>NA</v>
      </c>
      <c r="BA65" s="1303" t="str">
        <f>IF(ISERROR(VLOOKUP($AW65,'Bond 5.2'!$B$10:$L$90,10,FALSE)),"NA",(VLOOKUP($AW65,'Bond 5.2'!$B$10:$L$90,10,FALSE)))</f>
        <v>NA</v>
      </c>
      <c r="BB65" s="1304" t="str">
        <f>IF(ISERROR(VLOOKUP($AW65,'Bond 5.2'!$B$10:$L$90,11,FALSE)),"NA",(VLOOKUP($AW65,'Bond 5.2'!$B$10:$L$90,11,FALSE)))</f>
        <v>NA</v>
      </c>
      <c r="BC65" s="1285"/>
      <c r="BD65" s="1296" t="s">
        <v>132</v>
      </c>
      <c r="BE65" s="1297" t="s">
        <v>57</v>
      </c>
      <c r="BF65" s="1302" t="str">
        <f>IF(ISERROR(VLOOKUP($BD65,'Bond 5.3'!$B$10:$L$58,8,FALSE)),"NA",(VLOOKUP($BD65,'Bond 5.3'!$B$10:$L$58,8,FALSE)))</f>
        <v>NA</v>
      </c>
      <c r="BG65" s="1303" t="str">
        <f>IF(ISERROR(VLOOKUP($BD65,'Bond 5.3'!$B$10:$L$58,9,FALSE)),"NA",(VLOOKUP($BD65,'Bond 5.3'!$B$10:$L$58,9,FALSE)))</f>
        <v>NA</v>
      </c>
      <c r="BH65" s="1303" t="str">
        <f>IF(ISERROR(VLOOKUP($BD65,'Bond 5.3'!$B$10:$L$58,10,FALSE)),"NA",(VLOOKUP($BD65,'Bond 5.3'!$B$10:$L$58,10,FALSE)))</f>
        <v>NA</v>
      </c>
      <c r="BI65" s="1304" t="str">
        <f>IF(ISERROR(VLOOKUP($BD65,'Bond 5.3'!$B$10:$L$58,11,FALSE)),"NA",(VLOOKUP($BD65,'Bond 5.3'!$B$10:$L$58,11,FALSE)))</f>
        <v>NA</v>
      </c>
    </row>
    <row r="66" spans="1:61" x14ac:dyDescent="0.25">
      <c r="B66" s="560" t="s">
        <v>134</v>
      </c>
      <c r="C66" s="694" t="s">
        <v>57</v>
      </c>
      <c r="D66" s="700">
        <f t="shared" si="21"/>
        <v>236735.69</v>
      </c>
      <c r="E66" s="601">
        <f t="shared" si="22"/>
        <v>5776.6</v>
      </c>
      <c r="F66" s="686">
        <f t="shared" si="23"/>
        <v>218005.93</v>
      </c>
      <c r="G66" s="677">
        <f t="shared" si="24"/>
        <v>12953.16</v>
      </c>
      <c r="H66" s="446"/>
      <c r="I66" s="700">
        <f t="shared" si="41"/>
        <v>251648</v>
      </c>
      <c r="J66" s="601">
        <f t="shared" si="42"/>
        <v>34517</v>
      </c>
      <c r="K66" s="686">
        <f t="shared" si="43"/>
        <v>200359</v>
      </c>
      <c r="L66" s="677">
        <f t="shared" si="44"/>
        <v>16772</v>
      </c>
      <c r="M66" s="73"/>
      <c r="N66" s="436">
        <f t="shared" si="11"/>
        <v>-5.9258607260935903E-2</v>
      </c>
      <c r="P66" s="349">
        <f>VLOOKUP(B66,'FX rates'!$B$9:$K$124,4,FALSE)</f>
        <v>0.89200000000000002</v>
      </c>
      <c r="Q66" s="283">
        <f>VLOOKUP(B66,'FX rates'!$B$9:$K$124,5,FALSE)</f>
        <v>0.874</v>
      </c>
      <c r="T66" s="560" t="s">
        <v>134</v>
      </c>
      <c r="U66" s="700">
        <f t="shared" si="37"/>
        <v>265398.75560538116</v>
      </c>
      <c r="V66" s="601">
        <f t="shared" si="38"/>
        <v>6476.0089686098654</v>
      </c>
      <c r="W66" s="686">
        <f t="shared" si="39"/>
        <v>244401.2668161435</v>
      </c>
      <c r="X66" s="677">
        <f t="shared" si="40"/>
        <v>14521.479820627803</v>
      </c>
      <c r="Y66" s="27"/>
      <c r="Z66" s="700">
        <f t="shared" si="33"/>
        <v>287926.77345537755</v>
      </c>
      <c r="AA66" s="601">
        <f t="shared" si="34"/>
        <v>39493.135011441649</v>
      </c>
      <c r="AB66" s="686">
        <f t="shared" si="35"/>
        <v>229243.70709382152</v>
      </c>
      <c r="AC66" s="677">
        <f t="shared" si="36"/>
        <v>19189.931350114417</v>
      </c>
      <c r="AD66" s="16"/>
      <c r="AE66" s="436">
        <f t="shared" si="20"/>
        <v>-7.824217796643268E-2</v>
      </c>
      <c r="AH66" s="1296" t="s">
        <v>134</v>
      </c>
      <c r="AI66" s="1297" t="s">
        <v>57</v>
      </c>
      <c r="AJ66" s="1302">
        <f>IF(ISERROR(VLOOKUP($AH66,'Bond 5.2'!$B$10:$G$90,3,FALSE)),"NA",(VLOOKUP($AH66,'Bond 5.2'!$B$10:$G$90,3,FALSE)))</f>
        <v>191071.24</v>
      </c>
      <c r="AK66" s="1303">
        <f>IF(ISERROR(VLOOKUP($AH66,'Bond 5.2'!$B$10:$G$90,4,FALSE)),"NA",(VLOOKUP($AH66,'Bond 5.2'!$B$10:$G$90,4,FALSE)))</f>
        <v>3238.12</v>
      </c>
      <c r="AL66" s="1303">
        <f>IF(ISERROR(VLOOKUP($AH66,'Bond 5.2'!$B$10:$G$90,5,FALSE)),"NA",(VLOOKUP($AH66,'Bond 5.2'!$B$10:$G$90,5,FALSE)))</f>
        <v>176344.06</v>
      </c>
      <c r="AM66" s="1304">
        <f>IF(ISERROR(VLOOKUP($AH66,'Bond 5.2'!$B$10:$G$90,6,FALSE)),"NA",(VLOOKUP($AH66,'Bond 5.2'!$B$10:$G$90,6,FALSE)))</f>
        <v>11489.06</v>
      </c>
      <c r="AN66" s="1285"/>
      <c r="AO66" s="1296" t="s">
        <v>134</v>
      </c>
      <c r="AP66" s="1297" t="s">
        <v>57</v>
      </c>
      <c r="AQ66" s="1302">
        <f>IF(ISERROR(VLOOKUP($AO66,'Bond 5.3'!$B$10:$G$58,3,FALSE)),"NA",(VLOOKUP($AO66,'Bond 5.3'!$B$10:$G$58,3,FALSE)))</f>
        <v>45664.450000000004</v>
      </c>
      <c r="AR66" s="1303">
        <f>IF(ISERROR(VLOOKUP($AO66,'Bond 5.3'!$B$10:$G$58,4,FALSE)),"NA",(VLOOKUP($AO66,'Bond 5.3'!$B$10:$G$58,4,FALSE)))</f>
        <v>2538.48</v>
      </c>
      <c r="AS66" s="1303">
        <f>IF(ISERROR(VLOOKUP($AO66,'Bond 5.3'!$B$10:$G$58,5,FALSE)),"NA",(VLOOKUP($AO66,'Bond 5.3'!$B$10:$G$58,5,FALSE)))</f>
        <v>41661.870000000003</v>
      </c>
      <c r="AT66" s="1304">
        <f>IF(ISERROR(VLOOKUP($AO66,'Bond 5.3'!$B$10:$G$58,6,FALSE)),"NA",(VLOOKUP($AO66,'Bond 5.3'!$B$10:$G$58,6,FALSE)))</f>
        <v>1464.1</v>
      </c>
      <c r="AW66" s="1296" t="s">
        <v>134</v>
      </c>
      <c r="AX66" s="1297" t="s">
        <v>57</v>
      </c>
      <c r="AY66" s="1302">
        <f>IF(ISERROR(VLOOKUP($AW66,'Bond 5.2'!$B$10:$L$90,8,FALSE)),"NA",(VLOOKUP($AW66,'Bond 5.2'!$B$10:$L$90,8,FALSE)))</f>
        <v>170094</v>
      </c>
      <c r="AZ66" s="1303">
        <f>IF(ISERROR(VLOOKUP($AW66,'Bond 5.2'!$B$10:$L$90,9,FALSE)),"NA",(VLOOKUP($AW66,'Bond 5.2'!$B$10:$L$90,9,FALSE)))</f>
        <v>3394</v>
      </c>
      <c r="BA66" s="1303">
        <f>IF(ISERROR(VLOOKUP($AW66,'Bond 5.2'!$B$10:$L$90,10,FALSE)),"NA",(VLOOKUP($AW66,'Bond 5.2'!$B$10:$L$90,10,FALSE)))</f>
        <v>156618</v>
      </c>
      <c r="BB66" s="1304">
        <f>IF(ISERROR(VLOOKUP($AW66,'Bond 5.2'!$B$10:$L$90,11,FALSE)),"NA",(VLOOKUP($AW66,'Bond 5.2'!$B$10:$L$90,11,FALSE)))</f>
        <v>10082</v>
      </c>
      <c r="BC66" s="1285"/>
      <c r="BD66" s="1296" t="s">
        <v>134</v>
      </c>
      <c r="BE66" s="1297" t="s">
        <v>57</v>
      </c>
      <c r="BF66" s="1302">
        <f>IF(ISERROR(VLOOKUP($BD66,'Bond 5.3'!$B$10:$L$58,8,FALSE)),"NA",(VLOOKUP($BD66,'Bond 5.3'!$B$10:$L$58,8,FALSE)))</f>
        <v>81554</v>
      </c>
      <c r="BG66" s="1303">
        <f>IF(ISERROR(VLOOKUP($BD66,'Bond 5.3'!$B$10:$L$58,9,FALSE)),"NA",(VLOOKUP($BD66,'Bond 5.3'!$B$10:$L$58,9,FALSE)))</f>
        <v>31123</v>
      </c>
      <c r="BH66" s="1303">
        <f>IF(ISERROR(VLOOKUP($BD66,'Bond 5.3'!$B$10:$L$58,10,FALSE)),"NA",(VLOOKUP($BD66,'Bond 5.3'!$B$10:$L$58,10,FALSE)))</f>
        <v>43741</v>
      </c>
      <c r="BI66" s="1304">
        <f>IF(ISERROR(VLOOKUP($BD66,'Bond 5.3'!$B$10:$L$58,11,FALSE)),"NA",(VLOOKUP($BD66,'Bond 5.3'!$B$10:$L$58,11,FALSE)))</f>
        <v>6690</v>
      </c>
    </row>
    <row r="67" spans="1:61" x14ac:dyDescent="0.25">
      <c r="B67" s="560" t="s">
        <v>72</v>
      </c>
      <c r="C67" s="694" t="s">
        <v>57</v>
      </c>
      <c r="D67" s="700">
        <f t="shared" si="21"/>
        <v>18.8</v>
      </c>
      <c r="E67" s="601">
        <f t="shared" si="22"/>
        <v>0</v>
      </c>
      <c r="F67" s="686">
        <f t="shared" si="23"/>
        <v>18.8</v>
      </c>
      <c r="G67" s="677">
        <f t="shared" si="24"/>
        <v>0</v>
      </c>
      <c r="H67" s="446"/>
      <c r="I67" s="700">
        <f t="shared" si="41"/>
        <v>94.9</v>
      </c>
      <c r="J67" s="601">
        <f t="shared" si="42"/>
        <v>0</v>
      </c>
      <c r="K67" s="686">
        <f t="shared" si="43"/>
        <v>94.9</v>
      </c>
      <c r="L67" s="677">
        <f t="shared" si="44"/>
        <v>0</v>
      </c>
      <c r="M67" s="73"/>
      <c r="N67" s="436">
        <f t="shared" si="11"/>
        <v>-0.80189673340358281</v>
      </c>
      <c r="P67" s="349">
        <f>VLOOKUP(B67,'FX rates'!$B$9:$K$124,4,FALSE)</f>
        <v>0.89200000000000002</v>
      </c>
      <c r="Q67" s="283">
        <f>VLOOKUP(B67,'FX rates'!$B$9:$K$124,5,FALSE)</f>
        <v>0.874</v>
      </c>
      <c r="T67" s="560" t="s">
        <v>72</v>
      </c>
      <c r="U67" s="700">
        <f t="shared" si="37"/>
        <v>21.076233183856502</v>
      </c>
      <c r="V67" s="601">
        <f t="shared" si="38"/>
        <v>0</v>
      </c>
      <c r="W67" s="686">
        <f t="shared" si="39"/>
        <v>21.076233183856502</v>
      </c>
      <c r="X67" s="677">
        <f t="shared" si="40"/>
        <v>0</v>
      </c>
      <c r="Y67" s="27"/>
      <c r="Z67" s="700">
        <f t="shared" si="33"/>
        <v>108.58123569794051</v>
      </c>
      <c r="AA67" s="601">
        <f t="shared" si="34"/>
        <v>0</v>
      </c>
      <c r="AB67" s="686">
        <f t="shared" si="35"/>
        <v>108.58123569794051</v>
      </c>
      <c r="AC67" s="677">
        <f t="shared" si="36"/>
        <v>0</v>
      </c>
      <c r="AD67" s="16"/>
      <c r="AE67" s="436">
        <f t="shared" si="20"/>
        <v>-0.80589433295373469</v>
      </c>
      <c r="AH67" s="1296" t="s">
        <v>72</v>
      </c>
      <c r="AI67" s="1297" t="s">
        <v>57</v>
      </c>
      <c r="AJ67" s="1302">
        <f>IF(ISERROR(VLOOKUP($AH67,'Bond 5.2'!$B$10:$G$90,3,FALSE)),"NA",(VLOOKUP($AH67,'Bond 5.2'!$B$10:$G$90,3,FALSE)))</f>
        <v>18.8</v>
      </c>
      <c r="AK67" s="1303">
        <f>IF(ISERROR(VLOOKUP($AH67,'Bond 5.2'!$B$10:$G$90,4,FALSE)),"NA",(VLOOKUP($AH67,'Bond 5.2'!$B$10:$G$90,4,FALSE)))</f>
        <v>0</v>
      </c>
      <c r="AL67" s="1303">
        <f>IF(ISERROR(VLOOKUP($AH67,'Bond 5.2'!$B$10:$G$90,5,FALSE)),"NA",(VLOOKUP($AH67,'Bond 5.2'!$B$10:$G$90,5,FALSE)))</f>
        <v>18.8</v>
      </c>
      <c r="AM67" s="1304">
        <f>IF(ISERROR(VLOOKUP($AH67,'Bond 5.2'!$B$10:$G$90,6,FALSE)),"NA",(VLOOKUP($AH67,'Bond 5.2'!$B$10:$G$90,6,FALSE)))</f>
        <v>0</v>
      </c>
      <c r="AN67" s="1285"/>
      <c r="AO67" s="1296" t="s">
        <v>72</v>
      </c>
      <c r="AP67" s="1297" t="s">
        <v>57</v>
      </c>
      <c r="AQ67" s="1302" t="str">
        <f>IF(ISERROR(VLOOKUP($AO67,'Bond 5.3'!$B$10:$G$58,3,FALSE)),"NA",(VLOOKUP($AO67,'Bond 5.3'!$B$10:$G$58,3,FALSE)))</f>
        <v>NA</v>
      </c>
      <c r="AR67" s="1303" t="str">
        <f>IF(ISERROR(VLOOKUP($AO67,'Bond 5.3'!$B$10:$G$58,4,FALSE)),"NA",(VLOOKUP($AO67,'Bond 5.3'!$B$10:$G$58,4,FALSE)))</f>
        <v>NA</v>
      </c>
      <c r="AS67" s="1303" t="str">
        <f>IF(ISERROR(VLOOKUP($AO67,'Bond 5.3'!$B$10:$G$58,5,FALSE)),"NA",(VLOOKUP($AO67,'Bond 5.3'!$B$10:$G$58,5,FALSE)))</f>
        <v>NA</v>
      </c>
      <c r="AT67" s="1304" t="str">
        <f>IF(ISERROR(VLOOKUP($AO67,'Bond 5.3'!$B$10:$G$58,6,FALSE)),"NA",(VLOOKUP($AO67,'Bond 5.3'!$B$10:$G$58,6,FALSE)))</f>
        <v>NA</v>
      </c>
      <c r="AW67" s="1296" t="s">
        <v>72</v>
      </c>
      <c r="AX67" s="1297" t="s">
        <v>57</v>
      </c>
      <c r="AY67" s="1302">
        <f>IF(ISERROR(VLOOKUP($AW67,'Bond 5.2'!$B$10:$L$90,8,FALSE)),"NA",(VLOOKUP($AW67,'Bond 5.2'!$B$10:$L$90,8,FALSE)))</f>
        <v>94.9</v>
      </c>
      <c r="AZ67" s="1303">
        <f>IF(ISERROR(VLOOKUP($AW67,'Bond 5.2'!$B$10:$L$90,9,FALSE)),"NA",(VLOOKUP($AW67,'Bond 5.2'!$B$10:$L$90,9,FALSE)))</f>
        <v>0</v>
      </c>
      <c r="BA67" s="1303">
        <f>IF(ISERROR(VLOOKUP($AW67,'Bond 5.2'!$B$10:$L$90,10,FALSE)),"NA",(VLOOKUP($AW67,'Bond 5.2'!$B$10:$L$90,10,FALSE)))</f>
        <v>94.9</v>
      </c>
      <c r="BB67" s="1304">
        <f>IF(ISERROR(VLOOKUP($AW67,'Bond 5.2'!$B$10:$L$90,11,FALSE)),"NA",(VLOOKUP($AW67,'Bond 5.2'!$B$10:$L$90,11,FALSE)))</f>
        <v>0</v>
      </c>
      <c r="BC67" s="1285"/>
      <c r="BD67" s="1296" t="s">
        <v>72</v>
      </c>
      <c r="BE67" s="1297" t="s">
        <v>57</v>
      </c>
      <c r="BF67" s="1302" t="str">
        <f>IF(ISERROR(VLOOKUP($BD67,'Bond 5.3'!$B$10:$L$58,8,FALSE)),"NA",(VLOOKUP($BD67,'Bond 5.3'!$B$10:$L$58,8,FALSE)))</f>
        <v>NA</v>
      </c>
      <c r="BG67" s="1303" t="str">
        <f>IF(ISERROR(VLOOKUP($BD67,'Bond 5.3'!$B$10:$L$58,9,FALSE)),"NA",(VLOOKUP($BD67,'Bond 5.3'!$B$10:$L$58,9,FALSE)))</f>
        <v>NA</v>
      </c>
      <c r="BH67" s="1303" t="str">
        <f>IF(ISERROR(VLOOKUP($BD67,'Bond 5.3'!$B$10:$L$58,10,FALSE)),"NA",(VLOOKUP($BD67,'Bond 5.3'!$B$10:$L$58,10,FALSE)))</f>
        <v>NA</v>
      </c>
      <c r="BI67" s="1304" t="str">
        <f>IF(ISERROR(VLOOKUP($BD67,'Bond 5.3'!$B$10:$L$58,11,FALSE)),"NA",(VLOOKUP($BD67,'Bond 5.3'!$B$10:$L$58,11,FALSE)))</f>
        <v>NA</v>
      </c>
    </row>
    <row r="68" spans="1:61" x14ac:dyDescent="0.25">
      <c r="B68" s="560" t="s">
        <v>73</v>
      </c>
      <c r="C68" s="694" t="s">
        <v>57</v>
      </c>
      <c r="D68" s="700">
        <f t="shared" si="21"/>
        <v>401.74</v>
      </c>
      <c r="E68" s="601">
        <f t="shared" si="22"/>
        <v>99.39</v>
      </c>
      <c r="F68" s="686">
        <f t="shared" si="23"/>
        <v>302.35000000000002</v>
      </c>
      <c r="G68" s="677">
        <f t="shared" si="24"/>
        <v>0</v>
      </c>
      <c r="H68" s="446"/>
      <c r="I68" s="700">
        <f t="shared" si="41"/>
        <v>307.97000000000003</v>
      </c>
      <c r="J68" s="601">
        <f t="shared" si="42"/>
        <v>7.42</v>
      </c>
      <c r="K68" s="686">
        <f t="shared" si="43"/>
        <v>260.19</v>
      </c>
      <c r="L68" s="677">
        <f t="shared" si="44"/>
        <v>40.360000000000014</v>
      </c>
      <c r="M68" s="73"/>
      <c r="N68" s="436">
        <f t="shared" si="11"/>
        <v>0.30447770886774678</v>
      </c>
      <c r="P68" s="349">
        <f>VLOOKUP(B68,'FX rates'!$B$9:$K$124,4,FALSE)</f>
        <v>0.89200000000000002</v>
      </c>
      <c r="Q68" s="283">
        <f>VLOOKUP(B68,'FX rates'!$B$9:$K$124,5,FALSE)</f>
        <v>0.874</v>
      </c>
      <c r="T68" s="560" t="s">
        <v>73</v>
      </c>
      <c r="U68" s="700">
        <f t="shared" si="37"/>
        <v>450.38116591928252</v>
      </c>
      <c r="V68" s="601">
        <f t="shared" si="38"/>
        <v>111.4237668161435</v>
      </c>
      <c r="W68" s="686">
        <f t="shared" si="39"/>
        <v>338.95739910313904</v>
      </c>
      <c r="X68" s="677">
        <f t="shared" si="40"/>
        <v>0</v>
      </c>
      <c r="Y68" s="27"/>
      <c r="Z68" s="700">
        <f t="shared" si="33"/>
        <v>352.36842105263162</v>
      </c>
      <c r="AA68" s="601">
        <f t="shared" si="34"/>
        <v>8.4897025171624705</v>
      </c>
      <c r="AB68" s="686">
        <f t="shared" si="35"/>
        <v>297.70022883295195</v>
      </c>
      <c r="AC68" s="677">
        <f t="shared" si="36"/>
        <v>46.178489702517176</v>
      </c>
      <c r="AD68" s="16"/>
      <c r="AE68" s="436">
        <f t="shared" si="20"/>
        <v>0.27815416765741108</v>
      </c>
      <c r="AH68" s="1296" t="s">
        <v>73</v>
      </c>
      <c r="AI68" s="1297" t="s">
        <v>57</v>
      </c>
      <c r="AJ68" s="1302">
        <f>IF(ISERROR(VLOOKUP($AH68,'Bond 5.2'!$B$10:$G$90,3,FALSE)),"NA",(VLOOKUP($AH68,'Bond 5.2'!$B$10:$G$90,3,FALSE)))</f>
        <v>401.74</v>
      </c>
      <c r="AK68" s="1303">
        <f>IF(ISERROR(VLOOKUP($AH68,'Bond 5.2'!$B$10:$G$90,4,FALSE)),"NA",(VLOOKUP($AH68,'Bond 5.2'!$B$10:$G$90,4,FALSE)))</f>
        <v>99.39</v>
      </c>
      <c r="AL68" s="1303">
        <f>IF(ISERROR(VLOOKUP($AH68,'Bond 5.2'!$B$10:$G$90,5,FALSE)),"NA",(VLOOKUP($AH68,'Bond 5.2'!$B$10:$G$90,5,FALSE)))</f>
        <v>302.35000000000002</v>
      </c>
      <c r="AM68" s="1304">
        <f>IF(ISERROR(VLOOKUP($AH68,'Bond 5.2'!$B$10:$G$90,6,FALSE)),"NA",(VLOOKUP($AH68,'Bond 5.2'!$B$10:$G$90,6,FALSE)))</f>
        <v>0</v>
      </c>
      <c r="AN68" s="1285"/>
      <c r="AO68" s="1296" t="s">
        <v>73</v>
      </c>
      <c r="AP68" s="1297" t="s">
        <v>57</v>
      </c>
      <c r="AQ68" s="1302" t="str">
        <f>IF(ISERROR(VLOOKUP($AO68,'Bond 5.3'!$B$10:$G$58,3,FALSE)),"NA",(VLOOKUP($AO68,'Bond 5.3'!$B$10:$G$58,3,FALSE)))</f>
        <v>NA</v>
      </c>
      <c r="AR68" s="1303" t="str">
        <f>IF(ISERROR(VLOOKUP($AO68,'Bond 5.3'!$B$10:$G$58,4,FALSE)),"NA",(VLOOKUP($AO68,'Bond 5.3'!$B$10:$G$58,4,FALSE)))</f>
        <v>NA</v>
      </c>
      <c r="AS68" s="1303" t="str">
        <f>IF(ISERROR(VLOOKUP($AO68,'Bond 5.3'!$B$10:$G$58,5,FALSE)),"NA",(VLOOKUP($AO68,'Bond 5.3'!$B$10:$G$58,5,FALSE)))</f>
        <v>NA</v>
      </c>
      <c r="AT68" s="1304" t="str">
        <f>IF(ISERROR(VLOOKUP($AO68,'Bond 5.3'!$B$10:$G$58,6,FALSE)),"NA",(VLOOKUP($AO68,'Bond 5.3'!$B$10:$G$58,6,FALSE)))</f>
        <v>NA</v>
      </c>
      <c r="AW68" s="1296" t="s">
        <v>73</v>
      </c>
      <c r="AX68" s="1297" t="s">
        <v>57</v>
      </c>
      <c r="AY68" s="1302">
        <f>IF(ISERROR(VLOOKUP($AW68,'Bond 5.2'!$B$10:$L$90,8,FALSE)),"NA",(VLOOKUP($AW68,'Bond 5.2'!$B$10:$L$90,8,FALSE)))</f>
        <v>307.97000000000003</v>
      </c>
      <c r="AZ68" s="1303">
        <f>IF(ISERROR(VLOOKUP($AW68,'Bond 5.2'!$B$10:$L$90,9,FALSE)),"NA",(VLOOKUP($AW68,'Bond 5.2'!$B$10:$L$90,9,FALSE)))</f>
        <v>7.42</v>
      </c>
      <c r="BA68" s="1303">
        <f>IF(ISERROR(VLOOKUP($AW68,'Bond 5.2'!$B$10:$L$90,10,FALSE)),"NA",(VLOOKUP($AW68,'Bond 5.2'!$B$10:$L$90,10,FALSE)))</f>
        <v>260.19</v>
      </c>
      <c r="BB68" s="1304">
        <f>IF(ISERROR(VLOOKUP($AW68,'Bond 5.2'!$B$10:$L$90,11,FALSE)),"NA",(VLOOKUP($AW68,'Bond 5.2'!$B$10:$L$90,11,FALSE)))</f>
        <v>40.360000000000014</v>
      </c>
      <c r="BC68" s="1285"/>
      <c r="BD68" s="1296" t="s">
        <v>73</v>
      </c>
      <c r="BE68" s="1297" t="s">
        <v>57</v>
      </c>
      <c r="BF68" s="1302" t="str">
        <f>IF(ISERROR(VLOOKUP($BD68,'Bond 5.3'!$B$10:$L$58,8,FALSE)),"NA",(VLOOKUP($BD68,'Bond 5.3'!$B$10:$L$58,8,FALSE)))</f>
        <v>NA</v>
      </c>
      <c r="BG68" s="1303" t="str">
        <f>IF(ISERROR(VLOOKUP($BD68,'Bond 5.3'!$B$10:$L$58,9,FALSE)),"NA",(VLOOKUP($BD68,'Bond 5.3'!$B$10:$L$58,9,FALSE)))</f>
        <v>NA</v>
      </c>
      <c r="BH68" s="1303" t="str">
        <f>IF(ISERROR(VLOOKUP($BD68,'Bond 5.3'!$B$10:$L$58,10,FALSE)),"NA",(VLOOKUP($BD68,'Bond 5.3'!$B$10:$L$58,10,FALSE)))</f>
        <v>NA</v>
      </c>
      <c r="BI68" s="1304" t="str">
        <f>IF(ISERROR(VLOOKUP($BD68,'Bond 5.3'!$B$10:$L$58,11,FALSE)),"NA",(VLOOKUP($BD68,'Bond 5.3'!$B$10:$L$58,11,FALSE)))</f>
        <v>NA</v>
      </c>
    </row>
    <row r="69" spans="1:61" x14ac:dyDescent="0.25">
      <c r="B69" s="560" t="s">
        <v>617</v>
      </c>
      <c r="C69" s="694" t="s">
        <v>422</v>
      </c>
      <c r="D69" s="700">
        <f t="shared" si="21"/>
        <v>72.08</v>
      </c>
      <c r="E69" s="601">
        <f t="shared" si="22"/>
        <v>0</v>
      </c>
      <c r="F69" s="686">
        <f t="shared" si="23"/>
        <v>0</v>
      </c>
      <c r="G69" s="677">
        <f t="shared" si="24"/>
        <v>72.08</v>
      </c>
      <c r="H69" s="446"/>
      <c r="I69" s="700">
        <f t="shared" si="41"/>
        <v>1658.13</v>
      </c>
      <c r="J69" s="601" t="str">
        <f t="shared" si="42"/>
        <v>NA</v>
      </c>
      <c r="K69" s="686" t="str">
        <f t="shared" si="43"/>
        <v>NA</v>
      </c>
      <c r="L69" s="677">
        <f t="shared" si="44"/>
        <v>1658.13</v>
      </c>
      <c r="M69" s="73"/>
      <c r="N69" s="436">
        <f t="shared" si="11"/>
        <v>-0.95652934329636408</v>
      </c>
      <c r="P69" s="349">
        <f>VLOOKUP(B69,'FX rates'!$B$9:$K$124,4,FALSE)</f>
        <v>13.7</v>
      </c>
      <c r="Q69" s="283">
        <f>VLOOKUP(B69,'FX rates'!$B$9:$K$124,5,FALSE)</f>
        <v>13.170999999999999</v>
      </c>
      <c r="T69" s="560" t="s">
        <v>617</v>
      </c>
      <c r="U69" s="700">
        <f t="shared" si="37"/>
        <v>5.2613138686131391</v>
      </c>
      <c r="V69" s="601">
        <f t="shared" si="38"/>
        <v>0</v>
      </c>
      <c r="W69" s="686">
        <f t="shared" si="39"/>
        <v>0</v>
      </c>
      <c r="X69" s="677">
        <f t="shared" si="40"/>
        <v>5.2613138686131391</v>
      </c>
      <c r="Y69" s="27"/>
      <c r="Z69" s="700">
        <f t="shared" si="33"/>
        <v>125.89249107888544</v>
      </c>
      <c r="AA69" s="601" t="str">
        <f t="shared" si="34"/>
        <v>NA</v>
      </c>
      <c r="AB69" s="686" t="str">
        <f t="shared" si="35"/>
        <v>NA</v>
      </c>
      <c r="AC69" s="677">
        <f t="shared" si="36"/>
        <v>125.89249107888544</v>
      </c>
      <c r="AD69" s="16"/>
      <c r="AE69" s="436">
        <f t="shared" si="20"/>
        <v>-0.95820788179243865</v>
      </c>
      <c r="AH69" s="1296" t="s">
        <v>617</v>
      </c>
      <c r="AI69" s="1297" t="s">
        <v>422</v>
      </c>
      <c r="AJ69" s="1302">
        <f>IF(ISERROR(VLOOKUP($AH69,'Bond 5.2'!$B$10:$G$90,3,FALSE)),"NA",(VLOOKUP($AH69,'Bond 5.2'!$B$10:$G$90,3,FALSE)))</f>
        <v>69</v>
      </c>
      <c r="AK69" s="1303">
        <f>IF(ISERROR(VLOOKUP($AH69,'Bond 5.2'!$B$10:$G$90,4,FALSE)),"NA",(VLOOKUP($AH69,'Bond 5.2'!$B$10:$G$90,4,FALSE)))</f>
        <v>0</v>
      </c>
      <c r="AL69" s="1303">
        <f>IF(ISERROR(VLOOKUP($AH69,'Bond 5.2'!$B$10:$G$90,5,FALSE)),"NA",(VLOOKUP($AH69,'Bond 5.2'!$B$10:$G$90,5,FALSE)))</f>
        <v>0</v>
      </c>
      <c r="AM69" s="1304">
        <f>IF(ISERROR(VLOOKUP($AH69,'Bond 5.2'!$B$10:$G$90,6,FALSE)),"NA",(VLOOKUP($AH69,'Bond 5.2'!$B$10:$G$90,6,FALSE)))</f>
        <v>69</v>
      </c>
      <c r="AN69" s="1285"/>
      <c r="AO69" s="1296" t="s">
        <v>617</v>
      </c>
      <c r="AP69" s="1297" t="s">
        <v>422</v>
      </c>
      <c r="AQ69" s="1302">
        <f>IF(ISERROR(VLOOKUP($AO69,'Bond 5.3'!$B$10:$G$58,3,FALSE)),"NA",(VLOOKUP($AO69,'Bond 5.3'!$B$10:$G$58,3,FALSE)))</f>
        <v>3.08</v>
      </c>
      <c r="AR69" s="1303">
        <f>IF(ISERROR(VLOOKUP($AO69,'Bond 5.3'!$B$10:$G$58,4,FALSE)),"NA",(VLOOKUP($AO69,'Bond 5.3'!$B$10:$G$58,4,FALSE)))</f>
        <v>0</v>
      </c>
      <c r="AS69" s="1303">
        <f>IF(ISERROR(VLOOKUP($AO69,'Bond 5.3'!$B$10:$G$58,5,FALSE)),"NA",(VLOOKUP($AO69,'Bond 5.3'!$B$10:$G$58,5,FALSE)))</f>
        <v>0</v>
      </c>
      <c r="AT69" s="1304">
        <f>IF(ISERROR(VLOOKUP($AO69,'Bond 5.3'!$B$10:$G$58,6,FALSE)),"NA",(VLOOKUP($AO69,'Bond 5.3'!$B$10:$G$58,6,FALSE)))</f>
        <v>3.08</v>
      </c>
      <c r="AW69" s="1296" t="s">
        <v>617</v>
      </c>
      <c r="AX69" s="1297" t="s">
        <v>422</v>
      </c>
      <c r="AY69" s="1302">
        <f>IF(ISERROR(VLOOKUP($AW69,'Bond 5.2'!$B$10:$L$90,8,FALSE)),"NA",(VLOOKUP($AW69,'Bond 5.2'!$B$10:$L$90,8,FALSE)))</f>
        <v>1658.13</v>
      </c>
      <c r="AZ69" s="1303" t="str">
        <f>IF(ISERROR(VLOOKUP($AW69,'Bond 5.2'!$B$10:$L$90,9,FALSE)),"NA",(VLOOKUP($AW69,'Bond 5.2'!$B$10:$L$90,9,FALSE)))</f>
        <v>NA</v>
      </c>
      <c r="BA69" s="1303" t="str">
        <f>IF(ISERROR(VLOOKUP($AW69,'Bond 5.2'!$B$10:$L$90,10,FALSE)),"NA",(VLOOKUP($AW69,'Bond 5.2'!$B$10:$L$90,10,FALSE)))</f>
        <v>NA</v>
      </c>
      <c r="BB69" s="1304">
        <f>IF(ISERROR(VLOOKUP($AW69,'Bond 5.2'!$B$10:$L$90,11,FALSE)),"NA",(VLOOKUP($AW69,'Bond 5.2'!$B$10:$L$90,11,FALSE)))</f>
        <v>1658.13</v>
      </c>
      <c r="BC69" s="1285"/>
      <c r="BD69" s="1296" t="s">
        <v>617</v>
      </c>
      <c r="BE69" s="1297" t="s">
        <v>422</v>
      </c>
      <c r="BF69" s="1302" t="str">
        <f>IF(ISERROR(VLOOKUP($BD69,'Bond 5.3'!$B$10:$L$58,8,FALSE)),"NA",(VLOOKUP($BD69,'Bond 5.3'!$B$10:$L$58,8,FALSE)))</f>
        <v>NA</v>
      </c>
      <c r="BG69" s="1303" t="str">
        <f>IF(ISERROR(VLOOKUP($BD69,'Bond 5.3'!$B$10:$L$58,9,FALSE)),"NA",(VLOOKUP($BD69,'Bond 5.3'!$B$10:$L$58,9,FALSE)))</f>
        <v>NA</v>
      </c>
      <c r="BH69" s="1303" t="str">
        <f>IF(ISERROR(VLOOKUP($BD69,'Bond 5.3'!$B$10:$L$58,10,FALSE)),"NA",(VLOOKUP($BD69,'Bond 5.3'!$B$10:$L$58,10,FALSE)))</f>
        <v>NA</v>
      </c>
      <c r="BI69" s="1304" t="str">
        <f>IF(ISERROR(VLOOKUP($BD69,'Bond 5.3'!$B$10:$L$58,11,FALSE)),"NA",(VLOOKUP($BD69,'Bond 5.3'!$B$10:$L$58,11,FALSE)))</f>
        <v>NA</v>
      </c>
    </row>
    <row r="70" spans="1:61" x14ac:dyDescent="0.25">
      <c r="B70" s="560" t="s">
        <v>74</v>
      </c>
      <c r="C70" s="694" t="s">
        <v>619</v>
      </c>
      <c r="D70" s="700">
        <f t="shared" si="21"/>
        <v>10600505.43</v>
      </c>
      <c r="E70" s="601">
        <f t="shared" si="22"/>
        <v>3080966.37</v>
      </c>
      <c r="F70" s="686">
        <f t="shared" si="23"/>
        <v>7366457.4699999997</v>
      </c>
      <c r="G70" s="677">
        <f t="shared" si="24"/>
        <v>153081.59</v>
      </c>
      <c r="H70" s="446"/>
      <c r="I70" s="700">
        <f t="shared" si="41"/>
        <v>10204291.960000001</v>
      </c>
      <c r="J70" s="601">
        <f t="shared" si="42"/>
        <v>2760499.45</v>
      </c>
      <c r="K70" s="686">
        <f t="shared" si="43"/>
        <v>7335261.1400000006</v>
      </c>
      <c r="L70" s="677">
        <f t="shared" si="44"/>
        <v>108531.37</v>
      </c>
      <c r="M70" s="73"/>
      <c r="N70" s="436">
        <f t="shared" si="11"/>
        <v>3.8828119731689724E-2</v>
      </c>
      <c r="P70" s="349">
        <f>VLOOKUP(B70,'FX rates'!$B$9:$K$124,4,FALSE)</f>
        <v>61.933999999999997</v>
      </c>
      <c r="Q70" s="283">
        <f>VLOOKUP(B70,'FX rates'!$B$9:$K$124,5,FALSE)</f>
        <v>69.459000000000003</v>
      </c>
      <c r="T70" s="560" t="s">
        <v>74</v>
      </c>
      <c r="U70" s="700">
        <f t="shared" si="37"/>
        <v>171158.09458455775</v>
      </c>
      <c r="V70" s="601">
        <f t="shared" si="38"/>
        <v>49745.961345948919</v>
      </c>
      <c r="W70" s="686">
        <f t="shared" si="39"/>
        <v>118940.44418251688</v>
      </c>
      <c r="X70" s="677">
        <f t="shared" si="40"/>
        <v>2471.6890560919687</v>
      </c>
      <c r="Y70" s="27"/>
      <c r="Z70" s="700">
        <f t="shared" si="33"/>
        <v>146911.01167595273</v>
      </c>
      <c r="AA70" s="601">
        <f t="shared" si="34"/>
        <v>39742.861976129803</v>
      </c>
      <c r="AB70" s="686">
        <f t="shared" si="35"/>
        <v>105605.62547690005</v>
      </c>
      <c r="AC70" s="677">
        <f t="shared" si="36"/>
        <v>1562.5242229228752</v>
      </c>
      <c r="AD70" s="16"/>
      <c r="AE70" s="436">
        <f t="shared" si="20"/>
        <v>0.16504605496889332</v>
      </c>
      <c r="AH70" s="1296" t="s">
        <v>74</v>
      </c>
      <c r="AI70" s="1297" t="s">
        <v>75</v>
      </c>
      <c r="AJ70" s="1302">
        <f>IF(ISERROR(VLOOKUP($AH70,'Bond 5.2'!$B$10:$G$90,3,FALSE)),"NA",(VLOOKUP($AH70,'Bond 5.2'!$B$10:$G$90,3,FALSE)))</f>
        <v>4231839.22</v>
      </c>
      <c r="AK70" s="1303">
        <f>IF(ISERROR(VLOOKUP($AH70,'Bond 5.2'!$B$10:$G$90,4,FALSE)),"NA",(VLOOKUP($AH70,'Bond 5.2'!$B$10:$G$90,4,FALSE)))</f>
        <v>1112856.98</v>
      </c>
      <c r="AL70" s="1303">
        <f>IF(ISERROR(VLOOKUP($AH70,'Bond 5.2'!$B$10:$G$90,5,FALSE)),"NA",(VLOOKUP($AH70,'Bond 5.2'!$B$10:$G$90,5,FALSE)))</f>
        <v>3011615.62</v>
      </c>
      <c r="AM70" s="1304">
        <f>IF(ISERROR(VLOOKUP($AH70,'Bond 5.2'!$B$10:$G$90,6,FALSE)),"NA",(VLOOKUP($AH70,'Bond 5.2'!$B$10:$G$90,6,FALSE)))</f>
        <v>107366.62</v>
      </c>
      <c r="AN70" s="1285"/>
      <c r="AO70" s="1296" t="s">
        <v>74</v>
      </c>
      <c r="AP70" s="1297" t="s">
        <v>75</v>
      </c>
      <c r="AQ70" s="1302">
        <f>IF(ISERROR(VLOOKUP($AO70,'Bond 5.3'!$B$10:$G$58,3,FALSE)),"NA",(VLOOKUP($AO70,'Bond 5.3'!$B$10:$G$58,3,FALSE)))</f>
        <v>6368666.209999999</v>
      </c>
      <c r="AR70" s="1303">
        <f>IF(ISERROR(VLOOKUP($AO70,'Bond 5.3'!$B$10:$G$58,4,FALSE)),"NA",(VLOOKUP($AO70,'Bond 5.3'!$B$10:$G$58,4,FALSE)))</f>
        <v>1968109.39</v>
      </c>
      <c r="AS70" s="1303">
        <f>IF(ISERROR(VLOOKUP($AO70,'Bond 5.3'!$B$10:$G$58,5,FALSE)),"NA",(VLOOKUP($AO70,'Bond 5.3'!$B$10:$G$58,5,FALSE)))</f>
        <v>4354841.8499999996</v>
      </c>
      <c r="AT70" s="1304">
        <f>IF(ISERROR(VLOOKUP($AO70,'Bond 5.3'!$B$10:$G$58,6,FALSE)),"NA",(VLOOKUP($AO70,'Bond 5.3'!$B$10:$G$58,6,FALSE)))</f>
        <v>45714.97</v>
      </c>
      <c r="AW70" s="1296" t="s">
        <v>74</v>
      </c>
      <c r="AX70" s="1297" t="s">
        <v>75</v>
      </c>
      <c r="AY70" s="1302">
        <f>IF(ISERROR(VLOOKUP($AW70,'Bond 5.2'!$B$10:$L$90,8,FALSE)),"NA",(VLOOKUP($AW70,'Bond 5.2'!$B$10:$L$90,8,FALSE)))</f>
        <v>4511934.75</v>
      </c>
      <c r="AZ70" s="1303">
        <f>IF(ISERROR(VLOOKUP($AW70,'Bond 5.2'!$B$10:$L$90,9,FALSE)),"NA",(VLOOKUP($AW70,'Bond 5.2'!$B$10:$L$90,9,FALSE)))</f>
        <v>1080364.82</v>
      </c>
      <c r="BA70" s="1303">
        <f>IF(ISERROR(VLOOKUP($AW70,'Bond 5.2'!$B$10:$L$90,10,FALSE)),"NA",(VLOOKUP($AW70,'Bond 5.2'!$B$10:$L$90,10,FALSE)))</f>
        <v>3375341.69</v>
      </c>
      <c r="BB70" s="1304">
        <f>IF(ISERROR(VLOOKUP($AW70,'Bond 5.2'!$B$10:$L$90,11,FALSE)),"NA",(VLOOKUP($AW70,'Bond 5.2'!$B$10:$L$90,11,FALSE)))</f>
        <v>56228.24</v>
      </c>
      <c r="BC70" s="1285"/>
      <c r="BD70" s="1296" t="s">
        <v>74</v>
      </c>
      <c r="BE70" s="1297" t="s">
        <v>75</v>
      </c>
      <c r="BF70" s="1302">
        <f>IF(ISERROR(VLOOKUP($BD70,'Bond 5.3'!$B$10:$L$58,8,FALSE)),"NA",(VLOOKUP($BD70,'Bond 5.3'!$B$10:$L$58,8,FALSE)))</f>
        <v>5692357.21</v>
      </c>
      <c r="BG70" s="1303">
        <f>IF(ISERROR(VLOOKUP($BD70,'Bond 5.3'!$B$10:$L$58,9,FALSE)),"NA",(VLOOKUP($BD70,'Bond 5.3'!$B$10:$L$58,9,FALSE)))</f>
        <v>1680134.63</v>
      </c>
      <c r="BH70" s="1303">
        <f>IF(ISERROR(VLOOKUP($BD70,'Bond 5.3'!$B$10:$L$58,10,FALSE)),"NA",(VLOOKUP($BD70,'Bond 5.3'!$B$10:$L$58,10,FALSE)))</f>
        <v>3959919.45</v>
      </c>
      <c r="BI70" s="1304">
        <f>IF(ISERROR(VLOOKUP($BD70,'Bond 5.3'!$B$10:$L$58,11,FALSE)),"NA",(VLOOKUP($BD70,'Bond 5.3'!$B$10:$L$58,11,FALSE)))</f>
        <v>52303.13</v>
      </c>
    </row>
    <row r="71" spans="1:61" x14ac:dyDescent="0.25">
      <c r="B71" s="560" t="s">
        <v>76</v>
      </c>
      <c r="C71" s="694" t="s">
        <v>77</v>
      </c>
      <c r="D71" s="700">
        <f t="shared" si="21"/>
        <v>49.900000000000006</v>
      </c>
      <c r="E71" s="601">
        <f t="shared" si="22"/>
        <v>23.42</v>
      </c>
      <c r="F71" s="686">
        <f t="shared" si="23"/>
        <v>26.48</v>
      </c>
      <c r="G71" s="677">
        <f t="shared" si="24"/>
        <v>0</v>
      </c>
      <c r="H71" s="446"/>
      <c r="I71" s="700">
        <f t="shared" si="41"/>
        <v>24.22</v>
      </c>
      <c r="J71" s="601">
        <f t="shared" si="42"/>
        <v>3.86</v>
      </c>
      <c r="K71" s="686">
        <f t="shared" si="43"/>
        <v>20.36</v>
      </c>
      <c r="L71" s="677">
        <f t="shared" si="44"/>
        <v>0</v>
      </c>
      <c r="M71" s="73"/>
      <c r="N71" s="436">
        <f t="shared" si="11"/>
        <v>1.0602807597027253</v>
      </c>
      <c r="P71" s="349">
        <f>VLOOKUP(B71,'FX rates'!$B$9:$K$124,4,FALSE)</f>
        <v>0.38500000000000001</v>
      </c>
      <c r="Q71" s="283">
        <f>VLOOKUP(B71,'FX rates'!$B$9:$K$124,5,FALSE)</f>
        <v>0.38400000000000001</v>
      </c>
      <c r="T71" s="560" t="s">
        <v>76</v>
      </c>
      <c r="U71" s="700">
        <f t="shared" si="37"/>
        <v>129.61038961038963</v>
      </c>
      <c r="V71" s="601">
        <f t="shared" si="38"/>
        <v>60.831168831168831</v>
      </c>
      <c r="W71" s="686">
        <f t="shared" si="39"/>
        <v>68.779220779220779</v>
      </c>
      <c r="X71" s="677">
        <f t="shared" si="40"/>
        <v>0</v>
      </c>
      <c r="Y71" s="27"/>
      <c r="Z71" s="700">
        <f t="shared" si="33"/>
        <v>63.072916666666664</v>
      </c>
      <c r="AA71" s="601">
        <f t="shared" si="34"/>
        <v>10.052083333333332</v>
      </c>
      <c r="AB71" s="686">
        <f t="shared" si="35"/>
        <v>53.020833333333329</v>
      </c>
      <c r="AC71" s="677">
        <f t="shared" si="36"/>
        <v>0</v>
      </c>
      <c r="AD71" s="16"/>
      <c r="AE71" s="436">
        <f t="shared" si="20"/>
        <v>1.0549293811060951</v>
      </c>
      <c r="AH71" s="1296" t="s">
        <v>76</v>
      </c>
      <c r="AI71" s="1297" t="s">
        <v>77</v>
      </c>
      <c r="AJ71" s="1302">
        <f>IF(ISERROR(VLOOKUP($AH71,'Bond 5.2'!$B$10:$G$90,3,FALSE)),"NA",(VLOOKUP($AH71,'Bond 5.2'!$B$10:$G$90,3,FALSE)))</f>
        <v>49.900000000000006</v>
      </c>
      <c r="AK71" s="1303">
        <f>IF(ISERROR(VLOOKUP($AH71,'Bond 5.2'!$B$10:$G$90,4,FALSE)),"NA",(VLOOKUP($AH71,'Bond 5.2'!$B$10:$G$90,4,FALSE)))</f>
        <v>23.42</v>
      </c>
      <c r="AL71" s="1303">
        <f>IF(ISERROR(VLOOKUP($AH71,'Bond 5.2'!$B$10:$G$90,5,FALSE)),"NA",(VLOOKUP($AH71,'Bond 5.2'!$B$10:$G$90,5,FALSE)))</f>
        <v>26.48</v>
      </c>
      <c r="AM71" s="1304">
        <f>IF(ISERROR(VLOOKUP($AH71,'Bond 5.2'!$B$10:$G$90,6,FALSE)),"NA",(VLOOKUP($AH71,'Bond 5.2'!$B$10:$G$90,6,FALSE)))</f>
        <v>0</v>
      </c>
      <c r="AN71" s="1285"/>
      <c r="AO71" s="1296" t="s">
        <v>76</v>
      </c>
      <c r="AP71" s="1297" t="s">
        <v>77</v>
      </c>
      <c r="AQ71" s="1302" t="str">
        <f>IF(ISERROR(VLOOKUP($AO71,'Bond 5.3'!$B$10:$G$58,3,FALSE)),"NA",(VLOOKUP($AO71,'Bond 5.3'!$B$10:$G$58,3,FALSE)))</f>
        <v>NA</v>
      </c>
      <c r="AR71" s="1303" t="str">
        <f>IF(ISERROR(VLOOKUP($AO71,'Bond 5.3'!$B$10:$G$58,4,FALSE)),"NA",(VLOOKUP($AO71,'Bond 5.3'!$B$10:$G$58,4,FALSE)))</f>
        <v>NA</v>
      </c>
      <c r="AS71" s="1303" t="str">
        <f>IF(ISERROR(VLOOKUP($AO71,'Bond 5.3'!$B$10:$G$58,5,FALSE)),"NA",(VLOOKUP($AO71,'Bond 5.3'!$B$10:$G$58,5,FALSE)))</f>
        <v>NA</v>
      </c>
      <c r="AT71" s="1304" t="str">
        <f>IF(ISERROR(VLOOKUP($AO71,'Bond 5.3'!$B$10:$G$58,6,FALSE)),"NA",(VLOOKUP($AO71,'Bond 5.3'!$B$10:$G$58,6,FALSE)))</f>
        <v>NA</v>
      </c>
      <c r="AW71" s="1296" t="s">
        <v>76</v>
      </c>
      <c r="AX71" s="1297" t="s">
        <v>77</v>
      </c>
      <c r="AY71" s="1302">
        <f>IF(ISERROR(VLOOKUP($AW71,'Bond 5.2'!$B$10:$L$90,8,FALSE)),"NA",(VLOOKUP($AW71,'Bond 5.2'!$B$10:$L$90,8,FALSE)))</f>
        <v>24.22</v>
      </c>
      <c r="AZ71" s="1303">
        <f>IF(ISERROR(VLOOKUP($AW71,'Bond 5.2'!$B$10:$L$90,9,FALSE)),"NA",(VLOOKUP($AW71,'Bond 5.2'!$B$10:$L$90,9,FALSE)))</f>
        <v>3.86</v>
      </c>
      <c r="BA71" s="1303">
        <f>IF(ISERROR(VLOOKUP($AW71,'Bond 5.2'!$B$10:$L$90,10,FALSE)),"NA",(VLOOKUP($AW71,'Bond 5.2'!$B$10:$L$90,10,FALSE)))</f>
        <v>20.36</v>
      </c>
      <c r="BB71" s="1304">
        <f>IF(ISERROR(VLOOKUP($AW71,'Bond 5.2'!$B$10:$L$90,11,FALSE)),"NA",(VLOOKUP($AW71,'Bond 5.2'!$B$10:$L$90,11,FALSE)))</f>
        <v>0</v>
      </c>
      <c r="BC71" s="1285"/>
      <c r="BD71" s="1296" t="s">
        <v>76</v>
      </c>
      <c r="BE71" s="1297" t="s">
        <v>77</v>
      </c>
      <c r="BF71" s="1302" t="str">
        <f>IF(ISERROR(VLOOKUP($BD71,'Bond 5.3'!$B$10:$L$58,8,FALSE)),"NA",(VLOOKUP($BD71,'Bond 5.3'!$B$10:$L$58,8,FALSE)))</f>
        <v>NA</v>
      </c>
      <c r="BG71" s="1303" t="str">
        <f>IF(ISERROR(VLOOKUP($BD71,'Bond 5.3'!$B$10:$L$58,9,FALSE)),"NA",(VLOOKUP($BD71,'Bond 5.3'!$B$10:$L$58,9,FALSE)))</f>
        <v>NA</v>
      </c>
      <c r="BH71" s="1303" t="str">
        <f>IF(ISERROR(VLOOKUP($BD71,'Bond 5.3'!$B$10:$L$58,10,FALSE)),"NA",(VLOOKUP($BD71,'Bond 5.3'!$B$10:$L$58,10,FALSE)))</f>
        <v>NA</v>
      </c>
      <c r="BI71" s="1304" t="str">
        <f>IF(ISERROR(VLOOKUP($BD71,'Bond 5.3'!$B$10:$L$58,11,FALSE)),"NA",(VLOOKUP($BD71,'Bond 5.3'!$B$10:$L$58,11,FALSE)))</f>
        <v>NA</v>
      </c>
    </row>
    <row r="72" spans="1:61" x14ac:dyDescent="0.25">
      <c r="B72" s="560" t="s">
        <v>135</v>
      </c>
      <c r="C72" s="694" t="s">
        <v>136</v>
      </c>
      <c r="D72" s="700">
        <f t="shared" si="21"/>
        <v>2104.73</v>
      </c>
      <c r="E72" s="601">
        <f t="shared" si="22"/>
        <v>0</v>
      </c>
      <c r="F72" s="686">
        <f t="shared" si="23"/>
        <v>2104.73</v>
      </c>
      <c r="G72" s="677">
        <f t="shared" si="24"/>
        <v>0</v>
      </c>
      <c r="H72" s="446"/>
      <c r="I72" s="700">
        <f t="shared" si="41"/>
        <v>321.60000000000002</v>
      </c>
      <c r="J72" s="601" t="str">
        <f t="shared" si="42"/>
        <v>NA</v>
      </c>
      <c r="K72" s="686">
        <f t="shared" si="43"/>
        <v>321.60000000000002</v>
      </c>
      <c r="L72" s="677" t="str">
        <f t="shared" si="44"/>
        <v>NA</v>
      </c>
      <c r="M72" s="73"/>
      <c r="N72" s="436">
        <f t="shared" si="11"/>
        <v>5.5445584577114424</v>
      </c>
      <c r="P72" s="349">
        <f>VLOOKUP(B72,'FX rates'!$B$9:$K$124,4,FALSE)</f>
        <v>13.993</v>
      </c>
      <c r="Q72" s="283">
        <f>VLOOKUP(B72,'FX rates'!$B$9:$K$124,5,FALSE)</f>
        <v>14.382</v>
      </c>
      <c r="T72" s="560" t="s">
        <v>135</v>
      </c>
      <c r="U72" s="700">
        <f t="shared" si="37"/>
        <v>150.41306367469448</v>
      </c>
      <c r="V72" s="601">
        <f t="shared" si="38"/>
        <v>0</v>
      </c>
      <c r="W72" s="686">
        <f t="shared" si="39"/>
        <v>150.41306367469448</v>
      </c>
      <c r="X72" s="677">
        <f t="shared" si="40"/>
        <v>0</v>
      </c>
      <c r="Y72" s="27"/>
      <c r="Z72" s="700">
        <f t="shared" si="33"/>
        <v>22.361284939507719</v>
      </c>
      <c r="AA72" s="601" t="str">
        <f t="shared" si="34"/>
        <v>NA</v>
      </c>
      <c r="AB72" s="686">
        <f t="shared" si="35"/>
        <v>22.361284939507719</v>
      </c>
      <c r="AC72" s="677" t="str">
        <f t="shared" si="36"/>
        <v>NA</v>
      </c>
      <c r="AD72" s="16"/>
      <c r="AE72" s="436">
        <f t="shared" si="20"/>
        <v>5.7264946572433333</v>
      </c>
      <c r="AH72" s="1296" t="s">
        <v>135</v>
      </c>
      <c r="AI72" s="1297" t="s">
        <v>136</v>
      </c>
      <c r="AJ72" s="1302" t="str">
        <f>IF(ISERROR(VLOOKUP($AH72,'Bond 5.2'!$B$10:$G$90,3,FALSE)),"NA",(VLOOKUP($AH72,'Bond 5.2'!$B$10:$G$90,3,FALSE)))</f>
        <v>NA</v>
      </c>
      <c r="AK72" s="1303" t="str">
        <f>IF(ISERROR(VLOOKUP($AH72,'Bond 5.2'!$B$10:$G$90,4,FALSE)),"NA",(VLOOKUP($AH72,'Bond 5.2'!$B$10:$G$90,4,FALSE)))</f>
        <v>NA</v>
      </c>
      <c r="AL72" s="1303" t="str">
        <f>IF(ISERROR(VLOOKUP($AH72,'Bond 5.2'!$B$10:$G$90,5,FALSE)),"NA",(VLOOKUP($AH72,'Bond 5.2'!$B$10:$G$90,5,FALSE)))</f>
        <v>NA</v>
      </c>
      <c r="AM72" s="1304" t="str">
        <f>IF(ISERROR(VLOOKUP($AH72,'Bond 5.2'!$B$10:$G$90,6,FALSE)),"NA",(VLOOKUP($AH72,'Bond 5.2'!$B$10:$G$90,6,FALSE)))</f>
        <v>NA</v>
      </c>
      <c r="AN72" s="1285"/>
      <c r="AO72" s="1296" t="s">
        <v>135</v>
      </c>
      <c r="AP72" s="1297" t="s">
        <v>136</v>
      </c>
      <c r="AQ72" s="1302">
        <f>IF(ISERROR(VLOOKUP($AO72,'Bond 5.3'!$B$10:$G$58,3,FALSE)),"NA",(VLOOKUP($AO72,'Bond 5.3'!$B$10:$G$58,3,FALSE)))</f>
        <v>2104.73</v>
      </c>
      <c r="AR72" s="1303">
        <f>IF(ISERROR(VLOOKUP($AO72,'Bond 5.3'!$B$10:$G$58,4,FALSE)),"NA",(VLOOKUP($AO72,'Bond 5.3'!$B$10:$G$58,4,FALSE)))</f>
        <v>0</v>
      </c>
      <c r="AS72" s="1303">
        <f>IF(ISERROR(VLOOKUP($AO72,'Bond 5.3'!$B$10:$G$58,5,FALSE)),"NA",(VLOOKUP($AO72,'Bond 5.3'!$B$10:$G$58,5,FALSE)))</f>
        <v>2104.73</v>
      </c>
      <c r="AT72" s="1304">
        <f>IF(ISERROR(VLOOKUP($AO72,'Bond 5.3'!$B$10:$G$58,6,FALSE)),"NA",(VLOOKUP($AO72,'Bond 5.3'!$B$10:$G$58,6,FALSE)))</f>
        <v>0</v>
      </c>
      <c r="AW72" s="1296" t="s">
        <v>135</v>
      </c>
      <c r="AX72" s="1297" t="s">
        <v>136</v>
      </c>
      <c r="AY72" s="1302" t="str">
        <f>IF(ISERROR(VLOOKUP($AW72,'Bond 5.2'!$B$10:$L$90,8,FALSE)),"NA",(VLOOKUP($AW72,'Bond 5.2'!$B$10:$L$90,8,FALSE)))</f>
        <v>NA</v>
      </c>
      <c r="AZ72" s="1303" t="str">
        <f>IF(ISERROR(VLOOKUP($AW72,'Bond 5.2'!$B$10:$L$90,9,FALSE)),"NA",(VLOOKUP($AW72,'Bond 5.2'!$B$10:$L$90,9,FALSE)))</f>
        <v>NA</v>
      </c>
      <c r="BA72" s="1303" t="str">
        <f>IF(ISERROR(VLOOKUP($AW72,'Bond 5.2'!$B$10:$L$90,10,FALSE)),"NA",(VLOOKUP($AW72,'Bond 5.2'!$B$10:$L$90,10,FALSE)))</f>
        <v>NA</v>
      </c>
      <c r="BB72" s="1304" t="str">
        <f>IF(ISERROR(VLOOKUP($AW72,'Bond 5.2'!$B$10:$L$90,11,FALSE)),"NA",(VLOOKUP($AW72,'Bond 5.2'!$B$10:$L$90,11,FALSE)))</f>
        <v>NA</v>
      </c>
      <c r="BC72" s="1285"/>
      <c r="BD72" s="1296" t="s">
        <v>135</v>
      </c>
      <c r="BE72" s="1297" t="s">
        <v>136</v>
      </c>
      <c r="BF72" s="1302">
        <f>IF(ISERROR(VLOOKUP($BD72,'Bond 5.3'!$B$10:$L$58,8,FALSE)),"NA",(VLOOKUP($BD72,'Bond 5.3'!$B$10:$L$58,8,FALSE)))</f>
        <v>321.60000000000002</v>
      </c>
      <c r="BG72" s="1303" t="str">
        <f>IF(ISERROR(VLOOKUP($BD72,'Bond 5.3'!$B$10:$L$58,9,FALSE)),"NA",(VLOOKUP($BD72,'Bond 5.3'!$B$10:$L$58,9,FALSE)))</f>
        <v>NA</v>
      </c>
      <c r="BH72" s="1303">
        <f>IF(ISERROR(VLOOKUP($BD72,'Bond 5.3'!$B$10:$L$58,10,FALSE)),"NA",(VLOOKUP($BD72,'Bond 5.3'!$B$10:$L$58,10,FALSE)))</f>
        <v>321.60000000000002</v>
      </c>
      <c r="BI72" s="1304" t="str">
        <f>IF(ISERROR(VLOOKUP($BD72,'Bond 5.3'!$B$10:$L$58,11,FALSE)),"NA",(VLOOKUP($BD72,'Bond 5.3'!$B$10:$L$58,11,FALSE)))</f>
        <v>NA</v>
      </c>
    </row>
    <row r="73" spans="1:61" x14ac:dyDescent="0.25">
      <c r="B73" s="560" t="s">
        <v>625</v>
      </c>
      <c r="C73" s="694" t="s">
        <v>57</v>
      </c>
      <c r="D73" s="700">
        <f t="shared" si="21"/>
        <v>258225.51</v>
      </c>
      <c r="E73" s="601" t="str">
        <f t="shared" si="22"/>
        <v>NA</v>
      </c>
      <c r="F73" s="686">
        <f t="shared" si="23"/>
        <v>137708.92000000001</v>
      </c>
      <c r="G73" s="677" t="str">
        <f t="shared" si="24"/>
        <v>NA</v>
      </c>
      <c r="H73" s="446"/>
      <c r="I73" s="700">
        <f t="shared" si="41"/>
        <v>235101.12999999998</v>
      </c>
      <c r="J73" s="601">
        <f t="shared" si="42"/>
        <v>0</v>
      </c>
      <c r="K73" s="686">
        <f t="shared" si="43"/>
        <v>233481.99</v>
      </c>
      <c r="L73" s="677">
        <f t="shared" si="44"/>
        <v>0</v>
      </c>
      <c r="M73" s="73"/>
      <c r="N73" s="436">
        <f t="shared" si="11"/>
        <v>9.8359289042974973E-2</v>
      </c>
      <c r="P73" s="349">
        <f>VLOOKUP(B73,'FX rates'!$B$9:$K$124,4,FALSE)</f>
        <v>0.89200000000000002</v>
      </c>
      <c r="Q73" s="283">
        <f>VLOOKUP(B73,'FX rates'!$B$9:$K$124,5,FALSE)</f>
        <v>0.874</v>
      </c>
      <c r="T73" s="560" t="s">
        <v>625</v>
      </c>
      <c r="U73" s="700">
        <f t="shared" si="37"/>
        <v>289490.4820627803</v>
      </c>
      <c r="V73" s="601" t="str">
        <f t="shared" si="38"/>
        <v>NA</v>
      </c>
      <c r="W73" s="686">
        <f t="shared" si="39"/>
        <v>154382.19730941704</v>
      </c>
      <c r="X73" s="677" t="str">
        <f t="shared" si="40"/>
        <v>NA</v>
      </c>
      <c r="Y73" s="27"/>
      <c r="Z73" s="700">
        <f t="shared" si="33"/>
        <v>268994.42791762011</v>
      </c>
      <c r="AA73" s="601">
        <f t="shared" si="34"/>
        <v>0</v>
      </c>
      <c r="AB73" s="686">
        <f t="shared" si="35"/>
        <v>267141.86498855834</v>
      </c>
      <c r="AC73" s="677">
        <f t="shared" si="36"/>
        <v>0</v>
      </c>
      <c r="AD73" s="16"/>
      <c r="AE73" s="436">
        <f t="shared" si="20"/>
        <v>7.6195088143004699E-2</v>
      </c>
      <c r="AH73" s="1296" t="s">
        <v>625</v>
      </c>
      <c r="AI73" s="1297" t="s">
        <v>57</v>
      </c>
      <c r="AJ73" s="1302">
        <f>IF(ISERROR(VLOOKUP($AH73,'Bond 5.2'!$B$10:$G$90,3,FALSE)),"NA",(VLOOKUP($AH73,'Bond 5.2'!$B$10:$G$90,3,FALSE)))</f>
        <v>53187.76</v>
      </c>
      <c r="AK73" s="1303" t="str">
        <f>IF(ISERROR(VLOOKUP($AH73,'Bond 5.2'!$B$10:$G$90,4,FALSE)),"NA",(VLOOKUP($AH73,'Bond 5.2'!$B$10:$G$90,4,FALSE)))</f>
        <v>NA</v>
      </c>
      <c r="AL73" s="1303">
        <f>IF(ISERROR(VLOOKUP($AH73,'Bond 5.2'!$B$10:$G$90,5,FALSE)),"NA",(VLOOKUP($AH73,'Bond 5.2'!$B$10:$G$90,5,FALSE)))</f>
        <v>28678.43</v>
      </c>
      <c r="AM73" s="1304" t="str">
        <f>IF(ISERROR(VLOOKUP($AH73,'Bond 5.2'!$B$10:$G$90,6,FALSE)),"NA",(VLOOKUP($AH73,'Bond 5.2'!$B$10:$G$90,6,FALSE)))</f>
        <v>NA</v>
      </c>
      <c r="AN73" s="1285"/>
      <c r="AO73" s="1296" t="s">
        <v>625</v>
      </c>
      <c r="AP73" s="1297" t="s">
        <v>57</v>
      </c>
      <c r="AQ73" s="1302">
        <f>IF(ISERROR(VLOOKUP($AO73,'Bond 5.3'!$B$10:$G$58,3,FALSE)),"NA",(VLOOKUP($AO73,'Bond 5.3'!$B$10:$G$58,3,FALSE)))</f>
        <v>205037.75</v>
      </c>
      <c r="AR73" s="1303" t="str">
        <f>IF(ISERROR(VLOOKUP($AO73,'Bond 5.3'!$B$10:$G$58,4,FALSE)),"NA",(VLOOKUP($AO73,'Bond 5.3'!$B$10:$G$58,4,FALSE)))</f>
        <v>NA</v>
      </c>
      <c r="AS73" s="1303">
        <f>IF(ISERROR(VLOOKUP($AO73,'Bond 5.3'!$B$10:$G$58,5,FALSE)),"NA",(VLOOKUP($AO73,'Bond 5.3'!$B$10:$G$58,5,FALSE)))</f>
        <v>109030.49</v>
      </c>
      <c r="AT73" s="1304" t="str">
        <f>IF(ISERROR(VLOOKUP($AO73,'Bond 5.3'!$B$10:$G$58,6,FALSE)),"NA",(VLOOKUP($AO73,'Bond 5.3'!$B$10:$G$58,6,FALSE)))</f>
        <v>NA</v>
      </c>
      <c r="AW73" s="1296" t="s">
        <v>625</v>
      </c>
      <c r="AX73" s="1297" t="s">
        <v>57</v>
      </c>
      <c r="AY73" s="1302">
        <f>IF(ISERROR(VLOOKUP($AW73,'Bond 5.2'!$B$10:$L$90,8,FALSE)),"NA",(VLOOKUP($AW73,'Bond 5.2'!$B$10:$L$90,8,FALSE)))</f>
        <v>53273.02</v>
      </c>
      <c r="AZ73" s="1303" t="str">
        <f>IF(ISERROR(VLOOKUP($AW73,'Bond 5.2'!$B$10:$L$90,9,FALSE)),"NA",(VLOOKUP($AW73,'Bond 5.2'!$B$10:$L$90,9,FALSE)))</f>
        <v>NA</v>
      </c>
      <c r="BA73" s="1303">
        <f>IF(ISERROR(VLOOKUP($AW73,'Bond 5.2'!$B$10:$L$90,10,FALSE)),"NA",(VLOOKUP($AW73,'Bond 5.2'!$B$10:$L$90,10,FALSE)))</f>
        <v>51653.88</v>
      </c>
      <c r="BB73" s="1304" t="str">
        <f>IF(ISERROR(VLOOKUP($AW73,'Bond 5.2'!$B$10:$L$90,11,FALSE)),"NA",(VLOOKUP($AW73,'Bond 5.2'!$B$10:$L$90,11,FALSE)))</f>
        <v>NA</v>
      </c>
      <c r="BC73" s="1285"/>
      <c r="BD73" s="1296" t="s">
        <v>625</v>
      </c>
      <c r="BE73" s="1297" t="s">
        <v>57</v>
      </c>
      <c r="BF73" s="1302">
        <f>IF(ISERROR(VLOOKUP($BD73,'Bond 5.3'!$B$10:$L$58,8,FALSE)),"NA",(VLOOKUP($BD73,'Bond 5.3'!$B$10:$L$58,8,FALSE)))</f>
        <v>181828.11</v>
      </c>
      <c r="BG73" s="1303">
        <f>IF(ISERROR(VLOOKUP($BD73,'Bond 5.3'!$B$10:$L$58,9,FALSE)),"NA",(VLOOKUP($BD73,'Bond 5.3'!$B$10:$L$58,9,FALSE)))</f>
        <v>0</v>
      </c>
      <c r="BH73" s="1303">
        <f>IF(ISERROR(VLOOKUP($BD73,'Bond 5.3'!$B$10:$L$58,10,FALSE)),"NA",(VLOOKUP($BD73,'Bond 5.3'!$B$10:$L$58,10,FALSE)))</f>
        <v>181828.11</v>
      </c>
      <c r="BI73" s="1304">
        <f>IF(ISERROR(VLOOKUP($BD73,'Bond 5.3'!$B$10:$L$58,11,FALSE)),"NA",(VLOOKUP($BD73,'Bond 5.3'!$B$10:$L$58,11,FALSE)))</f>
        <v>0</v>
      </c>
    </row>
    <row r="74" spans="1:61" ht="15.75" customHeight="1" x14ac:dyDescent="0.25">
      <c r="B74" s="560" t="s">
        <v>78</v>
      </c>
      <c r="C74" s="694" t="s">
        <v>79</v>
      </c>
      <c r="D74" s="700">
        <f t="shared" si="21"/>
        <v>4633.5599999999995</v>
      </c>
      <c r="E74" s="601">
        <f t="shared" si="22"/>
        <v>40.29</v>
      </c>
      <c r="F74" s="686">
        <f t="shared" si="23"/>
        <v>4593.2699999999995</v>
      </c>
      <c r="G74" s="677">
        <f t="shared" si="24"/>
        <v>0</v>
      </c>
      <c r="H74" s="446"/>
      <c r="I74" s="700">
        <f t="shared" si="41"/>
        <v>938.92000000000007</v>
      </c>
      <c r="J74" s="601" t="str">
        <f t="shared" si="42"/>
        <v>NA</v>
      </c>
      <c r="K74" s="686">
        <f t="shared" si="43"/>
        <v>938.92000000000007</v>
      </c>
      <c r="L74" s="677" t="str">
        <f t="shared" si="44"/>
        <v>NA</v>
      </c>
      <c r="M74" s="73"/>
      <c r="N74" s="436">
        <f t="shared" si="11"/>
        <v>3.9349891364546492</v>
      </c>
      <c r="P74" s="349">
        <f>VLOOKUP(B74,'FX rates'!$B$9:$K$124,4,FALSE)</f>
        <v>306.5</v>
      </c>
      <c r="Q74" s="283">
        <f>VLOOKUP(B74,'FX rates'!$B$9:$K$124,5,FALSE)</f>
        <v>363.03800000000001</v>
      </c>
      <c r="T74" s="560" t="s">
        <v>78</v>
      </c>
      <c r="U74" s="700">
        <f t="shared" si="37"/>
        <v>15.117650897226753</v>
      </c>
      <c r="V74" s="601">
        <f t="shared" si="38"/>
        <v>0.13145187601957586</v>
      </c>
      <c r="W74" s="686">
        <f t="shared" si="39"/>
        <v>14.986199021207176</v>
      </c>
      <c r="X74" s="677">
        <f t="shared" si="40"/>
        <v>0</v>
      </c>
      <c r="Y74" s="27"/>
      <c r="Z74" s="700">
        <f t="shared" si="33"/>
        <v>2.5862857331739377</v>
      </c>
      <c r="AA74" s="601" t="str">
        <f t="shared" si="34"/>
        <v>NA</v>
      </c>
      <c r="AB74" s="686">
        <f t="shared" si="35"/>
        <v>2.5862857331739377</v>
      </c>
      <c r="AC74" s="677" t="str">
        <f t="shared" si="36"/>
        <v>NA</v>
      </c>
      <c r="AD74" s="16"/>
      <c r="AE74" s="436">
        <f t="shared" si="20"/>
        <v>4.8453134946826202</v>
      </c>
      <c r="AH74" s="1296" t="s">
        <v>78</v>
      </c>
      <c r="AI74" s="1297" t="s">
        <v>79</v>
      </c>
      <c r="AJ74" s="1302">
        <f>IF(ISERROR(VLOOKUP($AH74,'Bond 5.2'!$B$10:$G$90,3,FALSE)),"NA",(VLOOKUP($AH74,'Bond 5.2'!$B$10:$G$90,3,FALSE)))</f>
        <v>454.12</v>
      </c>
      <c r="AK74" s="1303">
        <f>IF(ISERROR(VLOOKUP($AH74,'Bond 5.2'!$B$10:$G$90,4,FALSE)),"NA",(VLOOKUP($AH74,'Bond 5.2'!$B$10:$G$90,4,FALSE)))</f>
        <v>2.79</v>
      </c>
      <c r="AL74" s="1303">
        <f>IF(ISERROR(VLOOKUP($AH74,'Bond 5.2'!$B$10:$G$90,5,FALSE)),"NA",(VLOOKUP($AH74,'Bond 5.2'!$B$10:$G$90,5,FALSE)))</f>
        <v>451.33</v>
      </c>
      <c r="AM74" s="1304">
        <f>IF(ISERROR(VLOOKUP($AH74,'Bond 5.2'!$B$10:$G$90,6,FALSE)),"NA",(VLOOKUP($AH74,'Bond 5.2'!$B$10:$G$90,6,FALSE)))</f>
        <v>0</v>
      </c>
      <c r="AN74" s="1285"/>
      <c r="AO74" s="1296" t="s">
        <v>78</v>
      </c>
      <c r="AP74" s="1297" t="s">
        <v>79</v>
      </c>
      <c r="AQ74" s="1302">
        <f>IF(ISERROR(VLOOKUP($AO74,'Bond 5.3'!$B$10:$G$58,3,FALSE)),"NA",(VLOOKUP($AO74,'Bond 5.3'!$B$10:$G$58,3,FALSE)))</f>
        <v>4179.4399999999996</v>
      </c>
      <c r="AR74" s="1303">
        <f>IF(ISERROR(VLOOKUP($AO74,'Bond 5.3'!$B$10:$G$58,4,FALSE)),"NA",(VLOOKUP($AO74,'Bond 5.3'!$B$10:$G$58,4,FALSE)))</f>
        <v>37.5</v>
      </c>
      <c r="AS74" s="1303">
        <f>IF(ISERROR(VLOOKUP($AO74,'Bond 5.3'!$B$10:$G$58,5,FALSE)),"NA",(VLOOKUP($AO74,'Bond 5.3'!$B$10:$G$58,5,FALSE)))</f>
        <v>4141.9399999999996</v>
      </c>
      <c r="AT74" s="1304">
        <f>IF(ISERROR(VLOOKUP($AO74,'Bond 5.3'!$B$10:$G$58,6,FALSE)),"NA",(VLOOKUP($AO74,'Bond 5.3'!$B$10:$G$58,6,FALSE)))</f>
        <v>0</v>
      </c>
      <c r="AW74" s="1296" t="s">
        <v>78</v>
      </c>
      <c r="AX74" s="1297" t="s">
        <v>79</v>
      </c>
      <c r="AY74" s="1302">
        <f>IF(ISERROR(VLOOKUP($AW74,'Bond 5.2'!$B$10:$L$90,8,FALSE)),"NA",(VLOOKUP($AW74,'Bond 5.2'!$B$10:$L$90,8,FALSE)))</f>
        <v>383.32</v>
      </c>
      <c r="AZ74" s="1303" t="str">
        <f>IF(ISERROR(VLOOKUP($AW74,'Bond 5.2'!$B$10:$L$90,9,FALSE)),"NA",(VLOOKUP($AW74,'Bond 5.2'!$B$10:$L$90,9,FALSE)))</f>
        <v>NA</v>
      </c>
      <c r="BA74" s="1303">
        <f>IF(ISERROR(VLOOKUP($AW74,'Bond 5.2'!$B$10:$L$90,10,FALSE)),"NA",(VLOOKUP($AW74,'Bond 5.2'!$B$10:$L$90,10,FALSE)))</f>
        <v>383.32</v>
      </c>
      <c r="BB74" s="1304" t="str">
        <f>IF(ISERROR(VLOOKUP($AW74,'Bond 5.2'!$B$10:$L$90,11,FALSE)),"NA",(VLOOKUP($AW74,'Bond 5.2'!$B$10:$L$90,11,FALSE)))</f>
        <v>NA</v>
      </c>
      <c r="BC74" s="1285"/>
      <c r="BD74" s="1296" t="s">
        <v>78</v>
      </c>
      <c r="BE74" s="1297" t="s">
        <v>79</v>
      </c>
      <c r="BF74" s="1302">
        <f>IF(ISERROR(VLOOKUP($BD74,'Bond 5.3'!$B$10:$L$58,8,FALSE)),"NA",(VLOOKUP($BD74,'Bond 5.3'!$B$10:$L$58,8,FALSE)))</f>
        <v>555.6</v>
      </c>
      <c r="BG74" s="1303" t="str">
        <f>IF(ISERROR(VLOOKUP($BD74,'Bond 5.3'!$B$10:$L$58,9,FALSE)),"NA",(VLOOKUP($BD74,'Bond 5.3'!$B$10:$L$58,9,FALSE)))</f>
        <v>NA</v>
      </c>
      <c r="BH74" s="1303">
        <f>IF(ISERROR(VLOOKUP($BD74,'Bond 5.3'!$B$10:$L$58,10,FALSE)),"NA",(VLOOKUP($BD74,'Bond 5.3'!$B$10:$L$58,10,FALSE)))</f>
        <v>555.6</v>
      </c>
      <c r="BI74" s="1304" t="str">
        <f>IF(ISERROR(VLOOKUP($BD74,'Bond 5.3'!$B$10:$L$58,11,FALSE)),"NA",(VLOOKUP($BD74,'Bond 5.3'!$B$10:$L$58,11,FALSE)))</f>
        <v>NA</v>
      </c>
    </row>
    <row r="75" spans="1:61" x14ac:dyDescent="0.25">
      <c r="B75" s="560" t="s">
        <v>636</v>
      </c>
      <c r="C75" s="694" t="s">
        <v>80</v>
      </c>
      <c r="D75" s="700">
        <f t="shared" si="21"/>
        <v>8418923.5899999999</v>
      </c>
      <c r="E75" s="601" t="str">
        <f t="shared" si="22"/>
        <v>NA</v>
      </c>
      <c r="F75" s="686">
        <f t="shared" si="23"/>
        <v>4006152.54</v>
      </c>
      <c r="G75" s="677" t="str">
        <f t="shared" si="24"/>
        <v>NA</v>
      </c>
      <c r="H75" s="446"/>
      <c r="I75" s="700">
        <f t="shared" si="41"/>
        <v>4923840.04</v>
      </c>
      <c r="J75" s="601">
        <f t="shared" si="42"/>
        <v>267766.21999999997</v>
      </c>
      <c r="K75" s="686">
        <f t="shared" si="43"/>
        <v>4629822.82</v>
      </c>
      <c r="L75" s="677">
        <f t="shared" si="44"/>
        <v>490.63</v>
      </c>
      <c r="M75" s="73"/>
      <c r="N75" s="436">
        <f t="shared" ref="N75:N87" si="45">IF(OR(I75="Na",I75=0),"NA",(D75-I75)/I75)</f>
        <v>0.7098288168597775</v>
      </c>
      <c r="P75" s="349">
        <f>VLOOKUP(B75,'FX rates'!$B$9:$K$124,4,FALSE)</f>
        <v>8.7799999999999994</v>
      </c>
      <c r="Q75" s="283">
        <f>VLOOKUP(B75,'FX rates'!$B$9:$K$124,5,FALSE)</f>
        <v>8.6769999999999996</v>
      </c>
      <c r="T75" s="560" t="s">
        <v>636</v>
      </c>
      <c r="U75" s="700">
        <f t="shared" si="37"/>
        <v>958875.12414578593</v>
      </c>
      <c r="V75" s="601" t="str">
        <f t="shared" si="38"/>
        <v>NA</v>
      </c>
      <c r="W75" s="686">
        <f t="shared" si="39"/>
        <v>456281.61047835997</v>
      </c>
      <c r="X75" s="677" t="str">
        <f t="shared" si="40"/>
        <v>NA</v>
      </c>
      <c r="Y75" s="27"/>
      <c r="Z75" s="700">
        <f t="shared" si="33"/>
        <v>567458.8037340095</v>
      </c>
      <c r="AA75" s="601">
        <f t="shared" si="34"/>
        <v>30859.308516768466</v>
      </c>
      <c r="AB75" s="686">
        <f t="shared" si="35"/>
        <v>533574.14083208493</v>
      </c>
      <c r="AC75" s="677">
        <f t="shared" si="36"/>
        <v>56.54373631439438</v>
      </c>
      <c r="AD75" s="16"/>
      <c r="AE75" s="436">
        <f t="shared" ref="AE75:AE87" si="46">IF(OR(Z75="Na",Z75=0),"NA",(U75-Z75)/Z75)</f>
        <v>0.68977046057998748</v>
      </c>
      <c r="AH75" s="1296" t="s">
        <v>636</v>
      </c>
      <c r="AI75" s="1297" t="s">
        <v>80</v>
      </c>
      <c r="AJ75" s="1302">
        <f>IF(ISERROR(VLOOKUP($AH75,'Bond 5.2'!$B$10:$G$90,3,FALSE)),"NA",(VLOOKUP($AH75,'Bond 5.2'!$B$10:$G$90,3,FALSE)))</f>
        <v>129890.11</v>
      </c>
      <c r="AK75" s="1303" t="str">
        <f>IF(ISERROR(VLOOKUP($AH75,'Bond 5.2'!$B$10:$G$90,4,FALSE)),"NA",(VLOOKUP($AH75,'Bond 5.2'!$B$10:$G$90,4,FALSE)))</f>
        <v>NA</v>
      </c>
      <c r="AL75" s="1303">
        <f>IF(ISERROR(VLOOKUP($AH75,'Bond 5.2'!$B$10:$G$90,5,FALSE)),"NA",(VLOOKUP($AH75,'Bond 5.2'!$B$10:$G$90,5,FALSE)))</f>
        <v>76914.7</v>
      </c>
      <c r="AM75" s="1304" t="str">
        <f>IF(ISERROR(VLOOKUP($AH75,'Bond 5.2'!$B$10:$G$90,6,FALSE)),"NA",(VLOOKUP($AH75,'Bond 5.2'!$B$10:$G$90,6,FALSE)))</f>
        <v>NA</v>
      </c>
      <c r="AN75" s="1285"/>
      <c r="AO75" s="1296" t="s">
        <v>636</v>
      </c>
      <c r="AP75" s="1297" t="s">
        <v>80</v>
      </c>
      <c r="AQ75" s="1302">
        <f>IF(ISERROR(VLOOKUP($AO75,'Bond 5.3'!$B$10:$G$58,3,FALSE)),"NA",(VLOOKUP($AO75,'Bond 5.3'!$B$10:$G$58,3,FALSE)))</f>
        <v>8289033.4800000004</v>
      </c>
      <c r="AR75" s="1303" t="str">
        <f>IF(ISERROR(VLOOKUP($AO75,'Bond 5.3'!$B$10:$G$58,4,FALSE)),"NA",(VLOOKUP($AO75,'Bond 5.3'!$B$10:$G$58,4,FALSE)))</f>
        <v>NA</v>
      </c>
      <c r="AS75" s="1303">
        <f>IF(ISERROR(VLOOKUP($AO75,'Bond 5.3'!$B$10:$G$58,5,FALSE)),"NA",(VLOOKUP($AO75,'Bond 5.3'!$B$10:$G$58,5,FALSE)))</f>
        <v>3929237.84</v>
      </c>
      <c r="AT75" s="1304" t="str">
        <f>IF(ISERROR(VLOOKUP($AO75,'Bond 5.3'!$B$10:$G$58,6,FALSE)),"NA",(VLOOKUP($AO75,'Bond 5.3'!$B$10:$G$58,6,FALSE)))</f>
        <v>NA</v>
      </c>
      <c r="AW75" s="1296" t="s">
        <v>636</v>
      </c>
      <c r="AX75" s="1297" t="s">
        <v>80</v>
      </c>
      <c r="AY75" s="1302">
        <f>IF(ISERROR(VLOOKUP($AW75,'Bond 5.2'!$B$10:$L$90,8,FALSE)),"NA",(VLOOKUP($AW75,'Bond 5.2'!$B$10:$L$90,8,FALSE)))</f>
        <v>135120.10999999999</v>
      </c>
      <c r="AZ75" s="1303" t="str">
        <f>IF(ISERROR(VLOOKUP($AW75,'Bond 5.2'!$B$10:$L$90,9,FALSE)),"NA",(VLOOKUP($AW75,'Bond 5.2'!$B$10:$L$90,9,FALSE)))</f>
        <v>NA</v>
      </c>
      <c r="BA75" s="1303">
        <f>IF(ISERROR(VLOOKUP($AW75,'Bond 5.2'!$B$10:$L$90,10,FALSE)),"NA",(VLOOKUP($AW75,'Bond 5.2'!$B$10:$L$90,10,FALSE)))</f>
        <v>109359.74</v>
      </c>
      <c r="BB75" s="1304" t="str">
        <f>IF(ISERROR(VLOOKUP($AW75,'Bond 5.2'!$B$10:$L$90,11,FALSE)),"NA",(VLOOKUP($AW75,'Bond 5.2'!$B$10:$L$90,11,FALSE)))</f>
        <v>NA</v>
      </c>
      <c r="BC75" s="1285"/>
      <c r="BD75" s="1296" t="s">
        <v>636</v>
      </c>
      <c r="BE75" s="1297" t="s">
        <v>80</v>
      </c>
      <c r="BF75" s="1302">
        <f>IF(ISERROR(VLOOKUP($BD75,'Bond 5.3'!$B$10:$L$58,8,FALSE)),"NA",(VLOOKUP($BD75,'Bond 5.3'!$B$10:$L$58,8,FALSE)))</f>
        <v>4788719.93</v>
      </c>
      <c r="BG75" s="1303">
        <f>IF(ISERROR(VLOOKUP($BD75,'Bond 5.3'!$B$10:$L$58,9,FALSE)),"NA",(VLOOKUP($BD75,'Bond 5.3'!$B$10:$L$58,9,FALSE)))</f>
        <v>267766.21999999997</v>
      </c>
      <c r="BH75" s="1303">
        <f>IF(ISERROR(VLOOKUP($BD75,'Bond 5.3'!$B$10:$L$58,10,FALSE)),"NA",(VLOOKUP($BD75,'Bond 5.3'!$B$10:$L$58,10,FALSE)))</f>
        <v>4520463.08</v>
      </c>
      <c r="BI75" s="1304">
        <f>IF(ISERROR(VLOOKUP($BD75,'Bond 5.3'!$B$10:$L$58,11,FALSE)),"NA",(VLOOKUP($BD75,'Bond 5.3'!$B$10:$L$58,11,FALSE)))</f>
        <v>490.63</v>
      </c>
    </row>
    <row r="76" spans="1:61" x14ac:dyDescent="0.25">
      <c r="B76" s="560" t="s">
        <v>81</v>
      </c>
      <c r="C76" s="694" t="s">
        <v>82</v>
      </c>
      <c r="D76" s="700">
        <f t="shared" si="21"/>
        <v>4088.96</v>
      </c>
      <c r="E76" s="601">
        <f t="shared" si="22"/>
        <v>0</v>
      </c>
      <c r="F76" s="686">
        <f t="shared" si="23"/>
        <v>4088.96</v>
      </c>
      <c r="G76" s="677">
        <f t="shared" si="24"/>
        <v>0</v>
      </c>
      <c r="H76" s="446"/>
      <c r="I76" s="700">
        <f t="shared" si="41"/>
        <v>10476.969999999999</v>
      </c>
      <c r="J76" s="601" t="str">
        <f t="shared" si="42"/>
        <v>NA</v>
      </c>
      <c r="K76" s="686">
        <f t="shared" si="43"/>
        <v>10476.969999999999</v>
      </c>
      <c r="L76" s="677" t="str">
        <f t="shared" si="44"/>
        <v>NA</v>
      </c>
      <c r="M76" s="73"/>
      <c r="N76" s="436">
        <f t="shared" si="45"/>
        <v>-0.60971922225605302</v>
      </c>
      <c r="P76" s="349">
        <f>VLOOKUP(B76,'FX rates'!$B$9:$K$124,4,FALSE)</f>
        <v>3.641</v>
      </c>
      <c r="Q76" s="283">
        <f>VLOOKUP(B76,'FX rates'!$B$9:$K$124,5,FALSE)</f>
        <v>3.6110000000000002</v>
      </c>
      <c r="T76" s="560" t="s">
        <v>81</v>
      </c>
      <c r="U76" s="700">
        <f t="shared" si="37"/>
        <v>1123.032134029113</v>
      </c>
      <c r="V76" s="601">
        <f t="shared" si="38"/>
        <v>0</v>
      </c>
      <c r="W76" s="686">
        <f t="shared" si="39"/>
        <v>1123.032134029113</v>
      </c>
      <c r="X76" s="677">
        <f t="shared" si="40"/>
        <v>0</v>
      </c>
      <c r="Y76" s="27"/>
      <c r="Z76" s="700">
        <f t="shared" si="33"/>
        <v>2901.4040432013289</v>
      </c>
      <c r="AA76" s="601" t="str">
        <f t="shared" si="34"/>
        <v>NA</v>
      </c>
      <c r="AB76" s="686">
        <f t="shared" si="35"/>
        <v>2901.4040432013289</v>
      </c>
      <c r="AC76" s="677" t="str">
        <f t="shared" si="36"/>
        <v>NA</v>
      </c>
      <c r="AD76" s="16"/>
      <c r="AE76" s="436">
        <f t="shared" si="46"/>
        <v>-0.61293493863405857</v>
      </c>
      <c r="AH76" s="1296" t="s">
        <v>81</v>
      </c>
      <c r="AI76" s="1297" t="s">
        <v>82</v>
      </c>
      <c r="AJ76" s="1302">
        <f>IF(ISERROR(VLOOKUP($AH76,'Bond 5.2'!$B$10:$G$90,3,FALSE)),"NA",(VLOOKUP($AH76,'Bond 5.2'!$B$10:$G$90,3,FALSE)))</f>
        <v>4088.96</v>
      </c>
      <c r="AK76" s="1303">
        <f>IF(ISERROR(VLOOKUP($AH76,'Bond 5.2'!$B$10:$G$90,4,FALSE)),"NA",(VLOOKUP($AH76,'Bond 5.2'!$B$10:$G$90,4,FALSE)))</f>
        <v>0</v>
      </c>
      <c r="AL76" s="1303">
        <f>IF(ISERROR(VLOOKUP($AH76,'Bond 5.2'!$B$10:$G$90,5,FALSE)),"NA",(VLOOKUP($AH76,'Bond 5.2'!$B$10:$G$90,5,FALSE)))</f>
        <v>4088.96</v>
      </c>
      <c r="AM76" s="1304">
        <f>IF(ISERROR(VLOOKUP($AH76,'Bond 5.2'!$B$10:$G$90,6,FALSE)),"NA",(VLOOKUP($AH76,'Bond 5.2'!$B$10:$G$90,6,FALSE)))</f>
        <v>0</v>
      </c>
      <c r="AN76" s="1285"/>
      <c r="AO76" s="1296" t="s">
        <v>81</v>
      </c>
      <c r="AP76" s="1297" t="s">
        <v>82</v>
      </c>
      <c r="AQ76" s="1302" t="str">
        <f>IF(ISERROR(VLOOKUP($AO76,'Bond 5.3'!$B$10:$G$58,3,FALSE)),"NA",(VLOOKUP($AO76,'Bond 5.3'!$B$10:$G$58,3,FALSE)))</f>
        <v>NA</v>
      </c>
      <c r="AR76" s="1303" t="str">
        <f>IF(ISERROR(VLOOKUP($AO76,'Bond 5.3'!$B$10:$G$58,4,FALSE)),"NA",(VLOOKUP($AO76,'Bond 5.3'!$B$10:$G$58,4,FALSE)))</f>
        <v>NA</v>
      </c>
      <c r="AS76" s="1303" t="str">
        <f>IF(ISERROR(VLOOKUP($AO76,'Bond 5.3'!$B$10:$G$58,5,FALSE)),"NA",(VLOOKUP($AO76,'Bond 5.3'!$B$10:$G$58,5,FALSE)))</f>
        <v>NA</v>
      </c>
      <c r="AT76" s="1304" t="str">
        <f>IF(ISERROR(VLOOKUP($AO76,'Bond 5.3'!$B$10:$G$58,6,FALSE)),"NA",(VLOOKUP($AO76,'Bond 5.3'!$B$10:$G$58,6,FALSE)))</f>
        <v>NA</v>
      </c>
      <c r="AW76" s="1296" t="s">
        <v>81</v>
      </c>
      <c r="AX76" s="1297" t="s">
        <v>82</v>
      </c>
      <c r="AY76" s="1302">
        <f>IF(ISERROR(VLOOKUP($AW76,'Bond 5.2'!$B$10:$L$90,8,FALSE)),"NA",(VLOOKUP($AW76,'Bond 5.2'!$B$10:$L$90,8,FALSE)))</f>
        <v>10476.969999999999</v>
      </c>
      <c r="AZ76" s="1303" t="str">
        <f>IF(ISERROR(VLOOKUP($AW76,'Bond 5.2'!$B$10:$L$90,9,FALSE)),"NA",(VLOOKUP($AW76,'Bond 5.2'!$B$10:$L$90,9,FALSE)))</f>
        <v>NA</v>
      </c>
      <c r="BA76" s="1303">
        <f>IF(ISERROR(VLOOKUP($AW76,'Bond 5.2'!$B$10:$L$90,10,FALSE)),"NA",(VLOOKUP($AW76,'Bond 5.2'!$B$10:$L$90,10,FALSE)))</f>
        <v>10476.969999999999</v>
      </c>
      <c r="BB76" s="1304" t="str">
        <f>IF(ISERROR(VLOOKUP($AW76,'Bond 5.2'!$B$10:$L$90,11,FALSE)),"NA",(VLOOKUP($AW76,'Bond 5.2'!$B$10:$L$90,11,FALSE)))</f>
        <v>NA</v>
      </c>
      <c r="BC76" s="1285"/>
      <c r="BD76" s="1296" t="s">
        <v>81</v>
      </c>
      <c r="BE76" s="1297" t="s">
        <v>82</v>
      </c>
      <c r="BF76" s="1302" t="str">
        <f>IF(ISERROR(VLOOKUP($BD76,'Bond 5.3'!$B$10:$L$58,8,FALSE)),"NA",(VLOOKUP($BD76,'Bond 5.3'!$B$10:$L$58,8,FALSE)))</f>
        <v>NA</v>
      </c>
      <c r="BG76" s="1303" t="str">
        <f>IF(ISERROR(VLOOKUP($BD76,'Bond 5.3'!$B$10:$L$58,9,FALSE)),"NA",(VLOOKUP($BD76,'Bond 5.3'!$B$10:$L$58,9,FALSE)))</f>
        <v>NA</v>
      </c>
      <c r="BH76" s="1303" t="str">
        <f>IF(ISERROR(VLOOKUP($BD76,'Bond 5.3'!$B$10:$L$58,10,FALSE)),"NA",(VLOOKUP($BD76,'Bond 5.3'!$B$10:$L$58,10,FALSE)))</f>
        <v>NA</v>
      </c>
      <c r="BI76" s="1304" t="str">
        <f>IF(ISERROR(VLOOKUP($BD76,'Bond 5.3'!$B$10:$L$58,11,FALSE)),"NA",(VLOOKUP($BD76,'Bond 5.3'!$B$10:$L$58,11,FALSE)))</f>
        <v>NA</v>
      </c>
    </row>
    <row r="77" spans="1:61" x14ac:dyDescent="0.25">
      <c r="B77" s="560" t="s">
        <v>639</v>
      </c>
      <c r="C77" s="694" t="s">
        <v>640</v>
      </c>
      <c r="D77" s="700">
        <f t="shared" si="21"/>
        <v>20718.87</v>
      </c>
      <c r="E77" s="601">
        <f t="shared" si="22"/>
        <v>0</v>
      </c>
      <c r="F77" s="686">
        <f t="shared" si="23"/>
        <v>20718.87</v>
      </c>
      <c r="G77" s="677">
        <f t="shared" si="24"/>
        <v>0</v>
      </c>
      <c r="H77" s="446"/>
      <c r="I77" s="700">
        <f t="shared" si="41"/>
        <v>10034.189999999999</v>
      </c>
      <c r="J77" s="601">
        <f t="shared" si="42"/>
        <v>0</v>
      </c>
      <c r="K77" s="686">
        <f t="shared" si="43"/>
        <v>10014.549999999999</v>
      </c>
      <c r="L77" s="677">
        <f t="shared" si="44"/>
        <v>19.64</v>
      </c>
      <c r="M77" s="73"/>
      <c r="N77" s="436">
        <f t="shared" si="45"/>
        <v>1.0648273552723242</v>
      </c>
      <c r="P77" s="349">
        <f>VLOOKUP(B77,'FX rates'!$B$9:$K$124,4,FALSE)</f>
        <v>948.20500000000004</v>
      </c>
      <c r="Q77" s="283">
        <f>VLOOKUP(B77,'FX rates'!$B$9:$K$124,5,FALSE)</f>
        <v>860.69</v>
      </c>
      <c r="T77" s="560" t="s">
        <v>639</v>
      </c>
      <c r="U77" s="700">
        <f t="shared" si="37"/>
        <v>21.850623019283802</v>
      </c>
      <c r="V77" s="601">
        <f t="shared" si="38"/>
        <v>0</v>
      </c>
      <c r="W77" s="686">
        <f t="shared" si="39"/>
        <v>21.850623019283802</v>
      </c>
      <c r="X77" s="677">
        <f t="shared" si="40"/>
        <v>0</v>
      </c>
      <c r="Y77" s="27"/>
      <c r="Z77" s="700">
        <f t="shared" si="33"/>
        <v>11.658309031126187</v>
      </c>
      <c r="AA77" s="601">
        <f t="shared" si="34"/>
        <v>0</v>
      </c>
      <c r="AB77" s="686">
        <f t="shared" si="35"/>
        <v>11.635490130011966</v>
      </c>
      <c r="AC77" s="677">
        <f t="shared" si="36"/>
        <v>2.2818901114222308E-2</v>
      </c>
      <c r="AD77" s="16"/>
      <c r="AE77" s="436">
        <f t="shared" si="46"/>
        <v>0.87425320095268066</v>
      </c>
      <c r="AH77" s="1296" t="s">
        <v>639</v>
      </c>
      <c r="AI77" s="1297" t="s">
        <v>640</v>
      </c>
      <c r="AJ77" s="1302">
        <f>IF(ISERROR(VLOOKUP($AH77,'Bond 5.2'!$B$10:$G$90,3,FALSE)),"NA",(VLOOKUP($AH77,'Bond 5.2'!$B$10:$G$90,3,FALSE)))</f>
        <v>20718.87</v>
      </c>
      <c r="AK77" s="1303">
        <f>IF(ISERROR(VLOOKUP($AH77,'Bond 5.2'!$B$10:$G$90,4,FALSE)),"NA",(VLOOKUP($AH77,'Bond 5.2'!$B$10:$G$90,4,FALSE)))</f>
        <v>0</v>
      </c>
      <c r="AL77" s="1303">
        <f>IF(ISERROR(VLOOKUP($AH77,'Bond 5.2'!$B$10:$G$90,5,FALSE)),"NA",(VLOOKUP($AH77,'Bond 5.2'!$B$10:$G$90,5,FALSE)))</f>
        <v>20718.87</v>
      </c>
      <c r="AM77" s="1304">
        <f>IF(ISERROR(VLOOKUP($AH77,'Bond 5.2'!$B$10:$G$90,6,FALSE)),"NA",(VLOOKUP($AH77,'Bond 5.2'!$B$10:$G$90,6,FALSE)))</f>
        <v>0</v>
      </c>
      <c r="AN77" s="1285"/>
      <c r="AO77" s="1296" t="s">
        <v>639</v>
      </c>
      <c r="AP77" s="1297" t="s">
        <v>640</v>
      </c>
      <c r="AQ77" s="1302" t="str">
        <f>IF(ISERROR(VLOOKUP($AO77,'Bond 5.3'!$B$10:$G$58,3,FALSE)),"NA",(VLOOKUP($AO77,'Bond 5.3'!$B$10:$G$58,3,FALSE)))</f>
        <v>NA</v>
      </c>
      <c r="AR77" s="1303" t="str">
        <f>IF(ISERROR(VLOOKUP($AO77,'Bond 5.3'!$B$10:$G$58,4,FALSE)),"NA",(VLOOKUP($AO77,'Bond 5.3'!$B$10:$G$58,4,FALSE)))</f>
        <v>NA</v>
      </c>
      <c r="AS77" s="1303" t="str">
        <f>IF(ISERROR(VLOOKUP($AO77,'Bond 5.3'!$B$10:$G$58,5,FALSE)),"NA",(VLOOKUP($AO77,'Bond 5.3'!$B$10:$G$58,5,FALSE)))</f>
        <v>NA</v>
      </c>
      <c r="AT77" s="1304" t="str">
        <f>IF(ISERROR(VLOOKUP($AO77,'Bond 5.3'!$B$10:$G$58,6,FALSE)),"NA",(VLOOKUP($AO77,'Bond 5.3'!$B$10:$G$58,6,FALSE)))</f>
        <v>NA</v>
      </c>
      <c r="AW77" s="1296" t="s">
        <v>639</v>
      </c>
      <c r="AX77" s="1297" t="s">
        <v>640</v>
      </c>
      <c r="AY77" s="1302">
        <f>IF(ISERROR(VLOOKUP($AW77,'Bond 5.2'!$B$10:$L$90,8,FALSE)),"NA",(VLOOKUP($AW77,'Bond 5.2'!$B$10:$L$90,8,FALSE)))</f>
        <v>10034.189999999999</v>
      </c>
      <c r="AZ77" s="1303">
        <f>IF(ISERROR(VLOOKUP($AW77,'Bond 5.2'!$B$10:$L$90,9,FALSE)),"NA",(VLOOKUP($AW77,'Bond 5.2'!$B$10:$L$90,9,FALSE)))</f>
        <v>0</v>
      </c>
      <c r="BA77" s="1303">
        <f>IF(ISERROR(VLOOKUP($AW77,'Bond 5.2'!$B$10:$L$90,10,FALSE)),"NA",(VLOOKUP($AW77,'Bond 5.2'!$B$10:$L$90,10,FALSE)))</f>
        <v>10014.549999999999</v>
      </c>
      <c r="BB77" s="1304">
        <f>IF(ISERROR(VLOOKUP($AW77,'Bond 5.2'!$B$10:$L$90,11,FALSE)),"NA",(VLOOKUP($AW77,'Bond 5.2'!$B$10:$L$90,11,FALSE)))</f>
        <v>19.64</v>
      </c>
      <c r="BC77" s="1285"/>
      <c r="BD77" s="1296" t="s">
        <v>639</v>
      </c>
      <c r="BE77" s="1297" t="s">
        <v>640</v>
      </c>
      <c r="BF77" s="1302" t="str">
        <f>IF(ISERROR(VLOOKUP($BD77,'Bond 5.3'!$B$10:$L$58,8,FALSE)),"NA",(VLOOKUP($BD77,'Bond 5.3'!$B$10:$L$58,8,FALSE)))</f>
        <v>NA</v>
      </c>
      <c r="BG77" s="1303" t="str">
        <f>IF(ISERROR(VLOOKUP($BD77,'Bond 5.3'!$B$10:$L$58,9,FALSE)),"NA",(VLOOKUP($BD77,'Bond 5.3'!$B$10:$L$58,9,FALSE)))</f>
        <v>NA</v>
      </c>
      <c r="BH77" s="1303" t="str">
        <f>IF(ISERROR(VLOOKUP($BD77,'Bond 5.3'!$B$10:$L$58,10,FALSE)),"NA",(VLOOKUP($BD77,'Bond 5.3'!$B$10:$L$58,10,FALSE)))</f>
        <v>NA</v>
      </c>
      <c r="BI77" s="1304" t="str">
        <f>IF(ISERROR(VLOOKUP($BD77,'Bond 5.3'!$B$10:$L$58,11,FALSE)),"NA",(VLOOKUP($BD77,'Bond 5.3'!$B$10:$L$58,11,FALSE)))</f>
        <v>NA</v>
      </c>
    </row>
    <row r="78" spans="1:61" x14ac:dyDescent="0.25">
      <c r="B78" s="560" t="s">
        <v>138</v>
      </c>
      <c r="C78" s="694" t="s">
        <v>83</v>
      </c>
      <c r="D78" s="700">
        <f t="shared" ref="D78:D87" si="47">IF(OR(ISNUMBER(AJ78),ISNUMBER(AQ78)),SUM(AJ78,AQ78),"NA")</f>
        <v>5056.29</v>
      </c>
      <c r="E78" s="601">
        <f t="shared" ref="E78:E87" si="48">IF(OR(ISNUMBER(AK78),ISNUMBER(AR78)),SUM(AK78,AR78),"NA")</f>
        <v>140.72999999999999</v>
      </c>
      <c r="F78" s="686">
        <f t="shared" ref="F78:F87" si="49">IF(OR(ISNUMBER(AL78),ISNUMBER(AS78)),SUM(AL78,AS78),"NA")</f>
        <v>4915.5600000000004</v>
      </c>
      <c r="G78" s="677" t="str">
        <f t="shared" ref="G78:G87" si="50">IF(OR(ISNUMBER(AM78),ISNUMBER(AT78)),SUM(AM78,AT78),"NA")</f>
        <v>NA</v>
      </c>
      <c r="H78" s="446"/>
      <c r="I78" s="700">
        <f t="shared" si="41"/>
        <v>563.51</v>
      </c>
      <c r="J78" s="601">
        <f t="shared" si="42"/>
        <v>25.87</v>
      </c>
      <c r="K78" s="686">
        <f t="shared" si="43"/>
        <v>537.64</v>
      </c>
      <c r="L78" s="677" t="str">
        <f t="shared" si="44"/>
        <v>NA</v>
      </c>
      <c r="M78" s="73"/>
      <c r="N78" s="436">
        <f t="shared" si="45"/>
        <v>7.9728487515749498</v>
      </c>
      <c r="P78" s="349">
        <f>VLOOKUP(B78,'FX rates'!$B$9:$K$124,4,FALSE)</f>
        <v>3.7509999999999999</v>
      </c>
      <c r="Q78" s="283">
        <f>VLOOKUP(B78,'FX rates'!$B$9:$K$124,5,FALSE)</f>
        <v>3.75</v>
      </c>
      <c r="T78" s="560" t="s">
        <v>138</v>
      </c>
      <c r="U78" s="700">
        <f t="shared" si="37"/>
        <v>1347.9845374566783</v>
      </c>
      <c r="V78" s="601">
        <f t="shared" si="38"/>
        <v>37.51799520127966</v>
      </c>
      <c r="W78" s="686">
        <f t="shared" si="39"/>
        <v>1310.4665422553987</v>
      </c>
      <c r="X78" s="677" t="str">
        <f t="shared" si="40"/>
        <v>NA</v>
      </c>
      <c r="Y78" s="27"/>
      <c r="Z78" s="700">
        <f t="shared" si="33"/>
        <v>150.26933333333332</v>
      </c>
      <c r="AA78" s="601">
        <f t="shared" si="34"/>
        <v>6.8986666666666672</v>
      </c>
      <c r="AB78" s="686">
        <f t="shared" si="35"/>
        <v>143.37066666666666</v>
      </c>
      <c r="AC78" s="677" t="str">
        <f t="shared" si="36"/>
        <v>NA</v>
      </c>
      <c r="AD78" s="16"/>
      <c r="AE78" s="436">
        <f t="shared" si="46"/>
        <v>7.9704566298070016</v>
      </c>
      <c r="AH78" s="1296" t="s">
        <v>138</v>
      </c>
      <c r="AI78" s="1297" t="s">
        <v>83</v>
      </c>
      <c r="AJ78" s="1302">
        <f>IF(ISERROR(VLOOKUP($AH78,'Bond 5.2'!$B$10:$G$90,3,FALSE)),"NA",(VLOOKUP($AH78,'Bond 5.2'!$B$10:$G$90,3,FALSE)))</f>
        <v>5056.29</v>
      </c>
      <c r="AK78" s="1303">
        <f>IF(ISERROR(VLOOKUP($AH78,'Bond 5.2'!$B$10:$G$90,4,FALSE)),"NA",(VLOOKUP($AH78,'Bond 5.2'!$B$10:$G$90,4,FALSE)))</f>
        <v>140.72999999999999</v>
      </c>
      <c r="AL78" s="1303">
        <f>IF(ISERROR(VLOOKUP($AH78,'Bond 5.2'!$B$10:$G$90,5,FALSE)),"NA",(VLOOKUP($AH78,'Bond 5.2'!$B$10:$G$90,5,FALSE)))</f>
        <v>4915.5600000000004</v>
      </c>
      <c r="AM78" s="1304" t="str">
        <f>IF(ISERROR(VLOOKUP($AH78,'Bond 5.2'!$B$10:$G$90,6,FALSE)),"NA",(VLOOKUP($AH78,'Bond 5.2'!$B$10:$G$90,6,FALSE)))</f>
        <v>NA</v>
      </c>
      <c r="AN78" s="1285"/>
      <c r="AO78" s="1296" t="s">
        <v>138</v>
      </c>
      <c r="AP78" s="1297" t="s">
        <v>83</v>
      </c>
      <c r="AQ78" s="1302" t="str">
        <f>IF(ISERROR(VLOOKUP($AO78,'Bond 5.3'!$B$10:$G$58,3,FALSE)),"NA",(VLOOKUP($AO78,'Bond 5.3'!$B$10:$G$58,3,FALSE)))</f>
        <v>NA</v>
      </c>
      <c r="AR78" s="1303" t="str">
        <f>IF(ISERROR(VLOOKUP($AO78,'Bond 5.3'!$B$10:$G$58,4,FALSE)),"NA",(VLOOKUP($AO78,'Bond 5.3'!$B$10:$G$58,4,FALSE)))</f>
        <v>NA</v>
      </c>
      <c r="AS78" s="1303" t="str">
        <f>IF(ISERROR(VLOOKUP($AO78,'Bond 5.3'!$B$10:$G$58,5,FALSE)),"NA",(VLOOKUP($AO78,'Bond 5.3'!$B$10:$G$58,5,FALSE)))</f>
        <v>NA</v>
      </c>
      <c r="AT78" s="1304" t="str">
        <f>IF(ISERROR(VLOOKUP($AO78,'Bond 5.3'!$B$10:$G$58,6,FALSE)),"NA",(VLOOKUP($AO78,'Bond 5.3'!$B$10:$G$58,6,FALSE)))</f>
        <v>NA</v>
      </c>
      <c r="AW78" s="1296" t="s">
        <v>138</v>
      </c>
      <c r="AX78" s="1297" t="s">
        <v>83</v>
      </c>
      <c r="AY78" s="1302">
        <f>IF(ISERROR(VLOOKUP($AW78,'Bond 5.2'!$B$10:$L$90,8,FALSE)),"NA",(VLOOKUP($AW78,'Bond 5.2'!$B$10:$L$90,8,FALSE)))</f>
        <v>563.51</v>
      </c>
      <c r="AZ78" s="1303">
        <f>IF(ISERROR(VLOOKUP($AW78,'Bond 5.2'!$B$10:$L$90,9,FALSE)),"NA",(VLOOKUP($AW78,'Bond 5.2'!$B$10:$L$90,9,FALSE)))</f>
        <v>25.87</v>
      </c>
      <c r="BA78" s="1303">
        <f>IF(ISERROR(VLOOKUP($AW78,'Bond 5.2'!$B$10:$L$90,10,FALSE)),"NA",(VLOOKUP($AW78,'Bond 5.2'!$B$10:$L$90,10,FALSE)))</f>
        <v>537.64</v>
      </c>
      <c r="BB78" s="1304" t="str">
        <f>IF(ISERROR(VLOOKUP($AW78,'Bond 5.2'!$B$10:$L$90,11,FALSE)),"NA",(VLOOKUP($AW78,'Bond 5.2'!$B$10:$L$90,11,FALSE)))</f>
        <v>NA</v>
      </c>
      <c r="BC78" s="1285"/>
      <c r="BD78" s="1296" t="s">
        <v>138</v>
      </c>
      <c r="BE78" s="1297" t="s">
        <v>83</v>
      </c>
      <c r="BF78" s="1302" t="str">
        <f>IF(ISERROR(VLOOKUP($BD78,'Bond 5.3'!$B$10:$L$58,8,FALSE)),"NA",(VLOOKUP($BD78,'Bond 5.3'!$B$10:$L$58,8,FALSE)))</f>
        <v>NA</v>
      </c>
      <c r="BG78" s="1303" t="str">
        <f>IF(ISERROR(VLOOKUP($BD78,'Bond 5.3'!$B$10:$L$58,9,FALSE)),"NA",(VLOOKUP($BD78,'Bond 5.3'!$B$10:$L$58,9,FALSE)))</f>
        <v>NA</v>
      </c>
      <c r="BH78" s="1303" t="str">
        <f>IF(ISERROR(VLOOKUP($BD78,'Bond 5.3'!$B$10:$L$58,10,FALSE)),"NA",(VLOOKUP($BD78,'Bond 5.3'!$B$10:$L$58,10,FALSE)))</f>
        <v>NA</v>
      </c>
      <c r="BI78" s="1304" t="str">
        <f>IF(ISERROR(VLOOKUP($BD78,'Bond 5.3'!$B$10:$L$58,11,FALSE)),"NA",(VLOOKUP($BD78,'Bond 5.3'!$B$10:$L$58,11,FALSE)))</f>
        <v>NA</v>
      </c>
    </row>
    <row r="79" spans="1:61" x14ac:dyDescent="0.25">
      <c r="B79" s="560" t="s">
        <v>84</v>
      </c>
      <c r="C79" s="694" t="s">
        <v>85</v>
      </c>
      <c r="D79" s="700">
        <f t="shared" si="47"/>
        <v>77363.03</v>
      </c>
      <c r="E79" s="601">
        <f t="shared" si="48"/>
        <v>0</v>
      </c>
      <c r="F79" s="686">
        <f t="shared" si="49"/>
        <v>68454.350000000006</v>
      </c>
      <c r="G79" s="677">
        <f t="shared" si="50"/>
        <v>0</v>
      </c>
      <c r="H79" s="446"/>
      <c r="I79" s="700">
        <f t="shared" si="41"/>
        <v>109605.19</v>
      </c>
      <c r="J79" s="601">
        <f t="shared" si="42"/>
        <v>4429.4799999999996</v>
      </c>
      <c r="K79" s="686">
        <f t="shared" si="43"/>
        <v>99282.9</v>
      </c>
      <c r="L79" s="677">
        <f t="shared" si="44"/>
        <v>5892.81</v>
      </c>
      <c r="M79" s="73"/>
      <c r="N79" s="436">
        <f t="shared" si="45"/>
        <v>-0.29416636201260182</v>
      </c>
      <c r="P79" s="349">
        <f>VLOOKUP(B79,'FX rates'!$B$9:$K$124,4,FALSE)</f>
        <v>0.96799999999999997</v>
      </c>
      <c r="Q79" s="283">
        <f>VLOOKUP(B79,'FX rates'!$B$9:$K$124,5,FALSE)</f>
        <v>0.98399999999999999</v>
      </c>
      <c r="T79" s="560" t="s">
        <v>84</v>
      </c>
      <c r="U79" s="700">
        <f t="shared" si="37"/>
        <v>79920.485537190078</v>
      </c>
      <c r="V79" s="601">
        <f t="shared" si="38"/>
        <v>0</v>
      </c>
      <c r="W79" s="686">
        <f t="shared" si="39"/>
        <v>70717.303719008269</v>
      </c>
      <c r="X79" s="677">
        <f t="shared" si="40"/>
        <v>0</v>
      </c>
      <c r="Y79" s="27"/>
      <c r="Z79" s="700">
        <f t="shared" si="33"/>
        <v>111387.38821138212</v>
      </c>
      <c r="AA79" s="601">
        <f t="shared" si="34"/>
        <v>4501.5040650406499</v>
      </c>
      <c r="AB79" s="686">
        <f t="shared" si="35"/>
        <v>100897.25609756097</v>
      </c>
      <c r="AC79" s="677">
        <f t="shared" si="36"/>
        <v>5988.6280487804879</v>
      </c>
      <c r="AD79" s="16"/>
      <c r="AE79" s="436">
        <f t="shared" si="46"/>
        <v>-0.28249969031033079</v>
      </c>
      <c r="AH79" s="1296" t="s">
        <v>84</v>
      </c>
      <c r="AI79" s="1297" t="s">
        <v>85</v>
      </c>
      <c r="AJ79" s="1302">
        <f>IF(ISERROR(VLOOKUP($AH79,'Bond 5.2'!$B$10:$G$90,3,FALSE)),"NA",(VLOOKUP($AH79,'Bond 5.2'!$B$10:$G$90,3,FALSE)))</f>
        <v>18531.62</v>
      </c>
      <c r="AK79" s="1303" t="str">
        <f>IF(ISERROR(VLOOKUP($AH79,'Bond 5.2'!$B$10:$G$90,4,FALSE)),"NA",(VLOOKUP($AH79,'Bond 5.2'!$B$10:$G$90,4,FALSE)))</f>
        <v>NA</v>
      </c>
      <c r="AL79" s="1303">
        <f>IF(ISERROR(VLOOKUP($AH79,'Bond 5.2'!$B$10:$G$90,5,FALSE)),"NA",(VLOOKUP($AH79,'Bond 5.2'!$B$10:$G$90,5,FALSE)))</f>
        <v>9622.94</v>
      </c>
      <c r="AM79" s="1304" t="str">
        <f>IF(ISERROR(VLOOKUP($AH79,'Bond 5.2'!$B$10:$G$90,6,FALSE)),"NA",(VLOOKUP($AH79,'Bond 5.2'!$B$10:$G$90,6,FALSE)))</f>
        <v>NA</v>
      </c>
      <c r="AN79" s="1285"/>
      <c r="AO79" s="1296" t="s">
        <v>84</v>
      </c>
      <c r="AP79" s="1297" t="s">
        <v>85</v>
      </c>
      <c r="AQ79" s="1302">
        <f>IF(ISERROR(VLOOKUP($AO79,'Bond 5.3'!$B$10:$G$58,3,FALSE)),"NA",(VLOOKUP($AO79,'Bond 5.3'!$B$10:$G$58,3,FALSE)))</f>
        <v>58831.41</v>
      </c>
      <c r="AR79" s="1303">
        <f>IF(ISERROR(VLOOKUP($AO79,'Bond 5.3'!$B$10:$G$58,4,FALSE)),"NA",(VLOOKUP($AO79,'Bond 5.3'!$B$10:$G$58,4,FALSE)))</f>
        <v>0</v>
      </c>
      <c r="AS79" s="1303">
        <f>IF(ISERROR(VLOOKUP($AO79,'Bond 5.3'!$B$10:$G$58,5,FALSE)),"NA",(VLOOKUP($AO79,'Bond 5.3'!$B$10:$G$58,5,FALSE)))</f>
        <v>58831.41</v>
      </c>
      <c r="AT79" s="1304">
        <f>IF(ISERROR(VLOOKUP($AO79,'Bond 5.3'!$B$10:$G$58,6,FALSE)),"NA",(VLOOKUP($AO79,'Bond 5.3'!$B$10:$G$58,6,FALSE)))</f>
        <v>0</v>
      </c>
      <c r="AW79" s="1296" t="s">
        <v>84</v>
      </c>
      <c r="AX79" s="1297" t="s">
        <v>85</v>
      </c>
      <c r="AY79" s="1302">
        <f>IF(ISERROR(VLOOKUP($AW79,'Bond 5.2'!$B$10:$L$90,8,FALSE)),"NA",(VLOOKUP($AW79,'Bond 5.2'!$B$10:$L$90,8,FALSE)))</f>
        <v>17975.559999999998</v>
      </c>
      <c r="AZ79" s="1303">
        <f>IF(ISERROR(VLOOKUP($AW79,'Bond 5.2'!$B$10:$L$90,9,FALSE)),"NA",(VLOOKUP($AW79,'Bond 5.2'!$B$10:$L$90,9,FALSE)))</f>
        <v>834.26</v>
      </c>
      <c r="BA79" s="1303">
        <f>IF(ISERROR(VLOOKUP($AW79,'Bond 5.2'!$B$10:$L$90,10,FALSE)),"NA",(VLOOKUP($AW79,'Bond 5.2'!$B$10:$L$90,10,FALSE)))</f>
        <v>16535.79</v>
      </c>
      <c r="BB79" s="1304">
        <f>IF(ISERROR(VLOOKUP($AW79,'Bond 5.2'!$B$10:$L$90,11,FALSE)),"NA",(VLOOKUP($AW79,'Bond 5.2'!$B$10:$L$90,11,FALSE)))</f>
        <v>605.51</v>
      </c>
      <c r="BC79" s="1285"/>
      <c r="BD79" s="1296" t="s">
        <v>84</v>
      </c>
      <c r="BE79" s="1297" t="s">
        <v>85</v>
      </c>
      <c r="BF79" s="1302">
        <f>IF(ISERROR(VLOOKUP($BD79,'Bond 5.3'!$B$10:$L$58,8,FALSE)),"NA",(VLOOKUP($BD79,'Bond 5.3'!$B$10:$L$58,8,FALSE)))</f>
        <v>91629.63</v>
      </c>
      <c r="BG79" s="1303">
        <f>IF(ISERROR(VLOOKUP($BD79,'Bond 5.3'!$B$10:$L$58,9,FALSE)),"NA",(VLOOKUP($BD79,'Bond 5.3'!$B$10:$L$58,9,FALSE)))</f>
        <v>3595.22</v>
      </c>
      <c r="BH79" s="1303">
        <f>IF(ISERROR(VLOOKUP($BD79,'Bond 5.3'!$B$10:$L$58,10,FALSE)),"NA",(VLOOKUP($BD79,'Bond 5.3'!$B$10:$L$58,10,FALSE)))</f>
        <v>82747.11</v>
      </c>
      <c r="BI79" s="1304">
        <f>IF(ISERROR(VLOOKUP($BD79,'Bond 5.3'!$B$10:$L$58,11,FALSE)),"NA",(VLOOKUP($BD79,'Bond 5.3'!$B$10:$L$58,11,FALSE)))</f>
        <v>5287.3</v>
      </c>
    </row>
    <row r="80" spans="1:61" x14ac:dyDescent="0.25">
      <c r="B80" s="560" t="s">
        <v>86</v>
      </c>
      <c r="C80" s="694" t="s">
        <v>87</v>
      </c>
      <c r="D80" s="700">
        <f t="shared" si="47"/>
        <v>1073.8399999999999</v>
      </c>
      <c r="E80" s="601">
        <f t="shared" si="48"/>
        <v>1018.76</v>
      </c>
      <c r="F80" s="686">
        <f t="shared" si="49"/>
        <v>55.08</v>
      </c>
      <c r="G80" s="677" t="str">
        <f t="shared" si="50"/>
        <v>NA</v>
      </c>
      <c r="H80" s="446"/>
      <c r="I80" s="700">
        <f t="shared" si="41"/>
        <v>1177.26</v>
      </c>
      <c r="J80" s="601">
        <f t="shared" si="42"/>
        <v>1153.0999999999999</v>
      </c>
      <c r="K80" s="686">
        <f t="shared" si="43"/>
        <v>24.16</v>
      </c>
      <c r="L80" s="677" t="str">
        <f t="shared" si="44"/>
        <v>NA</v>
      </c>
      <c r="M80" s="73"/>
      <c r="N80" s="436">
        <f t="shared" si="45"/>
        <v>-8.784805395579573E-2</v>
      </c>
      <c r="P80" s="349">
        <f>VLOOKUP(B80,'FX rates'!$B$9:$K$124,4,FALSE)</f>
        <v>36.35</v>
      </c>
      <c r="Q80" s="283">
        <f>VLOOKUP(B80,'FX rates'!$B$9:$K$124,5,FALSE)</f>
        <v>33.442</v>
      </c>
      <c r="T80" s="560" t="s">
        <v>86</v>
      </c>
      <c r="U80" s="700">
        <f t="shared" si="37"/>
        <v>29.541678129298482</v>
      </c>
      <c r="V80" s="601">
        <f t="shared" si="38"/>
        <v>28.026409903713891</v>
      </c>
      <c r="W80" s="686">
        <f t="shared" si="39"/>
        <v>1.5152682255845942</v>
      </c>
      <c r="X80" s="677" t="str">
        <f t="shared" si="40"/>
        <v>NA</v>
      </c>
      <c r="Y80" s="27"/>
      <c r="Z80" s="700">
        <f t="shared" si="33"/>
        <v>35.203038095807663</v>
      </c>
      <c r="AA80" s="601">
        <f t="shared" si="34"/>
        <v>34.48059326595299</v>
      </c>
      <c r="AB80" s="686">
        <f t="shared" si="35"/>
        <v>0.72244482985467373</v>
      </c>
      <c r="AC80" s="677" t="str">
        <f t="shared" si="36"/>
        <v>NA</v>
      </c>
      <c r="AD80" s="16"/>
      <c r="AE80" s="436">
        <f t="shared" si="46"/>
        <v>-0.16082020963933205</v>
      </c>
      <c r="AH80" s="1296" t="s">
        <v>86</v>
      </c>
      <c r="AI80" s="1297" t="s">
        <v>87</v>
      </c>
      <c r="AJ80" s="1302">
        <f>IF(ISERROR(VLOOKUP($AH80,'Bond 5.2'!$B$10:$G$90,3,FALSE)),"NA",(VLOOKUP($AH80,'Bond 5.2'!$B$10:$G$90,3,FALSE)))</f>
        <v>1073.8399999999999</v>
      </c>
      <c r="AK80" s="1303">
        <f>IF(ISERROR(VLOOKUP($AH80,'Bond 5.2'!$B$10:$G$90,4,FALSE)),"NA",(VLOOKUP($AH80,'Bond 5.2'!$B$10:$G$90,4,FALSE)))</f>
        <v>1018.76</v>
      </c>
      <c r="AL80" s="1303">
        <f>IF(ISERROR(VLOOKUP($AH80,'Bond 5.2'!$B$10:$G$90,5,FALSE)),"NA",(VLOOKUP($AH80,'Bond 5.2'!$B$10:$G$90,5,FALSE)))</f>
        <v>55.08</v>
      </c>
      <c r="AM80" s="1304" t="str">
        <f>IF(ISERROR(VLOOKUP($AH80,'Bond 5.2'!$B$10:$G$90,6,FALSE)),"NA",(VLOOKUP($AH80,'Bond 5.2'!$B$10:$G$90,6,FALSE)))</f>
        <v>NA</v>
      </c>
      <c r="AN80" s="1285"/>
      <c r="AO80" s="1296" t="s">
        <v>86</v>
      </c>
      <c r="AP80" s="1297" t="s">
        <v>87</v>
      </c>
      <c r="AQ80" s="1302" t="str">
        <f>IF(ISERROR(VLOOKUP($AO80,'Bond 5.3'!$B$10:$G$58,3,FALSE)),"NA",(VLOOKUP($AO80,'Bond 5.3'!$B$10:$G$58,3,FALSE)))</f>
        <v>NA</v>
      </c>
      <c r="AR80" s="1303" t="str">
        <f>IF(ISERROR(VLOOKUP($AO80,'Bond 5.3'!$B$10:$G$58,4,FALSE)),"NA",(VLOOKUP($AO80,'Bond 5.3'!$B$10:$G$58,4,FALSE)))</f>
        <v>NA</v>
      </c>
      <c r="AS80" s="1303" t="str">
        <f>IF(ISERROR(VLOOKUP($AO80,'Bond 5.3'!$B$10:$G$58,5,FALSE)),"NA",(VLOOKUP($AO80,'Bond 5.3'!$B$10:$G$58,5,FALSE)))</f>
        <v>NA</v>
      </c>
      <c r="AT80" s="1304" t="str">
        <f>IF(ISERROR(VLOOKUP($AO80,'Bond 5.3'!$B$10:$G$58,6,FALSE)),"NA",(VLOOKUP($AO80,'Bond 5.3'!$B$10:$G$58,6,FALSE)))</f>
        <v>NA</v>
      </c>
      <c r="AW80" s="1296" t="s">
        <v>86</v>
      </c>
      <c r="AX80" s="1297" t="s">
        <v>87</v>
      </c>
      <c r="AY80" s="1302">
        <f>IF(ISERROR(VLOOKUP($AW80,'Bond 5.2'!$B$10:$L$90,8,FALSE)),"NA",(VLOOKUP($AW80,'Bond 5.2'!$B$10:$L$90,8,FALSE)))</f>
        <v>1177.26</v>
      </c>
      <c r="AZ80" s="1303">
        <f>IF(ISERROR(VLOOKUP($AW80,'Bond 5.2'!$B$10:$L$90,9,FALSE)),"NA",(VLOOKUP($AW80,'Bond 5.2'!$B$10:$L$90,9,FALSE)))</f>
        <v>1153.0999999999999</v>
      </c>
      <c r="BA80" s="1303">
        <f>IF(ISERROR(VLOOKUP($AW80,'Bond 5.2'!$B$10:$L$90,10,FALSE)),"NA",(VLOOKUP($AW80,'Bond 5.2'!$B$10:$L$90,10,FALSE)))</f>
        <v>24.16</v>
      </c>
      <c r="BB80" s="1304" t="str">
        <f>IF(ISERROR(VLOOKUP($AW80,'Bond 5.2'!$B$10:$L$90,11,FALSE)),"NA",(VLOOKUP($AW80,'Bond 5.2'!$B$10:$L$90,11,FALSE)))</f>
        <v>NA</v>
      </c>
      <c r="BC80" s="1285"/>
      <c r="BD80" s="1296" t="s">
        <v>86</v>
      </c>
      <c r="BE80" s="1297" t="s">
        <v>87</v>
      </c>
      <c r="BF80" s="1302" t="str">
        <f>IF(ISERROR(VLOOKUP($BD80,'Bond 5.3'!$B$10:$L$58,8,FALSE)),"NA",(VLOOKUP($BD80,'Bond 5.3'!$B$10:$L$58,8,FALSE)))</f>
        <v>NA</v>
      </c>
      <c r="BG80" s="1303" t="str">
        <f>IF(ISERROR(VLOOKUP($BD80,'Bond 5.3'!$B$10:$L$58,9,FALSE)),"NA",(VLOOKUP($BD80,'Bond 5.3'!$B$10:$L$58,9,FALSE)))</f>
        <v>NA</v>
      </c>
      <c r="BH80" s="1303" t="str">
        <f>IF(ISERROR(VLOOKUP($BD80,'Bond 5.3'!$B$10:$L$58,10,FALSE)),"NA",(VLOOKUP($BD80,'Bond 5.3'!$B$10:$L$58,10,FALSE)))</f>
        <v>NA</v>
      </c>
      <c r="BI80" s="1304" t="str">
        <f>IF(ISERROR(VLOOKUP($BD80,'Bond 5.3'!$B$10:$L$58,11,FALSE)),"NA",(VLOOKUP($BD80,'Bond 5.3'!$B$10:$L$58,11,FALSE)))</f>
        <v>NA</v>
      </c>
    </row>
    <row r="81" spans="2:61" x14ac:dyDescent="0.25">
      <c r="B81" s="560" t="s">
        <v>139</v>
      </c>
      <c r="C81" s="694" t="s">
        <v>140</v>
      </c>
      <c r="D81" s="700">
        <f t="shared" si="47"/>
        <v>92746551</v>
      </c>
      <c r="E81" s="601">
        <f t="shared" si="48"/>
        <v>7956232</v>
      </c>
      <c r="F81" s="686">
        <f t="shared" si="49"/>
        <v>84790319</v>
      </c>
      <c r="G81" s="677">
        <f t="shared" si="50"/>
        <v>0</v>
      </c>
      <c r="H81" s="446"/>
      <c r="I81" s="700">
        <f t="shared" si="41"/>
        <v>126681806</v>
      </c>
      <c r="J81" s="601" t="str">
        <f t="shared" si="42"/>
        <v>NA</v>
      </c>
      <c r="K81" s="686">
        <f t="shared" si="43"/>
        <v>126681806</v>
      </c>
      <c r="L81" s="677" t="str">
        <f t="shared" si="44"/>
        <v>NA</v>
      </c>
      <c r="M81" s="73"/>
      <c r="N81" s="436">
        <f t="shared" si="45"/>
        <v>-0.26787789084724606</v>
      </c>
      <c r="P81" s="349">
        <f>VLOOKUP(B81,'FX rates'!$B$9:$K$124,4,FALSE)</f>
        <v>42000</v>
      </c>
      <c r="Q81" s="283">
        <f>VLOOKUP(B81,'FX rates'!$B$9:$K$124,5,FALSE)</f>
        <v>42000</v>
      </c>
      <c r="T81" s="560" t="s">
        <v>139</v>
      </c>
      <c r="U81" s="700">
        <f t="shared" si="37"/>
        <v>2208.2512142857145</v>
      </c>
      <c r="V81" s="601">
        <f t="shared" si="38"/>
        <v>189.43409523809524</v>
      </c>
      <c r="W81" s="686">
        <f t="shared" si="39"/>
        <v>2018.8171190476191</v>
      </c>
      <c r="X81" s="677">
        <f t="shared" si="40"/>
        <v>0</v>
      </c>
      <c r="Y81" s="27"/>
      <c r="Z81" s="700">
        <f t="shared" si="33"/>
        <v>3016.2334761904763</v>
      </c>
      <c r="AA81" s="601" t="str">
        <f t="shared" si="34"/>
        <v>NA</v>
      </c>
      <c r="AB81" s="686">
        <f t="shared" si="35"/>
        <v>3016.2334761904763</v>
      </c>
      <c r="AC81" s="677" t="str">
        <f t="shared" si="36"/>
        <v>NA</v>
      </c>
      <c r="AD81" s="16"/>
      <c r="AE81" s="436">
        <f t="shared" si="46"/>
        <v>-0.267877890847246</v>
      </c>
      <c r="AH81" s="1296" t="s">
        <v>139</v>
      </c>
      <c r="AI81" s="1297" t="s">
        <v>140</v>
      </c>
      <c r="AJ81" s="1302">
        <f>IF(ISERROR(VLOOKUP($AH81,'Bond 5.2'!$B$10:$G$90,3,FALSE)),"NA",(VLOOKUP($AH81,'Bond 5.2'!$B$10:$G$90,3,FALSE)))</f>
        <v>92746551</v>
      </c>
      <c r="AK81" s="1303">
        <f>IF(ISERROR(VLOOKUP($AH81,'Bond 5.2'!$B$10:$G$90,4,FALSE)),"NA",(VLOOKUP($AH81,'Bond 5.2'!$B$10:$G$90,4,FALSE)))</f>
        <v>7956232</v>
      </c>
      <c r="AL81" s="1303">
        <f>IF(ISERROR(VLOOKUP($AH81,'Bond 5.2'!$B$10:$G$90,5,FALSE)),"NA",(VLOOKUP($AH81,'Bond 5.2'!$B$10:$G$90,5,FALSE)))</f>
        <v>84790319</v>
      </c>
      <c r="AM81" s="1304">
        <f>IF(ISERROR(VLOOKUP($AH81,'Bond 5.2'!$B$10:$G$90,6,FALSE)),"NA",(VLOOKUP($AH81,'Bond 5.2'!$B$10:$G$90,6,FALSE)))</f>
        <v>0</v>
      </c>
      <c r="AN81" s="1285"/>
      <c r="AO81" s="1296" t="s">
        <v>139</v>
      </c>
      <c r="AP81" s="1297" t="s">
        <v>140</v>
      </c>
      <c r="AQ81" s="1302" t="str">
        <f>IF(ISERROR(VLOOKUP($AO81,'Bond 5.3'!$B$10:$G$58,3,FALSE)),"NA",(VLOOKUP($AO81,'Bond 5.3'!$B$10:$G$58,3,FALSE)))</f>
        <v>NA</v>
      </c>
      <c r="AR81" s="1303" t="str">
        <f>IF(ISERROR(VLOOKUP($AO81,'Bond 5.3'!$B$10:$G$58,4,FALSE)),"NA",(VLOOKUP($AO81,'Bond 5.3'!$B$10:$G$58,4,FALSE)))</f>
        <v>NA</v>
      </c>
      <c r="AS81" s="1303" t="str">
        <f>IF(ISERROR(VLOOKUP($AO81,'Bond 5.3'!$B$10:$G$58,5,FALSE)),"NA",(VLOOKUP($AO81,'Bond 5.3'!$B$10:$G$58,5,FALSE)))</f>
        <v>NA</v>
      </c>
      <c r="AT81" s="1304" t="str">
        <f>IF(ISERROR(VLOOKUP($AO81,'Bond 5.3'!$B$10:$G$58,6,FALSE)),"NA",(VLOOKUP($AO81,'Bond 5.3'!$B$10:$G$58,6,FALSE)))</f>
        <v>NA</v>
      </c>
      <c r="AW81" s="1296" t="s">
        <v>139</v>
      </c>
      <c r="AX81" s="1297" t="s">
        <v>140</v>
      </c>
      <c r="AY81" s="1302">
        <f>IF(ISERROR(VLOOKUP($AW81,'Bond 5.2'!$B$10:$L$90,8,FALSE)),"NA",(VLOOKUP($AW81,'Bond 5.2'!$B$10:$L$90,8,FALSE)))</f>
        <v>126681806</v>
      </c>
      <c r="AZ81" s="1303" t="str">
        <f>IF(ISERROR(VLOOKUP($AW81,'Bond 5.2'!$B$10:$L$90,9,FALSE)),"NA",(VLOOKUP($AW81,'Bond 5.2'!$B$10:$L$90,9,FALSE)))</f>
        <v>NA</v>
      </c>
      <c r="BA81" s="1303">
        <f>IF(ISERROR(VLOOKUP($AW81,'Bond 5.2'!$B$10:$L$90,10,FALSE)),"NA",(VLOOKUP($AW81,'Bond 5.2'!$B$10:$L$90,10,FALSE)))</f>
        <v>126681806</v>
      </c>
      <c r="BB81" s="1304" t="str">
        <f>IF(ISERROR(VLOOKUP($AW81,'Bond 5.2'!$B$10:$L$90,11,FALSE)),"NA",(VLOOKUP($AW81,'Bond 5.2'!$B$10:$L$90,11,FALSE)))</f>
        <v>NA</v>
      </c>
      <c r="BC81" s="1285"/>
      <c r="BD81" s="1296" t="s">
        <v>139</v>
      </c>
      <c r="BE81" s="1297" t="s">
        <v>140</v>
      </c>
      <c r="BF81" s="1302" t="str">
        <f>IF(ISERROR(VLOOKUP($BD81,'Bond 5.3'!$B$10:$L$58,8,FALSE)),"NA",(VLOOKUP($BD81,'Bond 5.3'!$B$10:$L$58,8,FALSE)))</f>
        <v>NA</v>
      </c>
      <c r="BG81" s="1303" t="str">
        <f>IF(ISERROR(VLOOKUP($BD81,'Bond 5.3'!$B$10:$L$58,9,FALSE)),"NA",(VLOOKUP($BD81,'Bond 5.3'!$B$10:$L$58,9,FALSE)))</f>
        <v>NA</v>
      </c>
      <c r="BH81" s="1303" t="str">
        <f>IF(ISERROR(VLOOKUP($BD81,'Bond 5.3'!$B$10:$L$58,10,FALSE)),"NA",(VLOOKUP($BD81,'Bond 5.3'!$B$10:$L$58,10,FALSE)))</f>
        <v>NA</v>
      </c>
      <c r="BI81" s="1304" t="str">
        <f>IF(ISERROR(VLOOKUP($BD81,'Bond 5.3'!$B$10:$L$58,11,FALSE)),"NA",(VLOOKUP($BD81,'Bond 5.3'!$B$10:$L$58,11,FALSE)))</f>
        <v>NA</v>
      </c>
    </row>
    <row r="82" spans="2:61" x14ac:dyDescent="0.25">
      <c r="B82" s="560" t="s">
        <v>88</v>
      </c>
      <c r="C82" s="694" t="s">
        <v>89</v>
      </c>
      <c r="D82" s="700">
        <f t="shared" si="47"/>
        <v>833882</v>
      </c>
      <c r="E82" s="601">
        <f t="shared" si="48"/>
        <v>193169</v>
      </c>
      <c r="F82" s="686">
        <f t="shared" si="49"/>
        <v>640713</v>
      </c>
      <c r="G82" s="677" t="str">
        <f t="shared" si="50"/>
        <v>NA</v>
      </c>
      <c r="H82" s="446"/>
      <c r="I82" s="700">
        <f t="shared" si="41"/>
        <v>870599</v>
      </c>
      <c r="J82" s="601">
        <f t="shared" si="42"/>
        <v>221005</v>
      </c>
      <c r="K82" s="686">
        <f t="shared" si="43"/>
        <v>649594</v>
      </c>
      <c r="L82" s="677" t="str">
        <f t="shared" si="44"/>
        <v>NA</v>
      </c>
      <c r="M82" s="73"/>
      <c r="N82" s="436">
        <f t="shared" si="45"/>
        <v>-4.2174410951540259E-2</v>
      </c>
      <c r="P82" s="349">
        <f>VLOOKUP(B82,'FX rates'!$B$9:$K$124,4,FALSE)</f>
        <v>3.4540000000000002</v>
      </c>
      <c r="Q82" s="283">
        <f>VLOOKUP(B82,'FX rates'!$B$9:$K$124,5,FALSE)</f>
        <v>3.75</v>
      </c>
      <c r="T82" s="560" t="s">
        <v>88</v>
      </c>
      <c r="U82" s="700">
        <f t="shared" si="37"/>
        <v>241425.01447596989</v>
      </c>
      <c r="V82" s="601">
        <f t="shared" si="38"/>
        <v>55926.172553561082</v>
      </c>
      <c r="W82" s="686">
        <f t="shared" si="39"/>
        <v>185498.84192240878</v>
      </c>
      <c r="X82" s="677" t="str">
        <f t="shared" si="40"/>
        <v>NA</v>
      </c>
      <c r="Y82" s="27"/>
      <c r="Z82" s="700">
        <f t="shared" si="33"/>
        <v>232159.73333333334</v>
      </c>
      <c r="AA82" s="601">
        <f t="shared" si="34"/>
        <v>58934.666666666664</v>
      </c>
      <c r="AB82" s="686">
        <f t="shared" si="35"/>
        <v>173225.06666666668</v>
      </c>
      <c r="AC82" s="677" t="str">
        <f t="shared" si="36"/>
        <v>NA</v>
      </c>
      <c r="AD82" s="16"/>
      <c r="AE82" s="436">
        <f t="shared" si="46"/>
        <v>3.9909079019028355E-2</v>
      </c>
      <c r="AH82" s="1296" t="s">
        <v>88</v>
      </c>
      <c r="AI82" s="1297" t="s">
        <v>89</v>
      </c>
      <c r="AJ82" s="1302">
        <f>IF(ISERROR(VLOOKUP($AH82,'Bond 5.2'!$B$10:$G$90,3,FALSE)),"NA",(VLOOKUP($AH82,'Bond 5.2'!$B$10:$G$90,3,FALSE)))</f>
        <v>721612</v>
      </c>
      <c r="AK82" s="1303">
        <f>IF(ISERROR(VLOOKUP($AH82,'Bond 5.2'!$B$10:$G$90,4,FALSE)),"NA",(VLOOKUP($AH82,'Bond 5.2'!$B$10:$G$90,4,FALSE)))</f>
        <v>186912</v>
      </c>
      <c r="AL82" s="1303">
        <f>IF(ISERROR(VLOOKUP($AH82,'Bond 5.2'!$B$10:$G$90,5,FALSE)),"NA",(VLOOKUP($AH82,'Bond 5.2'!$B$10:$G$90,5,FALSE)))</f>
        <v>534700</v>
      </c>
      <c r="AM82" s="1304" t="str">
        <f>IF(ISERROR(VLOOKUP($AH82,'Bond 5.2'!$B$10:$G$90,6,FALSE)),"NA",(VLOOKUP($AH82,'Bond 5.2'!$B$10:$G$90,6,FALSE)))</f>
        <v>NA</v>
      </c>
      <c r="AN82" s="1285"/>
      <c r="AO82" s="1296" t="s">
        <v>88</v>
      </c>
      <c r="AP82" s="1297" t="s">
        <v>89</v>
      </c>
      <c r="AQ82" s="1302">
        <f>IF(ISERROR(VLOOKUP($AO82,'Bond 5.3'!$B$10:$G$58,3,FALSE)),"NA",(VLOOKUP($AO82,'Bond 5.3'!$B$10:$G$58,3,FALSE)))</f>
        <v>112270</v>
      </c>
      <c r="AR82" s="1303">
        <f>IF(ISERROR(VLOOKUP($AO82,'Bond 5.3'!$B$10:$G$58,4,FALSE)),"NA",(VLOOKUP($AO82,'Bond 5.3'!$B$10:$G$58,4,FALSE)))</f>
        <v>6257</v>
      </c>
      <c r="AS82" s="1303">
        <f>IF(ISERROR(VLOOKUP($AO82,'Bond 5.3'!$B$10:$G$58,5,FALSE)),"NA",(VLOOKUP($AO82,'Bond 5.3'!$B$10:$G$58,5,FALSE)))</f>
        <v>106013</v>
      </c>
      <c r="AT82" s="1304" t="str">
        <f>IF(ISERROR(VLOOKUP($AO82,'Bond 5.3'!$B$10:$G$58,6,FALSE)),"NA",(VLOOKUP($AO82,'Bond 5.3'!$B$10:$G$58,6,FALSE)))</f>
        <v>NA</v>
      </c>
      <c r="AW82" s="1296" t="s">
        <v>88</v>
      </c>
      <c r="AX82" s="1297" t="s">
        <v>89</v>
      </c>
      <c r="AY82" s="1302">
        <f>IF(ISERROR(VLOOKUP($AW82,'Bond 5.2'!$B$10:$L$90,8,FALSE)),"NA",(VLOOKUP($AW82,'Bond 5.2'!$B$10:$L$90,8,FALSE)))</f>
        <v>751789</v>
      </c>
      <c r="AZ82" s="1303">
        <f>IF(ISERROR(VLOOKUP($AW82,'Bond 5.2'!$B$10:$L$90,9,FALSE)),"NA",(VLOOKUP($AW82,'Bond 5.2'!$B$10:$L$90,9,FALSE)))</f>
        <v>214117</v>
      </c>
      <c r="BA82" s="1303">
        <f>IF(ISERROR(VLOOKUP($AW82,'Bond 5.2'!$B$10:$L$90,10,FALSE)),"NA",(VLOOKUP($AW82,'Bond 5.2'!$B$10:$L$90,10,FALSE)))</f>
        <v>537672</v>
      </c>
      <c r="BB82" s="1304" t="str">
        <f>IF(ISERROR(VLOOKUP($AW82,'Bond 5.2'!$B$10:$L$90,11,FALSE)),"NA",(VLOOKUP($AW82,'Bond 5.2'!$B$10:$L$90,11,FALSE)))</f>
        <v>NA</v>
      </c>
      <c r="BC82" s="1285"/>
      <c r="BD82" s="1296" t="s">
        <v>88</v>
      </c>
      <c r="BE82" s="1297" t="s">
        <v>89</v>
      </c>
      <c r="BF82" s="1302">
        <f>IF(ISERROR(VLOOKUP($BD82,'Bond 5.3'!$B$10:$L$58,8,FALSE)),"NA",(VLOOKUP($BD82,'Bond 5.3'!$B$10:$L$58,8,FALSE)))</f>
        <v>118810</v>
      </c>
      <c r="BG82" s="1303">
        <f>IF(ISERROR(VLOOKUP($BD82,'Bond 5.3'!$B$10:$L$58,9,FALSE)),"NA",(VLOOKUP($BD82,'Bond 5.3'!$B$10:$L$58,9,FALSE)))</f>
        <v>6888</v>
      </c>
      <c r="BH82" s="1303">
        <f>IF(ISERROR(VLOOKUP($BD82,'Bond 5.3'!$B$10:$L$58,10,FALSE)),"NA",(VLOOKUP($BD82,'Bond 5.3'!$B$10:$L$58,10,FALSE)))</f>
        <v>111922</v>
      </c>
      <c r="BI82" s="1304" t="str">
        <f>IF(ISERROR(VLOOKUP($BD82,'Bond 5.3'!$B$10:$L$58,11,FALSE)),"NA",(VLOOKUP($BD82,'Bond 5.3'!$B$10:$L$58,11,FALSE)))</f>
        <v>NA</v>
      </c>
    </row>
    <row r="83" spans="2:61" x14ac:dyDescent="0.25">
      <c r="B83" s="560" t="s">
        <v>333</v>
      </c>
      <c r="C83" s="694" t="s">
        <v>66</v>
      </c>
      <c r="D83" s="700">
        <f t="shared" si="47"/>
        <v>119179.32</v>
      </c>
      <c r="E83" s="601">
        <f t="shared" si="48"/>
        <v>0</v>
      </c>
      <c r="F83" s="686">
        <f t="shared" si="49"/>
        <v>119179.32</v>
      </c>
      <c r="G83" s="677">
        <f t="shared" si="50"/>
        <v>0</v>
      </c>
      <c r="H83" s="446"/>
      <c r="I83" s="700" t="str">
        <f t="shared" si="41"/>
        <v>NA</v>
      </c>
      <c r="J83" s="601" t="str">
        <f t="shared" si="42"/>
        <v>NA</v>
      </c>
      <c r="K83" s="686" t="str">
        <f t="shared" si="43"/>
        <v>NA</v>
      </c>
      <c r="L83" s="677" t="str">
        <f t="shared" si="44"/>
        <v>NA</v>
      </c>
      <c r="M83" s="73"/>
      <c r="N83" s="436" t="str">
        <f t="shared" si="45"/>
        <v>NA</v>
      </c>
      <c r="P83" s="349">
        <f>VLOOKUP(B83,'FX rates'!$B$9:$K$124,4,FALSE)</f>
        <v>16.05</v>
      </c>
      <c r="Q83" s="283">
        <f>VLOOKUP(B83,'FX rates'!$B$9:$K$124,5,FALSE)</f>
        <v>17.875</v>
      </c>
      <c r="T83" s="560" t="s">
        <v>333</v>
      </c>
      <c r="U83" s="700">
        <f t="shared" si="37"/>
        <v>7425.5028037383181</v>
      </c>
      <c r="V83" s="601">
        <f t="shared" si="38"/>
        <v>0</v>
      </c>
      <c r="W83" s="686">
        <f t="shared" si="39"/>
        <v>7425.5028037383181</v>
      </c>
      <c r="X83" s="677">
        <f t="shared" si="40"/>
        <v>0</v>
      </c>
      <c r="Y83" s="27"/>
      <c r="Z83" s="700" t="str">
        <f t="shared" si="33"/>
        <v>NA</v>
      </c>
      <c r="AA83" s="601" t="str">
        <f t="shared" si="34"/>
        <v>NA</v>
      </c>
      <c r="AB83" s="686" t="str">
        <f t="shared" si="35"/>
        <v>NA</v>
      </c>
      <c r="AC83" s="677" t="str">
        <f t="shared" si="36"/>
        <v>NA</v>
      </c>
      <c r="AD83" s="16"/>
      <c r="AE83" s="436" t="str">
        <f t="shared" si="46"/>
        <v>NA</v>
      </c>
      <c r="AH83" s="1296" t="s">
        <v>333</v>
      </c>
      <c r="AI83" s="1297" t="s">
        <v>66</v>
      </c>
      <c r="AJ83" s="1302">
        <f>IF(ISERROR(VLOOKUP($AH83,'Bond 5.2'!$B$10:$G$90,3,FALSE)),"NA",(VLOOKUP($AH83,'Bond 5.2'!$B$10:$G$90,3,FALSE)))</f>
        <v>119179.32</v>
      </c>
      <c r="AK83" s="1303">
        <f>IF(ISERROR(VLOOKUP($AH83,'Bond 5.2'!$B$10:$G$90,4,FALSE)),"NA",(VLOOKUP($AH83,'Bond 5.2'!$B$10:$G$90,4,FALSE)))</f>
        <v>0</v>
      </c>
      <c r="AL83" s="1303">
        <f>IF(ISERROR(VLOOKUP($AH83,'Bond 5.2'!$B$10:$G$90,5,FALSE)),"NA",(VLOOKUP($AH83,'Bond 5.2'!$B$10:$G$90,5,FALSE)))</f>
        <v>119179.32</v>
      </c>
      <c r="AM83" s="1304">
        <f>IF(ISERROR(VLOOKUP($AH83,'Bond 5.2'!$B$10:$G$90,6,FALSE)),"NA",(VLOOKUP($AH83,'Bond 5.2'!$B$10:$G$90,6,FALSE)))</f>
        <v>0</v>
      </c>
      <c r="AN83" s="1285"/>
      <c r="AO83" s="1296" t="s">
        <v>333</v>
      </c>
      <c r="AP83" s="1297" t="s">
        <v>66</v>
      </c>
      <c r="AQ83" s="1302" t="str">
        <f>IF(ISERROR(VLOOKUP($AO83,'Bond 5.3'!$B$10:$G$58,3,FALSE)),"NA",(VLOOKUP($AO83,'Bond 5.3'!$B$10:$G$58,3,FALSE)))</f>
        <v>NA</v>
      </c>
      <c r="AR83" s="1303" t="str">
        <f>IF(ISERROR(VLOOKUP($AO83,'Bond 5.3'!$B$10:$G$58,4,FALSE)),"NA",(VLOOKUP($AO83,'Bond 5.3'!$B$10:$G$58,4,FALSE)))</f>
        <v>NA</v>
      </c>
      <c r="AS83" s="1303" t="str">
        <f>IF(ISERROR(VLOOKUP($AO83,'Bond 5.3'!$B$10:$G$58,5,FALSE)),"NA",(VLOOKUP($AO83,'Bond 5.3'!$B$10:$G$58,5,FALSE)))</f>
        <v>NA</v>
      </c>
      <c r="AT83" s="1304" t="str">
        <f>IF(ISERROR(VLOOKUP($AO83,'Bond 5.3'!$B$10:$G$58,6,FALSE)),"NA",(VLOOKUP($AO83,'Bond 5.3'!$B$10:$G$58,6,FALSE)))</f>
        <v>NA</v>
      </c>
      <c r="AW83" s="1296" t="s">
        <v>333</v>
      </c>
      <c r="AX83" s="1297" t="s">
        <v>66</v>
      </c>
      <c r="AY83" s="1302" t="str">
        <f>IF(ISERROR(VLOOKUP($AW83,'Bond 5.2'!$B$10:$L$90,8,FALSE)),"NA",(VLOOKUP($AW83,'Bond 5.2'!$B$10:$L$90,8,FALSE)))</f>
        <v>NA</v>
      </c>
      <c r="AZ83" s="1303" t="str">
        <f>IF(ISERROR(VLOOKUP($AW83,'Bond 5.2'!$B$10:$L$90,9,FALSE)),"NA",(VLOOKUP($AW83,'Bond 5.2'!$B$10:$L$90,9,FALSE)))</f>
        <v>NA</v>
      </c>
      <c r="BA83" s="1303" t="str">
        <f>IF(ISERROR(VLOOKUP($AW83,'Bond 5.2'!$B$10:$L$90,10,FALSE)),"NA",(VLOOKUP($AW83,'Bond 5.2'!$B$10:$L$90,10,FALSE)))</f>
        <v>NA</v>
      </c>
      <c r="BB83" s="1304" t="str">
        <f>IF(ISERROR(VLOOKUP($AW83,'Bond 5.2'!$B$10:$L$90,11,FALSE)),"NA",(VLOOKUP($AW83,'Bond 5.2'!$B$10:$L$90,11,FALSE)))</f>
        <v>NA</v>
      </c>
      <c r="BC83" s="1285"/>
      <c r="BD83" s="1296" t="s">
        <v>333</v>
      </c>
      <c r="BE83" s="1297" t="s">
        <v>66</v>
      </c>
      <c r="BF83" s="1302" t="str">
        <f>IF(ISERROR(VLOOKUP($BD83,'Bond 5.3'!$B$10:$L$58,8,FALSE)),"NA",(VLOOKUP($BD83,'Bond 5.3'!$B$10:$L$58,8,FALSE)))</f>
        <v>NA</v>
      </c>
      <c r="BG83" s="1303" t="str">
        <f>IF(ISERROR(VLOOKUP($BD83,'Bond 5.3'!$B$10:$L$58,9,FALSE)),"NA",(VLOOKUP($BD83,'Bond 5.3'!$B$10:$L$58,9,FALSE)))</f>
        <v>NA</v>
      </c>
      <c r="BH83" s="1303" t="str">
        <f>IF(ISERROR(VLOOKUP($BD83,'Bond 5.3'!$B$10:$L$58,10,FALSE)),"NA",(VLOOKUP($BD83,'Bond 5.3'!$B$10:$L$58,10,FALSE)))</f>
        <v>NA</v>
      </c>
      <c r="BI83" s="1304" t="str">
        <f>IF(ISERROR(VLOOKUP($BD83,'Bond 5.3'!$B$10:$L$58,11,FALSE)),"NA",(VLOOKUP($BD83,'Bond 5.3'!$B$10:$L$58,11,FALSE)))</f>
        <v>NA</v>
      </c>
    </row>
    <row r="84" spans="2:61" x14ac:dyDescent="0.25">
      <c r="B84" s="560" t="s">
        <v>424</v>
      </c>
      <c r="C84" s="694" t="s">
        <v>124</v>
      </c>
      <c r="D84" s="700">
        <f t="shared" si="47"/>
        <v>1.19</v>
      </c>
      <c r="E84" s="601">
        <f t="shared" si="48"/>
        <v>1.02</v>
      </c>
      <c r="F84" s="686">
        <f t="shared" si="49"/>
        <v>0.17</v>
      </c>
      <c r="G84" s="677">
        <v>0</v>
      </c>
      <c r="H84" s="446"/>
      <c r="I84" s="700">
        <f t="shared" si="41"/>
        <v>180.29</v>
      </c>
      <c r="J84" s="601">
        <f t="shared" si="42"/>
        <v>62.48</v>
      </c>
      <c r="K84" s="686">
        <f t="shared" si="43"/>
        <v>117.81</v>
      </c>
      <c r="L84" s="677">
        <v>0</v>
      </c>
      <c r="M84" s="73"/>
      <c r="N84" s="436">
        <f t="shared" si="45"/>
        <v>-0.99339952299073719</v>
      </c>
      <c r="P84" s="349">
        <f>VLOOKUP(B84,'FX rates'!$B$9:$K$124,4,FALSE)</f>
        <v>2.79</v>
      </c>
      <c r="Q84" s="283">
        <f>VLOOKUP(B84,'FX rates'!$B$9:$K$124,5,FALSE)</f>
        <v>2.927</v>
      </c>
      <c r="T84" s="560" t="s">
        <v>424</v>
      </c>
      <c r="U84" s="700">
        <f t="shared" si="37"/>
        <v>0.4265232974910394</v>
      </c>
      <c r="V84" s="601">
        <f t="shared" si="38"/>
        <v>0.36559139784946237</v>
      </c>
      <c r="W84" s="686">
        <f t="shared" si="39"/>
        <v>6.0931899641577067E-2</v>
      </c>
      <c r="X84" s="677">
        <f t="shared" si="40"/>
        <v>0</v>
      </c>
      <c r="Y84" s="27"/>
      <c r="Z84" s="700">
        <f t="shared" si="33"/>
        <v>61.595490263067987</v>
      </c>
      <c r="AA84" s="601">
        <f t="shared" si="34"/>
        <v>21.346088144858214</v>
      </c>
      <c r="AB84" s="686">
        <f t="shared" si="35"/>
        <v>40.249402118209773</v>
      </c>
      <c r="AC84" s="677">
        <f t="shared" si="36"/>
        <v>0</v>
      </c>
      <c r="AD84" s="16"/>
      <c r="AE84" s="436">
        <f t="shared" si="46"/>
        <v>-0.99307541354619633</v>
      </c>
      <c r="AH84" s="1296" t="s">
        <v>424</v>
      </c>
      <c r="AI84" s="1297" t="s">
        <v>124</v>
      </c>
      <c r="AJ84" s="1302">
        <f>IF(ISERROR(VLOOKUP($AH84,'Bond 5.2'!$B$10:$G$90,3,FALSE)),"NA",(VLOOKUP($AH84,'Bond 5.2'!$B$10:$G$90,3,FALSE)))</f>
        <v>1.19</v>
      </c>
      <c r="AK84" s="1303">
        <f>IF(ISERROR(VLOOKUP($AH84,'Bond 5.2'!$B$10:$G$90,4,FALSE)),"NA",(VLOOKUP($AH84,'Bond 5.2'!$B$10:$G$90,4,FALSE)))</f>
        <v>1.02</v>
      </c>
      <c r="AL84" s="1303">
        <f>IF(ISERROR(VLOOKUP($AH84,'Bond 5.2'!$B$10:$G$90,5,FALSE)),"NA",(VLOOKUP($AH84,'Bond 5.2'!$B$10:$G$90,5,FALSE)))</f>
        <v>0.17</v>
      </c>
      <c r="AM84" s="1304">
        <f>IF(ISERROR(VLOOKUP($AH84,'Bond 5.2'!$B$10:$G$90,6,FALSE)),"NA",(VLOOKUP($AH84,'Bond 5.2'!$B$10:$G$90,6,FALSE)))</f>
        <v>0</v>
      </c>
      <c r="AN84" s="1285"/>
      <c r="AO84" s="1296" t="s">
        <v>424</v>
      </c>
      <c r="AP84" s="1297" t="s">
        <v>124</v>
      </c>
      <c r="AQ84" s="1302" t="str">
        <f>IF(ISERROR(VLOOKUP($AO84,'Bond 5.3'!$B$10:$G$58,3,FALSE)),"NA",(VLOOKUP($AO84,'Bond 5.3'!$B$10:$G$58,3,FALSE)))</f>
        <v>NA</v>
      </c>
      <c r="AR84" s="1303" t="str">
        <f>IF(ISERROR(VLOOKUP($AO84,'Bond 5.3'!$B$10:$G$58,4,FALSE)),"NA",(VLOOKUP($AO84,'Bond 5.3'!$B$10:$G$58,4,FALSE)))</f>
        <v>NA</v>
      </c>
      <c r="AS84" s="1303" t="str">
        <f>IF(ISERROR(VLOOKUP($AO84,'Bond 5.3'!$B$10:$G$58,5,FALSE)),"NA",(VLOOKUP($AO84,'Bond 5.3'!$B$10:$G$58,5,FALSE)))</f>
        <v>NA</v>
      </c>
      <c r="AT84" s="1304" t="str">
        <f>IF(ISERROR(VLOOKUP($AO84,'Bond 5.3'!$B$10:$G$58,6,FALSE)),"NA",(VLOOKUP($AO84,'Bond 5.3'!$B$10:$G$58,6,FALSE)))</f>
        <v>NA</v>
      </c>
      <c r="AW84" s="1296" t="s">
        <v>424</v>
      </c>
      <c r="AX84" s="1297" t="s">
        <v>124</v>
      </c>
      <c r="AY84" s="1302">
        <f>IF(ISERROR(VLOOKUP($AW84,'Bond 5.2'!$B$10:$L$90,8,FALSE)),"NA",(VLOOKUP($AW84,'Bond 5.2'!$B$10:$L$90,8,FALSE)))</f>
        <v>180.29</v>
      </c>
      <c r="AZ84" s="1303">
        <f>IF(ISERROR(VLOOKUP($AW84,'Bond 5.2'!$B$10:$L$90,9,FALSE)),"NA",(VLOOKUP($AW84,'Bond 5.2'!$B$10:$L$90,9,FALSE)))</f>
        <v>62.48</v>
      </c>
      <c r="BA84" s="1303">
        <f>IF(ISERROR(VLOOKUP($AW84,'Bond 5.2'!$B$10:$L$90,10,FALSE)),"NA",(VLOOKUP($AW84,'Bond 5.2'!$B$10:$L$90,10,FALSE)))</f>
        <v>117.81</v>
      </c>
      <c r="BB84" s="1304">
        <f>IF(ISERROR(VLOOKUP($AW84,'Bond 5.2'!$B$10:$L$90,11,FALSE)),"NA",(VLOOKUP($AW84,'Bond 5.2'!$B$10:$L$90,11,FALSE)))</f>
        <v>0</v>
      </c>
      <c r="BC84" s="1285"/>
      <c r="BD84" s="1296" t="s">
        <v>424</v>
      </c>
      <c r="BE84" s="1297" t="s">
        <v>124</v>
      </c>
      <c r="BF84" s="1302" t="str">
        <f>IF(ISERROR(VLOOKUP($BD84,'Bond 5.3'!$B$10:$L$58,8,FALSE)),"NA",(VLOOKUP($BD84,'Bond 5.3'!$B$10:$L$58,8,FALSE)))</f>
        <v>NA</v>
      </c>
      <c r="BG84" s="1303" t="str">
        <f>IF(ISERROR(VLOOKUP($BD84,'Bond 5.3'!$B$10:$L$58,9,FALSE)),"NA",(VLOOKUP($BD84,'Bond 5.3'!$B$10:$L$58,9,FALSE)))</f>
        <v>NA</v>
      </c>
      <c r="BH84" s="1303" t="str">
        <f>IF(ISERROR(VLOOKUP($BD84,'Bond 5.3'!$B$10:$L$58,10,FALSE)),"NA",(VLOOKUP($BD84,'Bond 5.3'!$B$10:$L$58,10,FALSE)))</f>
        <v>NA</v>
      </c>
      <c r="BI84" s="1304" t="str">
        <f>IF(ISERROR(VLOOKUP($BD84,'Bond 5.3'!$B$10:$L$58,11,FALSE)),"NA",(VLOOKUP($BD84,'Bond 5.3'!$B$10:$L$58,11,FALSE)))</f>
        <v>NA</v>
      </c>
    </row>
    <row r="85" spans="2:61" x14ac:dyDescent="0.25">
      <c r="B85" s="560" t="s">
        <v>141</v>
      </c>
      <c r="C85" s="694" t="s">
        <v>142</v>
      </c>
      <c r="D85" s="700">
        <f t="shared" si="47"/>
        <v>40.260000000000005</v>
      </c>
      <c r="E85" s="601">
        <f t="shared" si="48"/>
        <v>1.45</v>
      </c>
      <c r="F85" s="686">
        <f t="shared" si="49"/>
        <v>38.81</v>
      </c>
      <c r="G85" s="677">
        <f t="shared" si="50"/>
        <v>0</v>
      </c>
      <c r="H85" s="446"/>
      <c r="I85" s="700">
        <f t="shared" si="41"/>
        <v>15506.949999999999</v>
      </c>
      <c r="J85" s="601">
        <f t="shared" si="42"/>
        <v>632.82000000000005</v>
      </c>
      <c r="K85" s="686">
        <f t="shared" si="43"/>
        <v>14874.13</v>
      </c>
      <c r="L85" s="677">
        <f t="shared" si="44"/>
        <v>0</v>
      </c>
      <c r="M85" s="73"/>
      <c r="N85" s="436">
        <f t="shared" si="45"/>
        <v>-0.99740374477250526</v>
      </c>
      <c r="P85" s="349">
        <f>VLOOKUP(B85,'FX rates'!$B$9:$K$124,4,FALSE)</f>
        <v>23.7</v>
      </c>
      <c r="Q85" s="283">
        <f>VLOOKUP(B85,'FX rates'!$B$9:$K$124,5,FALSE)</f>
        <v>27.585000000000001</v>
      </c>
      <c r="T85" s="560" t="s">
        <v>141</v>
      </c>
      <c r="U85" s="700">
        <f t="shared" si="37"/>
        <v>1.69873417721519</v>
      </c>
      <c r="V85" s="601">
        <f t="shared" si="38"/>
        <v>6.118143459915612E-2</v>
      </c>
      <c r="W85" s="686">
        <f t="shared" si="39"/>
        <v>1.6375527426160339</v>
      </c>
      <c r="X85" s="677">
        <f t="shared" si="40"/>
        <v>0</v>
      </c>
      <c r="Y85" s="27"/>
      <c r="Z85" s="700">
        <f t="shared" ref="Z85:Z87" si="51">IF(I85="Na","NA",I85/$Q85)</f>
        <v>562.15153162950878</v>
      </c>
      <c r="AA85" s="601">
        <f t="shared" ref="AA85:AA87" si="52">IF(J85="Na","NA",J85/$Q85)</f>
        <v>22.94072865687874</v>
      </c>
      <c r="AB85" s="686">
        <f t="shared" ref="AB85:AB87" si="53">IF(K85="Na","NA",K85/$Q85)</f>
        <v>539.21080297263006</v>
      </c>
      <c r="AC85" s="677">
        <f t="shared" ref="AC85:AC87" si="54">IF(L85="Na","NA",L85/$Q85)</f>
        <v>0</v>
      </c>
      <c r="AD85" s="16"/>
      <c r="AE85" s="436">
        <f t="shared" si="46"/>
        <v>-0.99697815609913742</v>
      </c>
      <c r="AH85" s="1296" t="s">
        <v>141</v>
      </c>
      <c r="AI85" s="1297" t="s">
        <v>142</v>
      </c>
      <c r="AJ85" s="1302">
        <f>IF(ISERROR(VLOOKUP($AH85,'Bond 5.2'!$B$10:$G$90,3,FALSE)),"NA",(VLOOKUP($AH85,'Bond 5.2'!$B$10:$G$90,3,FALSE)))</f>
        <v>40.260000000000005</v>
      </c>
      <c r="AK85" s="1303">
        <f>IF(ISERROR(VLOOKUP($AH85,'Bond 5.2'!$B$10:$G$90,4,FALSE)),"NA",(VLOOKUP($AH85,'Bond 5.2'!$B$10:$G$90,4,FALSE)))</f>
        <v>1.45</v>
      </c>
      <c r="AL85" s="1303">
        <f>IF(ISERROR(VLOOKUP($AH85,'Bond 5.2'!$B$10:$G$90,5,FALSE)),"NA",(VLOOKUP($AH85,'Bond 5.2'!$B$10:$G$90,5,FALSE)))</f>
        <v>38.81</v>
      </c>
      <c r="AM85" s="1304">
        <f>IF(ISERROR(VLOOKUP($AH85,'Bond 5.2'!$B$10:$G$90,6,FALSE)),"NA",(VLOOKUP($AH85,'Bond 5.2'!$B$10:$G$90,6,FALSE)))</f>
        <v>0</v>
      </c>
      <c r="AN85" s="1285"/>
      <c r="AO85" s="1296" t="s">
        <v>141</v>
      </c>
      <c r="AP85" s="1297" t="s">
        <v>142</v>
      </c>
      <c r="AQ85" s="1302" t="str">
        <f>IF(ISERROR(VLOOKUP($AO85,'Bond 5.3'!$B$10:$G$58,3,FALSE)),"NA",(VLOOKUP($AO85,'Bond 5.3'!$B$10:$G$58,3,FALSE)))</f>
        <v>NA</v>
      </c>
      <c r="AR85" s="1303" t="str">
        <f>IF(ISERROR(VLOOKUP($AO85,'Bond 5.3'!$B$10:$G$58,4,FALSE)),"NA",(VLOOKUP($AO85,'Bond 5.3'!$B$10:$G$58,4,FALSE)))</f>
        <v>NA</v>
      </c>
      <c r="AS85" s="1303" t="str">
        <f>IF(ISERROR(VLOOKUP($AO85,'Bond 5.3'!$B$10:$G$58,5,FALSE)),"NA",(VLOOKUP($AO85,'Bond 5.3'!$B$10:$G$58,5,FALSE)))</f>
        <v>NA</v>
      </c>
      <c r="AT85" s="1304" t="str">
        <f>IF(ISERROR(VLOOKUP($AO85,'Bond 5.3'!$B$10:$G$58,6,FALSE)),"NA",(VLOOKUP($AO85,'Bond 5.3'!$B$10:$G$58,6,FALSE)))</f>
        <v>NA</v>
      </c>
      <c r="AW85" s="1296" t="s">
        <v>141</v>
      </c>
      <c r="AX85" s="1297" t="s">
        <v>142</v>
      </c>
      <c r="AY85" s="1302">
        <f>IF(ISERROR(VLOOKUP($AW85,'Bond 5.2'!$B$10:$L$90,8,FALSE)),"NA",(VLOOKUP($AW85,'Bond 5.2'!$B$10:$L$90,8,FALSE)))</f>
        <v>15506.949999999999</v>
      </c>
      <c r="AZ85" s="1303">
        <f>IF(ISERROR(VLOOKUP($AW85,'Bond 5.2'!$B$10:$L$90,9,FALSE)),"NA",(VLOOKUP($AW85,'Bond 5.2'!$B$10:$L$90,9,FALSE)))</f>
        <v>632.82000000000005</v>
      </c>
      <c r="BA85" s="1303">
        <f>IF(ISERROR(VLOOKUP($AW85,'Bond 5.2'!$B$10:$L$90,10,FALSE)),"NA",(VLOOKUP($AW85,'Bond 5.2'!$B$10:$L$90,10,FALSE)))</f>
        <v>14874.13</v>
      </c>
      <c r="BB85" s="1304">
        <f>IF(ISERROR(VLOOKUP($AW85,'Bond 5.2'!$B$10:$L$90,11,FALSE)),"NA",(VLOOKUP($AW85,'Bond 5.2'!$B$10:$L$90,11,FALSE)))</f>
        <v>0</v>
      </c>
      <c r="BC85" s="1285"/>
      <c r="BD85" s="1296" t="s">
        <v>141</v>
      </c>
      <c r="BE85" s="1297" t="s">
        <v>142</v>
      </c>
      <c r="BF85" s="1302" t="str">
        <f>IF(ISERROR(VLOOKUP($BD85,'Bond 5.3'!$B$10:$L$58,8,FALSE)),"NA",(VLOOKUP($BD85,'Bond 5.3'!$B$10:$L$58,8,FALSE)))</f>
        <v>NA</v>
      </c>
      <c r="BG85" s="1303" t="str">
        <f>IF(ISERROR(VLOOKUP($BD85,'Bond 5.3'!$B$10:$L$58,9,FALSE)),"NA",(VLOOKUP($BD85,'Bond 5.3'!$B$10:$L$58,9,FALSE)))</f>
        <v>NA</v>
      </c>
      <c r="BH85" s="1303" t="str">
        <f>IF(ISERROR(VLOOKUP($BD85,'Bond 5.3'!$B$10:$L$58,10,FALSE)),"NA",(VLOOKUP($BD85,'Bond 5.3'!$B$10:$L$58,10,FALSE)))</f>
        <v>NA</v>
      </c>
      <c r="BI85" s="1304" t="str">
        <f>IF(ISERROR(VLOOKUP($BD85,'Bond 5.3'!$B$10:$L$58,11,FALSE)),"NA",(VLOOKUP($BD85,'Bond 5.3'!$B$10:$L$58,11,FALSE)))</f>
        <v>NA</v>
      </c>
    </row>
    <row r="86" spans="2:61" x14ac:dyDescent="0.25">
      <c r="B86" s="560" t="s">
        <v>143</v>
      </c>
      <c r="C86" s="694" t="s">
        <v>144</v>
      </c>
      <c r="D86" s="700">
        <f t="shared" si="47"/>
        <v>2912.59</v>
      </c>
      <c r="E86" s="601">
        <f t="shared" si="48"/>
        <v>97.1</v>
      </c>
      <c r="F86" s="686">
        <f t="shared" si="49"/>
        <v>1394.8799999999999</v>
      </c>
      <c r="G86" s="677">
        <f t="shared" si="50"/>
        <v>21.25</v>
      </c>
      <c r="H86" s="446"/>
      <c r="I86" s="700">
        <f t="shared" si="41"/>
        <v>2428.86</v>
      </c>
      <c r="J86" s="601">
        <f t="shared" si="42"/>
        <v>0</v>
      </c>
      <c r="K86" s="686">
        <f t="shared" si="43"/>
        <v>2257.86</v>
      </c>
      <c r="L86" s="677">
        <f t="shared" si="44"/>
        <v>0</v>
      </c>
      <c r="M86" s="73"/>
      <c r="N86" s="436">
        <f t="shared" si="45"/>
        <v>0.19915927636833741</v>
      </c>
      <c r="P86" s="349">
        <f>VLOOKUP(B86,'FX rates'!$B$9:$K$124,4,FALSE)</f>
        <v>3.7930000000000001</v>
      </c>
      <c r="Q86" s="283">
        <f>VLOOKUP(B86,'FX rates'!$B$9:$K$124,5,FALSE)</f>
        <v>3.7519999999999998</v>
      </c>
      <c r="T86" s="560" t="s">
        <v>143</v>
      </c>
      <c r="U86" s="700">
        <f t="shared" si="37"/>
        <v>767.88557869760086</v>
      </c>
      <c r="V86" s="601">
        <f t="shared" si="38"/>
        <v>25.599789085156864</v>
      </c>
      <c r="W86" s="686">
        <f t="shared" si="39"/>
        <v>367.75112048510408</v>
      </c>
      <c r="X86" s="677">
        <f t="shared" si="40"/>
        <v>5.602425520696019</v>
      </c>
      <c r="Y86" s="27"/>
      <c r="Z86" s="700">
        <f t="shared" si="51"/>
        <v>647.35074626865674</v>
      </c>
      <c r="AA86" s="601">
        <f t="shared" si="52"/>
        <v>0</v>
      </c>
      <c r="AB86" s="686">
        <f t="shared" si="53"/>
        <v>601.77505330490408</v>
      </c>
      <c r="AC86" s="677">
        <f t="shared" si="54"/>
        <v>0</v>
      </c>
      <c r="AD86" s="16"/>
      <c r="AE86" s="436">
        <f t="shared" si="46"/>
        <v>0.18619710122172475</v>
      </c>
      <c r="AH86" s="1296" t="s">
        <v>143</v>
      </c>
      <c r="AI86" s="1297" t="s">
        <v>144</v>
      </c>
      <c r="AJ86" s="1302">
        <f>IF(ISERROR(VLOOKUP($AH86,'Bond 5.2'!$B$10:$G$90,3,FALSE)),"NA",(VLOOKUP($AH86,'Bond 5.2'!$B$10:$G$90,3,FALSE)))</f>
        <v>2744.65</v>
      </c>
      <c r="AK86" s="1303" t="str">
        <f>IF(ISERROR(VLOOKUP($AH86,'Bond 5.2'!$B$10:$G$90,4,FALSE)),"NA",(VLOOKUP($AH86,'Bond 5.2'!$B$10:$G$90,4,FALSE)))</f>
        <v>NA</v>
      </c>
      <c r="AL86" s="1303">
        <f>IF(ISERROR(VLOOKUP($AH86,'Bond 5.2'!$B$10:$G$90,5,FALSE)),"NA",(VLOOKUP($AH86,'Bond 5.2'!$B$10:$G$90,5,FALSE)))</f>
        <v>1345.29</v>
      </c>
      <c r="AM86" s="1304" t="str">
        <f>IF(ISERROR(VLOOKUP($AH86,'Bond 5.2'!$B$10:$G$90,6,FALSE)),"NA",(VLOOKUP($AH86,'Bond 5.2'!$B$10:$G$90,6,FALSE)))</f>
        <v>NA</v>
      </c>
      <c r="AN86" s="1285"/>
      <c r="AO86" s="1296" t="s">
        <v>143</v>
      </c>
      <c r="AP86" s="1297" t="s">
        <v>144</v>
      </c>
      <c r="AQ86" s="1302">
        <f>IF(ISERROR(VLOOKUP($AO86,'Bond 5.3'!$B$10:$G$58,3,FALSE)),"NA",(VLOOKUP($AO86,'Bond 5.3'!$B$10:$G$58,3,FALSE)))</f>
        <v>167.94</v>
      </c>
      <c r="AR86" s="1303">
        <f>IF(ISERROR(VLOOKUP($AO86,'Bond 5.3'!$B$10:$G$58,4,FALSE)),"NA",(VLOOKUP($AO86,'Bond 5.3'!$B$10:$G$58,4,FALSE)))</f>
        <v>97.1</v>
      </c>
      <c r="AS86" s="1303">
        <f>IF(ISERROR(VLOOKUP($AO86,'Bond 5.3'!$B$10:$G$58,5,FALSE)),"NA",(VLOOKUP($AO86,'Bond 5.3'!$B$10:$G$58,5,FALSE)))</f>
        <v>49.59</v>
      </c>
      <c r="AT86" s="1304">
        <f>IF(ISERROR(VLOOKUP($AO86,'Bond 5.3'!$B$10:$G$58,6,FALSE)),"NA",(VLOOKUP($AO86,'Bond 5.3'!$B$10:$G$58,6,FALSE)))</f>
        <v>21.25</v>
      </c>
      <c r="AW86" s="1296" t="s">
        <v>143</v>
      </c>
      <c r="AX86" s="1297" t="s">
        <v>144</v>
      </c>
      <c r="AY86" s="1302">
        <f>IF(ISERROR(VLOOKUP($AW86,'Bond 5.2'!$B$10:$L$90,8,FALSE)),"NA",(VLOOKUP($AW86,'Bond 5.2'!$B$10:$L$90,8,FALSE)))</f>
        <v>2175.09</v>
      </c>
      <c r="AZ86" s="1303" t="str">
        <f>IF(ISERROR(VLOOKUP($AW86,'Bond 5.2'!$B$10:$L$90,9,FALSE)),"NA",(VLOOKUP($AW86,'Bond 5.2'!$B$10:$L$90,9,FALSE)))</f>
        <v>NA</v>
      </c>
      <c r="BA86" s="1303">
        <f>IF(ISERROR(VLOOKUP($AW86,'Bond 5.2'!$B$10:$L$90,10,FALSE)),"NA",(VLOOKUP($AW86,'Bond 5.2'!$B$10:$L$90,10,FALSE)))</f>
        <v>2004.09</v>
      </c>
      <c r="BB86" s="1304" t="str">
        <f>IF(ISERROR(VLOOKUP($AW86,'Bond 5.2'!$B$10:$L$90,11,FALSE)),"NA",(VLOOKUP($AW86,'Bond 5.2'!$B$10:$L$90,11,FALSE)))</f>
        <v>NA</v>
      </c>
      <c r="BC86" s="1285"/>
      <c r="BD86" s="1296" t="s">
        <v>143</v>
      </c>
      <c r="BE86" s="1297" t="s">
        <v>144</v>
      </c>
      <c r="BF86" s="1302">
        <f>IF(ISERROR(VLOOKUP($BD86,'Bond 5.3'!$B$10:$L$58,8,FALSE)),"NA",(VLOOKUP($BD86,'Bond 5.3'!$B$10:$L$58,8,FALSE)))</f>
        <v>253.77</v>
      </c>
      <c r="BG86" s="1303">
        <f>IF(ISERROR(VLOOKUP($BD86,'Bond 5.3'!$B$10:$L$58,9,FALSE)),"NA",(VLOOKUP($BD86,'Bond 5.3'!$B$10:$L$58,9,FALSE)))</f>
        <v>0</v>
      </c>
      <c r="BH86" s="1303">
        <f>IF(ISERROR(VLOOKUP($BD86,'Bond 5.3'!$B$10:$L$58,10,FALSE)),"NA",(VLOOKUP($BD86,'Bond 5.3'!$B$10:$L$58,10,FALSE)))</f>
        <v>253.77</v>
      </c>
      <c r="BI86" s="1304">
        <f>IF(ISERROR(VLOOKUP($BD86,'Bond 5.3'!$B$10:$L$58,11,FALSE)),"NA",(VLOOKUP($BD86,'Bond 5.3'!$B$10:$L$58,11,FALSE)))</f>
        <v>0</v>
      </c>
    </row>
    <row r="87" spans="2:61" x14ac:dyDescent="0.25">
      <c r="B87" s="574" t="s">
        <v>145</v>
      </c>
      <c r="C87" s="695" t="s">
        <v>146</v>
      </c>
      <c r="D87" s="698">
        <f t="shared" si="47"/>
        <v>256.07999999999993</v>
      </c>
      <c r="E87" s="606">
        <f t="shared" si="48"/>
        <v>39.299999999999997</v>
      </c>
      <c r="F87" s="690">
        <f t="shared" si="49"/>
        <v>48.52</v>
      </c>
      <c r="G87" s="681">
        <f t="shared" si="50"/>
        <v>168.25999999999996</v>
      </c>
      <c r="H87" s="446"/>
      <c r="I87" s="698">
        <f t="shared" si="41"/>
        <v>686.49</v>
      </c>
      <c r="J87" s="606">
        <f t="shared" si="42"/>
        <v>29.86</v>
      </c>
      <c r="K87" s="690">
        <f t="shared" si="43"/>
        <v>656.63</v>
      </c>
      <c r="L87" s="681">
        <f t="shared" si="44"/>
        <v>0</v>
      </c>
      <c r="M87" s="73"/>
      <c r="N87" s="252">
        <f t="shared" si="45"/>
        <v>-0.6269719879386445</v>
      </c>
      <c r="P87" s="350">
        <f>VLOOKUP(B87,'FX rates'!$B$9:$K$124,4,FALSE)</f>
        <v>6.6379999999999999</v>
      </c>
      <c r="Q87" s="285">
        <f>VLOOKUP(B87,'FX rates'!$B$9:$K$124,5,FALSE)</f>
        <v>6.4729999999999999</v>
      </c>
      <c r="T87" s="574" t="s">
        <v>145</v>
      </c>
      <c r="U87" s="698">
        <f t="shared" si="37"/>
        <v>38.577884905091885</v>
      </c>
      <c r="V87" s="606">
        <f t="shared" si="38"/>
        <v>5.9204579692678516</v>
      </c>
      <c r="W87" s="690">
        <f t="shared" si="39"/>
        <v>7.3094305513708955</v>
      </c>
      <c r="X87" s="681">
        <f t="shared" si="40"/>
        <v>25.347996384453143</v>
      </c>
      <c r="Y87" s="27"/>
      <c r="Z87" s="698">
        <f t="shared" si="51"/>
        <v>106.0543797311911</v>
      </c>
      <c r="AA87" s="606">
        <f t="shared" si="52"/>
        <v>4.6130078788815077</v>
      </c>
      <c r="AB87" s="690">
        <f t="shared" si="53"/>
        <v>101.4413718523096</v>
      </c>
      <c r="AC87" s="681">
        <f t="shared" si="54"/>
        <v>0</v>
      </c>
      <c r="AD87" s="16"/>
      <c r="AE87" s="252">
        <f t="shared" si="46"/>
        <v>-0.63624430218843708</v>
      </c>
      <c r="AH87" s="1306" t="s">
        <v>145</v>
      </c>
      <c r="AI87" s="1307" t="s">
        <v>146</v>
      </c>
      <c r="AJ87" s="1308">
        <f>IF(ISERROR(VLOOKUP($AH87,'Bond 5.2'!$B$10:$G$90,3,FALSE)),"NA",(VLOOKUP($AH87,'Bond 5.2'!$B$10:$G$90,3,FALSE)))</f>
        <v>256.07999999999993</v>
      </c>
      <c r="AK87" s="1309">
        <f>IF(ISERROR(VLOOKUP($AH87,'Bond 5.2'!$B$10:$G$90,4,FALSE)),"NA",(VLOOKUP($AH87,'Bond 5.2'!$B$10:$G$90,4,FALSE)))</f>
        <v>39.299999999999997</v>
      </c>
      <c r="AL87" s="1309">
        <f>IF(ISERROR(VLOOKUP($AH87,'Bond 5.2'!$B$10:$G$90,5,FALSE)),"NA",(VLOOKUP($AH87,'Bond 5.2'!$B$10:$G$90,5,FALSE)))</f>
        <v>48.52</v>
      </c>
      <c r="AM87" s="1310">
        <f>IF(ISERROR(VLOOKUP($AH87,'Bond 5.2'!$B$10:$G$90,6,FALSE)),"NA",(VLOOKUP($AH87,'Bond 5.2'!$B$10:$G$90,6,FALSE)))</f>
        <v>168.25999999999996</v>
      </c>
      <c r="AN87" s="1285"/>
      <c r="AO87" s="1306" t="s">
        <v>145</v>
      </c>
      <c r="AP87" s="1307" t="s">
        <v>146</v>
      </c>
      <c r="AQ87" s="1308" t="str">
        <f>IF(ISERROR(VLOOKUP($AO87,'Bond 5.3'!$B$10:$G$58,3,FALSE)),"NA",(VLOOKUP($AO87,'Bond 5.3'!$B$10:$G$58,3,FALSE)))</f>
        <v>NA</v>
      </c>
      <c r="AR87" s="1309" t="str">
        <f>IF(ISERROR(VLOOKUP($AO87,'Bond 5.3'!$B$10:$G$58,4,FALSE)),"NA",(VLOOKUP($AO87,'Bond 5.3'!$B$10:$G$58,4,FALSE)))</f>
        <v>NA</v>
      </c>
      <c r="AS87" s="1309" t="str">
        <f>IF(ISERROR(VLOOKUP($AO87,'Bond 5.3'!$B$10:$G$58,5,FALSE)),"NA",(VLOOKUP($AO87,'Bond 5.3'!$B$10:$G$58,5,FALSE)))</f>
        <v>NA</v>
      </c>
      <c r="AT87" s="1310" t="str">
        <f>IF(ISERROR(VLOOKUP($AO87,'Bond 5.3'!$B$10:$G$58,6,FALSE)),"NA",(VLOOKUP($AO87,'Bond 5.3'!$B$10:$G$58,6,FALSE)))</f>
        <v>NA</v>
      </c>
      <c r="AW87" s="1306" t="s">
        <v>145</v>
      </c>
      <c r="AX87" s="1307" t="s">
        <v>146</v>
      </c>
      <c r="AY87" s="1308">
        <f>IF(ISERROR(VLOOKUP($AW87,'Bond 5.2'!$B$10:$L$90,8,FALSE)),"NA",(VLOOKUP($AW87,'Bond 5.2'!$B$10:$L$90,8,FALSE)))</f>
        <v>686.49</v>
      </c>
      <c r="AZ87" s="1309">
        <f>IF(ISERROR(VLOOKUP($AW87,'Bond 5.2'!$B$10:$L$90,9,FALSE)),"NA",(VLOOKUP($AW87,'Bond 5.2'!$B$10:$L$90,9,FALSE)))</f>
        <v>29.86</v>
      </c>
      <c r="BA87" s="1309">
        <f>IF(ISERROR(VLOOKUP($AW87,'Bond 5.2'!$B$10:$L$90,10,FALSE)),"NA",(VLOOKUP($AW87,'Bond 5.2'!$B$10:$L$90,10,FALSE)))</f>
        <v>656.63</v>
      </c>
      <c r="BB87" s="1310">
        <f>IF(ISERROR(VLOOKUP($AW87,'Bond 5.2'!$B$10:$L$90,11,FALSE)),"NA",(VLOOKUP($AW87,'Bond 5.2'!$B$10:$L$90,11,FALSE)))</f>
        <v>0</v>
      </c>
      <c r="BC87" s="1285"/>
      <c r="BD87" s="1306" t="s">
        <v>145</v>
      </c>
      <c r="BE87" s="1307" t="s">
        <v>146</v>
      </c>
      <c r="BF87" s="1308" t="str">
        <f>IF(ISERROR(VLOOKUP($BD87,'Bond 5.3'!$B$10:$L$58,8,FALSE)),"NA",(VLOOKUP($BD87,'Bond 5.3'!$B$10:$L$58,8,FALSE)))</f>
        <v>NA</v>
      </c>
      <c r="BG87" s="1309" t="str">
        <f>IF(ISERROR(VLOOKUP($BD87,'Bond 5.3'!$B$10:$L$58,9,FALSE)),"NA",(VLOOKUP($BD87,'Bond 5.3'!$B$10:$L$58,9,FALSE)))</f>
        <v>NA</v>
      </c>
      <c r="BH87" s="1309" t="str">
        <f>IF(ISERROR(VLOOKUP($BD87,'Bond 5.3'!$B$10:$L$58,10,FALSE)),"NA",(VLOOKUP($BD87,'Bond 5.3'!$B$10:$L$58,10,FALSE)))</f>
        <v>NA</v>
      </c>
      <c r="BI87" s="1310" t="str">
        <f>IF(ISERROR(VLOOKUP($BD87,'Bond 5.3'!$B$10:$L$58,11,FALSE)),"NA",(VLOOKUP($BD87,'Bond 5.3'!$B$10:$L$58,11,FALSE)))</f>
        <v>NA</v>
      </c>
    </row>
    <row r="88" spans="2:61" x14ac:dyDescent="0.25">
      <c r="B88" s="6"/>
      <c r="T88" s="43"/>
      <c r="U88" s="47"/>
      <c r="V88" s="47"/>
      <c r="W88" s="47"/>
      <c r="X88" s="47"/>
      <c r="Y88" s="15"/>
      <c r="Z88" s="47"/>
      <c r="AA88" s="15"/>
      <c r="AB88" s="15"/>
      <c r="AC88" s="15"/>
      <c r="AE88" s="67"/>
    </row>
    <row r="89" spans="2:61" x14ac:dyDescent="0.25">
      <c r="AE89" s="1"/>
    </row>
    <row r="90" spans="2:61" x14ac:dyDescent="0.25">
      <c r="B90" s="1" t="s">
        <v>224</v>
      </c>
      <c r="AE90" s="1"/>
    </row>
    <row r="91" spans="2:61" x14ac:dyDescent="0.25">
      <c r="B91" s="1" t="s">
        <v>225</v>
      </c>
      <c r="AE91" s="1"/>
    </row>
    <row r="92" spans="2:61" x14ac:dyDescent="0.25">
      <c r="B92" s="1" t="s">
        <v>226</v>
      </c>
      <c r="AE92" s="1"/>
    </row>
    <row r="93" spans="2:61" x14ac:dyDescent="0.25">
      <c r="B93" s="1" t="s">
        <v>450</v>
      </c>
    </row>
    <row r="94" spans="2:61" x14ac:dyDescent="0.25">
      <c r="B94" s="1" t="s">
        <v>214</v>
      </c>
    </row>
  </sheetData>
  <mergeCells count="23">
    <mergeCell ref="BG5:BI5"/>
    <mergeCell ref="AR5:AT5"/>
    <mergeCell ref="AH5:AH7"/>
    <mergeCell ref="AI5:AI7"/>
    <mergeCell ref="AK5:AM5"/>
    <mergeCell ref="AO5:AO7"/>
    <mergeCell ref="AP5:AP7"/>
    <mergeCell ref="BD5:BD7"/>
    <mergeCell ref="AW5:AW7"/>
    <mergeCell ref="AX5:AX7"/>
    <mergeCell ref="AZ5:BB5"/>
    <mergeCell ref="BE5:BE7"/>
    <mergeCell ref="Q5:Q7"/>
    <mergeCell ref="T5:T7"/>
    <mergeCell ref="V5:X5"/>
    <mergeCell ref="AA5:AC5"/>
    <mergeCell ref="AE5:AE7"/>
    <mergeCell ref="P5:P7"/>
    <mergeCell ref="B5:B7"/>
    <mergeCell ref="C5:C7"/>
    <mergeCell ref="E5:G5"/>
    <mergeCell ref="J5:L5"/>
    <mergeCell ref="N5:N7"/>
  </mergeCells>
  <dataValidations count="1">
    <dataValidation type="decimal" operator="greaterThanOrEqual" allowBlank="1" showInputMessage="1" showErrorMessage="1" prompt="Please enter number in millions of local currency" sqref="E98:G101" xr:uid="{F22C6C3C-BE05-4294-B083-C1382DC72E7D}">
      <formula1>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AU82"/>
  <sheetViews>
    <sheetView showGridLines="0" topLeftCell="O58" zoomScale="85" zoomScaleNormal="85" workbookViewId="0">
      <selection activeCell="T76" sqref="T76"/>
    </sheetView>
  </sheetViews>
  <sheetFormatPr defaultColWidth="11.42578125" defaultRowHeight="15" x14ac:dyDescent="0.25"/>
  <cols>
    <col min="1" max="1" width="2.85546875" style="1" customWidth="1"/>
    <col min="2" max="2" width="45.85546875" style="1" customWidth="1"/>
    <col min="3" max="3" width="5.85546875" style="1" customWidth="1"/>
    <col min="4" max="5" width="18.42578125" style="1" bestFit="1" customWidth="1"/>
    <col min="6" max="6" width="16.7109375" style="1" customWidth="1"/>
    <col min="7" max="7" width="14.42578125" style="1" bestFit="1" customWidth="1"/>
    <col min="8" max="8" width="2.85546875" style="1" customWidth="1"/>
    <col min="9" max="10" width="18.42578125" style="1" bestFit="1" customWidth="1"/>
    <col min="11" max="11" width="16.7109375" style="1" bestFit="1" customWidth="1"/>
    <col min="12" max="12" width="15.7109375" style="1" customWidth="1"/>
    <col min="13" max="13" width="2.85546875" style="1" customWidth="1"/>
    <col min="14" max="14" width="10.85546875" style="1" customWidth="1"/>
    <col min="15" max="15" width="2.85546875" style="1" customWidth="1"/>
    <col min="16" max="17" width="15.7109375" style="1" customWidth="1"/>
    <col min="18" max="19" width="2.85546875" style="1" customWidth="1"/>
    <col min="20" max="20" width="45.85546875" style="1" customWidth="1"/>
    <col min="21" max="24" width="15.7109375" style="1" customWidth="1"/>
    <col min="25" max="25" width="2.85546875" style="1" customWidth="1"/>
    <col min="26" max="29" width="15.7109375" style="1" customWidth="1"/>
    <col min="30" max="30" width="2.85546875" style="1" customWidth="1"/>
    <col min="31" max="31" width="10.85546875" style="1" customWidth="1"/>
    <col min="32" max="32" width="2.85546875" style="1" customWidth="1"/>
    <col min="33" max="33" width="43" style="1" bestFit="1" customWidth="1"/>
    <col min="34" max="34" width="11.42578125" style="1"/>
    <col min="35" max="35" width="35.7109375" style="1" bestFit="1" customWidth="1"/>
    <col min="36" max="36" width="11.42578125" style="1"/>
    <col min="37" max="40" width="11.42578125" style="13"/>
    <col min="41" max="43" width="11.42578125" style="1"/>
    <col min="44" max="47" width="11.42578125" style="13"/>
    <col min="48" max="256" width="11.42578125" style="1"/>
    <col min="257" max="257" width="2.85546875" style="1" customWidth="1"/>
    <col min="258" max="258" width="45.85546875" style="1" customWidth="1"/>
    <col min="259" max="259" width="5.85546875" style="1" customWidth="1"/>
    <col min="260" max="263" width="15.7109375" style="1" customWidth="1"/>
    <col min="264" max="264" width="2.85546875" style="1" customWidth="1"/>
    <col min="265" max="268" width="15.7109375" style="1" customWidth="1"/>
    <col min="269" max="269" width="2.85546875" style="1" customWidth="1"/>
    <col min="270" max="270" width="10.85546875" style="1" customWidth="1"/>
    <col min="271" max="271" width="2.85546875" style="1" customWidth="1"/>
    <col min="272" max="273" width="15.7109375" style="1" customWidth="1"/>
    <col min="274" max="275" width="2.85546875" style="1" customWidth="1"/>
    <col min="276" max="276" width="45.85546875" style="1" customWidth="1"/>
    <col min="277" max="280" width="15.7109375" style="1" customWidth="1"/>
    <col min="281" max="281" width="2.85546875" style="1" customWidth="1"/>
    <col min="282" max="285" width="15.7109375" style="1" customWidth="1"/>
    <col min="286" max="286" width="2.85546875" style="1" customWidth="1"/>
    <col min="287" max="287" width="10.85546875" style="1" customWidth="1"/>
    <col min="288" max="288" width="2.85546875" style="1" customWidth="1"/>
    <col min="289" max="512" width="11.42578125" style="1"/>
    <col min="513" max="513" width="2.85546875" style="1" customWidth="1"/>
    <col min="514" max="514" width="45.85546875" style="1" customWidth="1"/>
    <col min="515" max="515" width="5.85546875" style="1" customWidth="1"/>
    <col min="516" max="519" width="15.7109375" style="1" customWidth="1"/>
    <col min="520" max="520" width="2.85546875" style="1" customWidth="1"/>
    <col min="521" max="524" width="15.7109375" style="1" customWidth="1"/>
    <col min="525" max="525" width="2.85546875" style="1" customWidth="1"/>
    <col min="526" max="526" width="10.85546875" style="1" customWidth="1"/>
    <col min="527" max="527" width="2.85546875" style="1" customWidth="1"/>
    <col min="528" max="529" width="15.7109375" style="1" customWidth="1"/>
    <col min="530" max="531" width="2.85546875" style="1" customWidth="1"/>
    <col min="532" max="532" width="45.85546875" style="1" customWidth="1"/>
    <col min="533" max="536" width="15.7109375" style="1" customWidth="1"/>
    <col min="537" max="537" width="2.85546875" style="1" customWidth="1"/>
    <col min="538" max="541" width="15.7109375" style="1" customWidth="1"/>
    <col min="542" max="542" width="2.85546875" style="1" customWidth="1"/>
    <col min="543" max="543" width="10.85546875" style="1" customWidth="1"/>
    <col min="544" max="544" width="2.85546875" style="1" customWidth="1"/>
    <col min="545" max="768" width="11.42578125" style="1"/>
    <col min="769" max="769" width="2.85546875" style="1" customWidth="1"/>
    <col min="770" max="770" width="45.85546875" style="1" customWidth="1"/>
    <col min="771" max="771" width="5.85546875" style="1" customWidth="1"/>
    <col min="772" max="775" width="15.7109375" style="1" customWidth="1"/>
    <col min="776" max="776" width="2.85546875" style="1" customWidth="1"/>
    <col min="777" max="780" width="15.7109375" style="1" customWidth="1"/>
    <col min="781" max="781" width="2.85546875" style="1" customWidth="1"/>
    <col min="782" max="782" width="10.85546875" style="1" customWidth="1"/>
    <col min="783" max="783" width="2.85546875" style="1" customWidth="1"/>
    <col min="784" max="785" width="15.7109375" style="1" customWidth="1"/>
    <col min="786" max="787" width="2.85546875" style="1" customWidth="1"/>
    <col min="788" max="788" width="45.85546875" style="1" customWidth="1"/>
    <col min="789" max="792" width="15.7109375" style="1" customWidth="1"/>
    <col min="793" max="793" width="2.85546875" style="1" customWidth="1"/>
    <col min="794" max="797" width="15.7109375" style="1" customWidth="1"/>
    <col min="798" max="798" width="2.85546875" style="1" customWidth="1"/>
    <col min="799" max="799" width="10.85546875" style="1" customWidth="1"/>
    <col min="800" max="800" width="2.85546875" style="1" customWidth="1"/>
    <col min="801" max="1024" width="11.42578125" style="1"/>
    <col min="1025" max="1025" width="2.85546875" style="1" customWidth="1"/>
    <col min="1026" max="1026" width="45.85546875" style="1" customWidth="1"/>
    <col min="1027" max="1027" width="5.85546875" style="1" customWidth="1"/>
    <col min="1028" max="1031" width="15.7109375" style="1" customWidth="1"/>
    <col min="1032" max="1032" width="2.85546875" style="1" customWidth="1"/>
    <col min="1033" max="1036" width="15.7109375" style="1" customWidth="1"/>
    <col min="1037" max="1037" width="2.85546875" style="1" customWidth="1"/>
    <col min="1038" max="1038" width="10.85546875" style="1" customWidth="1"/>
    <col min="1039" max="1039" width="2.85546875" style="1" customWidth="1"/>
    <col min="1040" max="1041" width="15.7109375" style="1" customWidth="1"/>
    <col min="1042" max="1043" width="2.85546875" style="1" customWidth="1"/>
    <col min="1044" max="1044" width="45.85546875" style="1" customWidth="1"/>
    <col min="1045" max="1048" width="15.7109375" style="1" customWidth="1"/>
    <col min="1049" max="1049" width="2.85546875" style="1" customWidth="1"/>
    <col min="1050" max="1053" width="15.7109375" style="1" customWidth="1"/>
    <col min="1054" max="1054" width="2.85546875" style="1" customWidth="1"/>
    <col min="1055" max="1055" width="10.85546875" style="1" customWidth="1"/>
    <col min="1056" max="1056" width="2.85546875" style="1" customWidth="1"/>
    <col min="1057" max="1280" width="11.42578125" style="1"/>
    <col min="1281" max="1281" width="2.85546875" style="1" customWidth="1"/>
    <col min="1282" max="1282" width="45.85546875" style="1" customWidth="1"/>
    <col min="1283" max="1283" width="5.85546875" style="1" customWidth="1"/>
    <col min="1284" max="1287" width="15.7109375" style="1" customWidth="1"/>
    <col min="1288" max="1288" width="2.85546875" style="1" customWidth="1"/>
    <col min="1289" max="1292" width="15.7109375" style="1" customWidth="1"/>
    <col min="1293" max="1293" width="2.85546875" style="1" customWidth="1"/>
    <col min="1294" max="1294" width="10.85546875" style="1" customWidth="1"/>
    <col min="1295" max="1295" width="2.85546875" style="1" customWidth="1"/>
    <col min="1296" max="1297" width="15.7109375" style="1" customWidth="1"/>
    <col min="1298" max="1299" width="2.85546875" style="1" customWidth="1"/>
    <col min="1300" max="1300" width="45.85546875" style="1" customWidth="1"/>
    <col min="1301" max="1304" width="15.7109375" style="1" customWidth="1"/>
    <col min="1305" max="1305" width="2.85546875" style="1" customWidth="1"/>
    <col min="1306" max="1309" width="15.7109375" style="1" customWidth="1"/>
    <col min="1310" max="1310" width="2.85546875" style="1" customWidth="1"/>
    <col min="1311" max="1311" width="10.85546875" style="1" customWidth="1"/>
    <col min="1312" max="1312" width="2.85546875" style="1" customWidth="1"/>
    <col min="1313" max="1536" width="11.42578125" style="1"/>
    <col min="1537" max="1537" width="2.85546875" style="1" customWidth="1"/>
    <col min="1538" max="1538" width="45.85546875" style="1" customWidth="1"/>
    <col min="1539" max="1539" width="5.85546875" style="1" customWidth="1"/>
    <col min="1540" max="1543" width="15.7109375" style="1" customWidth="1"/>
    <col min="1544" max="1544" width="2.85546875" style="1" customWidth="1"/>
    <col min="1545" max="1548" width="15.7109375" style="1" customWidth="1"/>
    <col min="1549" max="1549" width="2.85546875" style="1" customWidth="1"/>
    <col min="1550" max="1550" width="10.85546875" style="1" customWidth="1"/>
    <col min="1551" max="1551" width="2.85546875" style="1" customWidth="1"/>
    <col min="1552" max="1553" width="15.7109375" style="1" customWidth="1"/>
    <col min="1554" max="1555" width="2.85546875" style="1" customWidth="1"/>
    <col min="1556" max="1556" width="45.85546875" style="1" customWidth="1"/>
    <col min="1557" max="1560" width="15.7109375" style="1" customWidth="1"/>
    <col min="1561" max="1561" width="2.85546875" style="1" customWidth="1"/>
    <col min="1562" max="1565" width="15.7109375" style="1" customWidth="1"/>
    <col min="1566" max="1566" width="2.85546875" style="1" customWidth="1"/>
    <col min="1567" max="1567" width="10.85546875" style="1" customWidth="1"/>
    <col min="1568" max="1568" width="2.85546875" style="1" customWidth="1"/>
    <col min="1569" max="1792" width="11.42578125" style="1"/>
    <col min="1793" max="1793" width="2.85546875" style="1" customWidth="1"/>
    <col min="1794" max="1794" width="45.85546875" style="1" customWidth="1"/>
    <col min="1795" max="1795" width="5.85546875" style="1" customWidth="1"/>
    <col min="1796" max="1799" width="15.7109375" style="1" customWidth="1"/>
    <col min="1800" max="1800" width="2.85546875" style="1" customWidth="1"/>
    <col min="1801" max="1804" width="15.7109375" style="1" customWidth="1"/>
    <col min="1805" max="1805" width="2.85546875" style="1" customWidth="1"/>
    <col min="1806" max="1806" width="10.85546875" style="1" customWidth="1"/>
    <col min="1807" max="1807" width="2.85546875" style="1" customWidth="1"/>
    <col min="1808" max="1809" width="15.7109375" style="1" customWidth="1"/>
    <col min="1810" max="1811" width="2.85546875" style="1" customWidth="1"/>
    <col min="1812" max="1812" width="45.85546875" style="1" customWidth="1"/>
    <col min="1813" max="1816" width="15.7109375" style="1" customWidth="1"/>
    <col min="1817" max="1817" width="2.85546875" style="1" customWidth="1"/>
    <col min="1818" max="1821" width="15.7109375" style="1" customWidth="1"/>
    <col min="1822" max="1822" width="2.85546875" style="1" customWidth="1"/>
    <col min="1823" max="1823" width="10.85546875" style="1" customWidth="1"/>
    <col min="1824" max="1824" width="2.85546875" style="1" customWidth="1"/>
    <col min="1825" max="2048" width="11.42578125" style="1"/>
    <col min="2049" max="2049" width="2.85546875" style="1" customWidth="1"/>
    <col min="2050" max="2050" width="45.85546875" style="1" customWidth="1"/>
    <col min="2051" max="2051" width="5.85546875" style="1" customWidth="1"/>
    <col min="2052" max="2055" width="15.7109375" style="1" customWidth="1"/>
    <col min="2056" max="2056" width="2.85546875" style="1" customWidth="1"/>
    <col min="2057" max="2060" width="15.7109375" style="1" customWidth="1"/>
    <col min="2061" max="2061" width="2.85546875" style="1" customWidth="1"/>
    <col min="2062" max="2062" width="10.85546875" style="1" customWidth="1"/>
    <col min="2063" max="2063" width="2.85546875" style="1" customWidth="1"/>
    <col min="2064" max="2065" width="15.7109375" style="1" customWidth="1"/>
    <col min="2066" max="2067" width="2.85546875" style="1" customWidth="1"/>
    <col min="2068" max="2068" width="45.85546875" style="1" customWidth="1"/>
    <col min="2069" max="2072" width="15.7109375" style="1" customWidth="1"/>
    <col min="2073" max="2073" width="2.85546875" style="1" customWidth="1"/>
    <col min="2074" max="2077" width="15.7109375" style="1" customWidth="1"/>
    <col min="2078" max="2078" width="2.85546875" style="1" customWidth="1"/>
    <col min="2079" max="2079" width="10.85546875" style="1" customWidth="1"/>
    <col min="2080" max="2080" width="2.85546875" style="1" customWidth="1"/>
    <col min="2081" max="2304" width="11.42578125" style="1"/>
    <col min="2305" max="2305" width="2.85546875" style="1" customWidth="1"/>
    <col min="2306" max="2306" width="45.85546875" style="1" customWidth="1"/>
    <col min="2307" max="2307" width="5.85546875" style="1" customWidth="1"/>
    <col min="2308" max="2311" width="15.7109375" style="1" customWidth="1"/>
    <col min="2312" max="2312" width="2.85546875" style="1" customWidth="1"/>
    <col min="2313" max="2316" width="15.7109375" style="1" customWidth="1"/>
    <col min="2317" max="2317" width="2.85546875" style="1" customWidth="1"/>
    <col min="2318" max="2318" width="10.85546875" style="1" customWidth="1"/>
    <col min="2319" max="2319" width="2.85546875" style="1" customWidth="1"/>
    <col min="2320" max="2321" width="15.7109375" style="1" customWidth="1"/>
    <col min="2322" max="2323" width="2.85546875" style="1" customWidth="1"/>
    <col min="2324" max="2324" width="45.85546875" style="1" customWidth="1"/>
    <col min="2325" max="2328" width="15.7109375" style="1" customWidth="1"/>
    <col min="2329" max="2329" width="2.85546875" style="1" customWidth="1"/>
    <col min="2330" max="2333" width="15.7109375" style="1" customWidth="1"/>
    <col min="2334" max="2334" width="2.85546875" style="1" customWidth="1"/>
    <col min="2335" max="2335" width="10.85546875" style="1" customWidth="1"/>
    <col min="2336" max="2336" width="2.85546875" style="1" customWidth="1"/>
    <col min="2337" max="2560" width="11.42578125" style="1"/>
    <col min="2561" max="2561" width="2.85546875" style="1" customWidth="1"/>
    <col min="2562" max="2562" width="45.85546875" style="1" customWidth="1"/>
    <col min="2563" max="2563" width="5.85546875" style="1" customWidth="1"/>
    <col min="2564" max="2567" width="15.7109375" style="1" customWidth="1"/>
    <col min="2568" max="2568" width="2.85546875" style="1" customWidth="1"/>
    <col min="2569" max="2572" width="15.7109375" style="1" customWidth="1"/>
    <col min="2573" max="2573" width="2.85546875" style="1" customWidth="1"/>
    <col min="2574" max="2574" width="10.85546875" style="1" customWidth="1"/>
    <col min="2575" max="2575" width="2.85546875" style="1" customWidth="1"/>
    <col min="2576" max="2577" width="15.7109375" style="1" customWidth="1"/>
    <col min="2578" max="2579" width="2.85546875" style="1" customWidth="1"/>
    <col min="2580" max="2580" width="45.85546875" style="1" customWidth="1"/>
    <col min="2581" max="2584" width="15.7109375" style="1" customWidth="1"/>
    <col min="2585" max="2585" width="2.85546875" style="1" customWidth="1"/>
    <col min="2586" max="2589" width="15.7109375" style="1" customWidth="1"/>
    <col min="2590" max="2590" width="2.85546875" style="1" customWidth="1"/>
    <col min="2591" max="2591" width="10.85546875" style="1" customWidth="1"/>
    <col min="2592" max="2592" width="2.85546875" style="1" customWidth="1"/>
    <col min="2593" max="2816" width="11.42578125" style="1"/>
    <col min="2817" max="2817" width="2.85546875" style="1" customWidth="1"/>
    <col min="2818" max="2818" width="45.85546875" style="1" customWidth="1"/>
    <col min="2819" max="2819" width="5.85546875" style="1" customWidth="1"/>
    <col min="2820" max="2823" width="15.7109375" style="1" customWidth="1"/>
    <col min="2824" max="2824" width="2.85546875" style="1" customWidth="1"/>
    <col min="2825" max="2828" width="15.7109375" style="1" customWidth="1"/>
    <col min="2829" max="2829" width="2.85546875" style="1" customWidth="1"/>
    <col min="2830" max="2830" width="10.85546875" style="1" customWidth="1"/>
    <col min="2831" max="2831" width="2.85546875" style="1" customWidth="1"/>
    <col min="2832" max="2833" width="15.7109375" style="1" customWidth="1"/>
    <col min="2834" max="2835" width="2.85546875" style="1" customWidth="1"/>
    <col min="2836" max="2836" width="45.85546875" style="1" customWidth="1"/>
    <col min="2837" max="2840" width="15.7109375" style="1" customWidth="1"/>
    <col min="2841" max="2841" width="2.85546875" style="1" customWidth="1"/>
    <col min="2842" max="2845" width="15.7109375" style="1" customWidth="1"/>
    <col min="2846" max="2846" width="2.85546875" style="1" customWidth="1"/>
    <col min="2847" max="2847" width="10.85546875" style="1" customWidth="1"/>
    <col min="2848" max="2848" width="2.85546875" style="1" customWidth="1"/>
    <col min="2849" max="3072" width="11.42578125" style="1"/>
    <col min="3073" max="3073" width="2.85546875" style="1" customWidth="1"/>
    <col min="3074" max="3074" width="45.85546875" style="1" customWidth="1"/>
    <col min="3075" max="3075" width="5.85546875" style="1" customWidth="1"/>
    <col min="3076" max="3079" width="15.7109375" style="1" customWidth="1"/>
    <col min="3080" max="3080" width="2.85546875" style="1" customWidth="1"/>
    <col min="3081" max="3084" width="15.7109375" style="1" customWidth="1"/>
    <col min="3085" max="3085" width="2.85546875" style="1" customWidth="1"/>
    <col min="3086" max="3086" width="10.85546875" style="1" customWidth="1"/>
    <col min="3087" max="3087" width="2.85546875" style="1" customWidth="1"/>
    <col min="3088" max="3089" width="15.7109375" style="1" customWidth="1"/>
    <col min="3090" max="3091" width="2.85546875" style="1" customWidth="1"/>
    <col min="3092" max="3092" width="45.85546875" style="1" customWidth="1"/>
    <col min="3093" max="3096" width="15.7109375" style="1" customWidth="1"/>
    <col min="3097" max="3097" width="2.85546875" style="1" customWidth="1"/>
    <col min="3098" max="3101" width="15.7109375" style="1" customWidth="1"/>
    <col min="3102" max="3102" width="2.85546875" style="1" customWidth="1"/>
    <col min="3103" max="3103" width="10.85546875" style="1" customWidth="1"/>
    <col min="3104" max="3104" width="2.85546875" style="1" customWidth="1"/>
    <col min="3105" max="3328" width="11.42578125" style="1"/>
    <col min="3329" max="3329" width="2.85546875" style="1" customWidth="1"/>
    <col min="3330" max="3330" width="45.85546875" style="1" customWidth="1"/>
    <col min="3331" max="3331" width="5.85546875" style="1" customWidth="1"/>
    <col min="3332" max="3335" width="15.7109375" style="1" customWidth="1"/>
    <col min="3336" max="3336" width="2.85546875" style="1" customWidth="1"/>
    <col min="3337" max="3340" width="15.7109375" style="1" customWidth="1"/>
    <col min="3341" max="3341" width="2.85546875" style="1" customWidth="1"/>
    <col min="3342" max="3342" width="10.85546875" style="1" customWidth="1"/>
    <col min="3343" max="3343" width="2.85546875" style="1" customWidth="1"/>
    <col min="3344" max="3345" width="15.7109375" style="1" customWidth="1"/>
    <col min="3346" max="3347" width="2.85546875" style="1" customWidth="1"/>
    <col min="3348" max="3348" width="45.85546875" style="1" customWidth="1"/>
    <col min="3349" max="3352" width="15.7109375" style="1" customWidth="1"/>
    <col min="3353" max="3353" width="2.85546875" style="1" customWidth="1"/>
    <col min="3354" max="3357" width="15.7109375" style="1" customWidth="1"/>
    <col min="3358" max="3358" width="2.85546875" style="1" customWidth="1"/>
    <col min="3359" max="3359" width="10.85546875" style="1" customWidth="1"/>
    <col min="3360" max="3360" width="2.85546875" style="1" customWidth="1"/>
    <col min="3361" max="3584" width="11.42578125" style="1"/>
    <col min="3585" max="3585" width="2.85546875" style="1" customWidth="1"/>
    <col min="3586" max="3586" width="45.85546875" style="1" customWidth="1"/>
    <col min="3587" max="3587" width="5.85546875" style="1" customWidth="1"/>
    <col min="3588" max="3591" width="15.7109375" style="1" customWidth="1"/>
    <col min="3592" max="3592" width="2.85546875" style="1" customWidth="1"/>
    <col min="3593" max="3596" width="15.7109375" style="1" customWidth="1"/>
    <col min="3597" max="3597" width="2.85546875" style="1" customWidth="1"/>
    <col min="3598" max="3598" width="10.85546875" style="1" customWidth="1"/>
    <col min="3599" max="3599" width="2.85546875" style="1" customWidth="1"/>
    <col min="3600" max="3601" width="15.7109375" style="1" customWidth="1"/>
    <col min="3602" max="3603" width="2.85546875" style="1" customWidth="1"/>
    <col min="3604" max="3604" width="45.85546875" style="1" customWidth="1"/>
    <col min="3605" max="3608" width="15.7109375" style="1" customWidth="1"/>
    <col min="3609" max="3609" width="2.85546875" style="1" customWidth="1"/>
    <col min="3610" max="3613" width="15.7109375" style="1" customWidth="1"/>
    <col min="3614" max="3614" width="2.85546875" style="1" customWidth="1"/>
    <col min="3615" max="3615" width="10.85546875" style="1" customWidth="1"/>
    <col min="3616" max="3616" width="2.85546875" style="1" customWidth="1"/>
    <col min="3617" max="3840" width="11.42578125" style="1"/>
    <col min="3841" max="3841" width="2.85546875" style="1" customWidth="1"/>
    <col min="3842" max="3842" width="45.85546875" style="1" customWidth="1"/>
    <col min="3843" max="3843" width="5.85546875" style="1" customWidth="1"/>
    <col min="3844" max="3847" width="15.7109375" style="1" customWidth="1"/>
    <col min="3848" max="3848" width="2.85546875" style="1" customWidth="1"/>
    <col min="3849" max="3852" width="15.7109375" style="1" customWidth="1"/>
    <col min="3853" max="3853" width="2.85546875" style="1" customWidth="1"/>
    <col min="3854" max="3854" width="10.85546875" style="1" customWidth="1"/>
    <col min="3855" max="3855" width="2.85546875" style="1" customWidth="1"/>
    <col min="3856" max="3857" width="15.7109375" style="1" customWidth="1"/>
    <col min="3858" max="3859" width="2.85546875" style="1" customWidth="1"/>
    <col min="3860" max="3860" width="45.85546875" style="1" customWidth="1"/>
    <col min="3861" max="3864" width="15.7109375" style="1" customWidth="1"/>
    <col min="3865" max="3865" width="2.85546875" style="1" customWidth="1"/>
    <col min="3866" max="3869" width="15.7109375" style="1" customWidth="1"/>
    <col min="3870" max="3870" width="2.85546875" style="1" customWidth="1"/>
    <col min="3871" max="3871" width="10.85546875" style="1" customWidth="1"/>
    <col min="3872" max="3872" width="2.85546875" style="1" customWidth="1"/>
    <col min="3873" max="4096" width="11.42578125" style="1"/>
    <col min="4097" max="4097" width="2.85546875" style="1" customWidth="1"/>
    <col min="4098" max="4098" width="45.85546875" style="1" customWidth="1"/>
    <col min="4099" max="4099" width="5.85546875" style="1" customWidth="1"/>
    <col min="4100" max="4103" width="15.7109375" style="1" customWidth="1"/>
    <col min="4104" max="4104" width="2.85546875" style="1" customWidth="1"/>
    <col min="4105" max="4108" width="15.7109375" style="1" customWidth="1"/>
    <col min="4109" max="4109" width="2.85546875" style="1" customWidth="1"/>
    <col min="4110" max="4110" width="10.85546875" style="1" customWidth="1"/>
    <col min="4111" max="4111" width="2.85546875" style="1" customWidth="1"/>
    <col min="4112" max="4113" width="15.7109375" style="1" customWidth="1"/>
    <col min="4114" max="4115" width="2.85546875" style="1" customWidth="1"/>
    <col min="4116" max="4116" width="45.85546875" style="1" customWidth="1"/>
    <col min="4117" max="4120" width="15.7109375" style="1" customWidth="1"/>
    <col min="4121" max="4121" width="2.85546875" style="1" customWidth="1"/>
    <col min="4122" max="4125" width="15.7109375" style="1" customWidth="1"/>
    <col min="4126" max="4126" width="2.85546875" style="1" customWidth="1"/>
    <col min="4127" max="4127" width="10.85546875" style="1" customWidth="1"/>
    <col min="4128" max="4128" width="2.85546875" style="1" customWidth="1"/>
    <col min="4129" max="4352" width="11.42578125" style="1"/>
    <col min="4353" max="4353" width="2.85546875" style="1" customWidth="1"/>
    <col min="4354" max="4354" width="45.85546875" style="1" customWidth="1"/>
    <col min="4355" max="4355" width="5.85546875" style="1" customWidth="1"/>
    <col min="4356" max="4359" width="15.7109375" style="1" customWidth="1"/>
    <col min="4360" max="4360" width="2.85546875" style="1" customWidth="1"/>
    <col min="4361" max="4364" width="15.7109375" style="1" customWidth="1"/>
    <col min="4365" max="4365" width="2.85546875" style="1" customWidth="1"/>
    <col min="4366" max="4366" width="10.85546875" style="1" customWidth="1"/>
    <col min="4367" max="4367" width="2.85546875" style="1" customWidth="1"/>
    <col min="4368" max="4369" width="15.7109375" style="1" customWidth="1"/>
    <col min="4370" max="4371" width="2.85546875" style="1" customWidth="1"/>
    <col min="4372" max="4372" width="45.85546875" style="1" customWidth="1"/>
    <col min="4373" max="4376" width="15.7109375" style="1" customWidth="1"/>
    <col min="4377" max="4377" width="2.85546875" style="1" customWidth="1"/>
    <col min="4378" max="4381" width="15.7109375" style="1" customWidth="1"/>
    <col min="4382" max="4382" width="2.85546875" style="1" customWidth="1"/>
    <col min="4383" max="4383" width="10.85546875" style="1" customWidth="1"/>
    <col min="4384" max="4384" width="2.85546875" style="1" customWidth="1"/>
    <col min="4385" max="4608" width="11.42578125" style="1"/>
    <col min="4609" max="4609" width="2.85546875" style="1" customWidth="1"/>
    <col min="4610" max="4610" width="45.85546875" style="1" customWidth="1"/>
    <col min="4611" max="4611" width="5.85546875" style="1" customWidth="1"/>
    <col min="4612" max="4615" width="15.7109375" style="1" customWidth="1"/>
    <col min="4616" max="4616" width="2.85546875" style="1" customWidth="1"/>
    <col min="4617" max="4620" width="15.7109375" style="1" customWidth="1"/>
    <col min="4621" max="4621" width="2.85546875" style="1" customWidth="1"/>
    <col min="4622" max="4622" width="10.85546875" style="1" customWidth="1"/>
    <col min="4623" max="4623" width="2.85546875" style="1" customWidth="1"/>
    <col min="4624" max="4625" width="15.7109375" style="1" customWidth="1"/>
    <col min="4626" max="4627" width="2.85546875" style="1" customWidth="1"/>
    <col min="4628" max="4628" width="45.85546875" style="1" customWidth="1"/>
    <col min="4629" max="4632" width="15.7109375" style="1" customWidth="1"/>
    <col min="4633" max="4633" width="2.85546875" style="1" customWidth="1"/>
    <col min="4634" max="4637" width="15.7109375" style="1" customWidth="1"/>
    <col min="4638" max="4638" width="2.85546875" style="1" customWidth="1"/>
    <col min="4639" max="4639" width="10.85546875" style="1" customWidth="1"/>
    <col min="4640" max="4640" width="2.85546875" style="1" customWidth="1"/>
    <col min="4641" max="4864" width="11.42578125" style="1"/>
    <col min="4865" max="4865" width="2.85546875" style="1" customWidth="1"/>
    <col min="4866" max="4866" width="45.85546875" style="1" customWidth="1"/>
    <col min="4867" max="4867" width="5.85546875" style="1" customWidth="1"/>
    <col min="4868" max="4871" width="15.7109375" style="1" customWidth="1"/>
    <col min="4872" max="4872" width="2.85546875" style="1" customWidth="1"/>
    <col min="4873" max="4876" width="15.7109375" style="1" customWidth="1"/>
    <col min="4877" max="4877" width="2.85546875" style="1" customWidth="1"/>
    <col min="4878" max="4878" width="10.85546875" style="1" customWidth="1"/>
    <col min="4879" max="4879" width="2.85546875" style="1" customWidth="1"/>
    <col min="4880" max="4881" width="15.7109375" style="1" customWidth="1"/>
    <col min="4882" max="4883" width="2.85546875" style="1" customWidth="1"/>
    <col min="4884" max="4884" width="45.85546875" style="1" customWidth="1"/>
    <col min="4885" max="4888" width="15.7109375" style="1" customWidth="1"/>
    <col min="4889" max="4889" width="2.85546875" style="1" customWidth="1"/>
    <col min="4890" max="4893" width="15.7109375" style="1" customWidth="1"/>
    <col min="4894" max="4894" width="2.85546875" style="1" customWidth="1"/>
    <col min="4895" max="4895" width="10.85546875" style="1" customWidth="1"/>
    <col min="4896" max="4896" width="2.85546875" style="1" customWidth="1"/>
    <col min="4897" max="5120" width="11.42578125" style="1"/>
    <col min="5121" max="5121" width="2.85546875" style="1" customWidth="1"/>
    <col min="5122" max="5122" width="45.85546875" style="1" customWidth="1"/>
    <col min="5123" max="5123" width="5.85546875" style="1" customWidth="1"/>
    <col min="5124" max="5127" width="15.7109375" style="1" customWidth="1"/>
    <col min="5128" max="5128" width="2.85546875" style="1" customWidth="1"/>
    <col min="5129" max="5132" width="15.7109375" style="1" customWidth="1"/>
    <col min="5133" max="5133" width="2.85546875" style="1" customWidth="1"/>
    <col min="5134" max="5134" width="10.85546875" style="1" customWidth="1"/>
    <col min="5135" max="5135" width="2.85546875" style="1" customWidth="1"/>
    <col min="5136" max="5137" width="15.7109375" style="1" customWidth="1"/>
    <col min="5138" max="5139" width="2.85546875" style="1" customWidth="1"/>
    <col min="5140" max="5140" width="45.85546875" style="1" customWidth="1"/>
    <col min="5141" max="5144" width="15.7109375" style="1" customWidth="1"/>
    <col min="5145" max="5145" width="2.85546875" style="1" customWidth="1"/>
    <col min="5146" max="5149" width="15.7109375" style="1" customWidth="1"/>
    <col min="5150" max="5150" width="2.85546875" style="1" customWidth="1"/>
    <col min="5151" max="5151" width="10.85546875" style="1" customWidth="1"/>
    <col min="5152" max="5152" width="2.85546875" style="1" customWidth="1"/>
    <col min="5153" max="5376" width="11.42578125" style="1"/>
    <col min="5377" max="5377" width="2.85546875" style="1" customWidth="1"/>
    <col min="5378" max="5378" width="45.85546875" style="1" customWidth="1"/>
    <col min="5379" max="5379" width="5.85546875" style="1" customWidth="1"/>
    <col min="5380" max="5383" width="15.7109375" style="1" customWidth="1"/>
    <col min="5384" max="5384" width="2.85546875" style="1" customWidth="1"/>
    <col min="5385" max="5388" width="15.7109375" style="1" customWidth="1"/>
    <col min="5389" max="5389" width="2.85546875" style="1" customWidth="1"/>
    <col min="5390" max="5390" width="10.85546875" style="1" customWidth="1"/>
    <col min="5391" max="5391" width="2.85546875" style="1" customWidth="1"/>
    <col min="5392" max="5393" width="15.7109375" style="1" customWidth="1"/>
    <col min="5394" max="5395" width="2.85546875" style="1" customWidth="1"/>
    <col min="5396" max="5396" width="45.85546875" style="1" customWidth="1"/>
    <col min="5397" max="5400" width="15.7109375" style="1" customWidth="1"/>
    <col min="5401" max="5401" width="2.85546875" style="1" customWidth="1"/>
    <col min="5402" max="5405" width="15.7109375" style="1" customWidth="1"/>
    <col min="5406" max="5406" width="2.85546875" style="1" customWidth="1"/>
    <col min="5407" max="5407" width="10.85546875" style="1" customWidth="1"/>
    <col min="5408" max="5408" width="2.85546875" style="1" customWidth="1"/>
    <col min="5409" max="5632" width="11.42578125" style="1"/>
    <col min="5633" max="5633" width="2.85546875" style="1" customWidth="1"/>
    <col min="5634" max="5634" width="45.85546875" style="1" customWidth="1"/>
    <col min="5635" max="5635" width="5.85546875" style="1" customWidth="1"/>
    <col min="5636" max="5639" width="15.7109375" style="1" customWidth="1"/>
    <col min="5640" max="5640" width="2.85546875" style="1" customWidth="1"/>
    <col min="5641" max="5644" width="15.7109375" style="1" customWidth="1"/>
    <col min="5645" max="5645" width="2.85546875" style="1" customWidth="1"/>
    <col min="5646" max="5646" width="10.85546875" style="1" customWidth="1"/>
    <col min="5647" max="5647" width="2.85546875" style="1" customWidth="1"/>
    <col min="5648" max="5649" width="15.7109375" style="1" customWidth="1"/>
    <col min="5650" max="5651" width="2.85546875" style="1" customWidth="1"/>
    <col min="5652" max="5652" width="45.85546875" style="1" customWidth="1"/>
    <col min="5653" max="5656" width="15.7109375" style="1" customWidth="1"/>
    <col min="5657" max="5657" width="2.85546875" style="1" customWidth="1"/>
    <col min="5658" max="5661" width="15.7109375" style="1" customWidth="1"/>
    <col min="5662" max="5662" width="2.85546875" style="1" customWidth="1"/>
    <col min="5663" max="5663" width="10.85546875" style="1" customWidth="1"/>
    <col min="5664" max="5664" width="2.85546875" style="1" customWidth="1"/>
    <col min="5665" max="5888" width="11.42578125" style="1"/>
    <col min="5889" max="5889" width="2.85546875" style="1" customWidth="1"/>
    <col min="5890" max="5890" width="45.85546875" style="1" customWidth="1"/>
    <col min="5891" max="5891" width="5.85546875" style="1" customWidth="1"/>
    <col min="5892" max="5895" width="15.7109375" style="1" customWidth="1"/>
    <col min="5896" max="5896" width="2.85546875" style="1" customWidth="1"/>
    <col min="5897" max="5900" width="15.7109375" style="1" customWidth="1"/>
    <col min="5901" max="5901" width="2.85546875" style="1" customWidth="1"/>
    <col min="5902" max="5902" width="10.85546875" style="1" customWidth="1"/>
    <col min="5903" max="5903" width="2.85546875" style="1" customWidth="1"/>
    <col min="5904" max="5905" width="15.7109375" style="1" customWidth="1"/>
    <col min="5906" max="5907" width="2.85546875" style="1" customWidth="1"/>
    <col min="5908" max="5908" width="45.85546875" style="1" customWidth="1"/>
    <col min="5909" max="5912" width="15.7109375" style="1" customWidth="1"/>
    <col min="5913" max="5913" width="2.85546875" style="1" customWidth="1"/>
    <col min="5914" max="5917" width="15.7109375" style="1" customWidth="1"/>
    <col min="5918" max="5918" width="2.85546875" style="1" customWidth="1"/>
    <col min="5919" max="5919" width="10.85546875" style="1" customWidth="1"/>
    <col min="5920" max="5920" width="2.85546875" style="1" customWidth="1"/>
    <col min="5921" max="6144" width="11.42578125" style="1"/>
    <col min="6145" max="6145" width="2.85546875" style="1" customWidth="1"/>
    <col min="6146" max="6146" width="45.85546875" style="1" customWidth="1"/>
    <col min="6147" max="6147" width="5.85546875" style="1" customWidth="1"/>
    <col min="6148" max="6151" width="15.7109375" style="1" customWidth="1"/>
    <col min="6152" max="6152" width="2.85546875" style="1" customWidth="1"/>
    <col min="6153" max="6156" width="15.7109375" style="1" customWidth="1"/>
    <col min="6157" max="6157" width="2.85546875" style="1" customWidth="1"/>
    <col min="6158" max="6158" width="10.85546875" style="1" customWidth="1"/>
    <col min="6159" max="6159" width="2.85546875" style="1" customWidth="1"/>
    <col min="6160" max="6161" width="15.7109375" style="1" customWidth="1"/>
    <col min="6162" max="6163" width="2.85546875" style="1" customWidth="1"/>
    <col min="6164" max="6164" width="45.85546875" style="1" customWidth="1"/>
    <col min="6165" max="6168" width="15.7109375" style="1" customWidth="1"/>
    <col min="6169" max="6169" width="2.85546875" style="1" customWidth="1"/>
    <col min="6170" max="6173" width="15.7109375" style="1" customWidth="1"/>
    <col min="6174" max="6174" width="2.85546875" style="1" customWidth="1"/>
    <col min="6175" max="6175" width="10.85546875" style="1" customWidth="1"/>
    <col min="6176" max="6176" width="2.85546875" style="1" customWidth="1"/>
    <col min="6177" max="6400" width="11.42578125" style="1"/>
    <col min="6401" max="6401" width="2.85546875" style="1" customWidth="1"/>
    <col min="6402" max="6402" width="45.85546875" style="1" customWidth="1"/>
    <col min="6403" max="6403" width="5.85546875" style="1" customWidth="1"/>
    <col min="6404" max="6407" width="15.7109375" style="1" customWidth="1"/>
    <col min="6408" max="6408" width="2.85546875" style="1" customWidth="1"/>
    <col min="6409" max="6412" width="15.7109375" style="1" customWidth="1"/>
    <col min="6413" max="6413" width="2.85546875" style="1" customWidth="1"/>
    <col min="6414" max="6414" width="10.85546875" style="1" customWidth="1"/>
    <col min="6415" max="6415" width="2.85546875" style="1" customWidth="1"/>
    <col min="6416" max="6417" width="15.7109375" style="1" customWidth="1"/>
    <col min="6418" max="6419" width="2.85546875" style="1" customWidth="1"/>
    <col min="6420" max="6420" width="45.85546875" style="1" customWidth="1"/>
    <col min="6421" max="6424" width="15.7109375" style="1" customWidth="1"/>
    <col min="6425" max="6425" width="2.85546875" style="1" customWidth="1"/>
    <col min="6426" max="6429" width="15.7109375" style="1" customWidth="1"/>
    <col min="6430" max="6430" width="2.85546875" style="1" customWidth="1"/>
    <col min="6431" max="6431" width="10.85546875" style="1" customWidth="1"/>
    <col min="6432" max="6432" width="2.85546875" style="1" customWidth="1"/>
    <col min="6433" max="6656" width="11.42578125" style="1"/>
    <col min="6657" max="6657" width="2.85546875" style="1" customWidth="1"/>
    <col min="6658" max="6658" width="45.85546875" style="1" customWidth="1"/>
    <col min="6659" max="6659" width="5.85546875" style="1" customWidth="1"/>
    <col min="6660" max="6663" width="15.7109375" style="1" customWidth="1"/>
    <col min="6664" max="6664" width="2.85546875" style="1" customWidth="1"/>
    <col min="6665" max="6668" width="15.7109375" style="1" customWidth="1"/>
    <col min="6669" max="6669" width="2.85546875" style="1" customWidth="1"/>
    <col min="6670" max="6670" width="10.85546875" style="1" customWidth="1"/>
    <col min="6671" max="6671" width="2.85546875" style="1" customWidth="1"/>
    <col min="6672" max="6673" width="15.7109375" style="1" customWidth="1"/>
    <col min="6674" max="6675" width="2.85546875" style="1" customWidth="1"/>
    <col min="6676" max="6676" width="45.85546875" style="1" customWidth="1"/>
    <col min="6677" max="6680" width="15.7109375" style="1" customWidth="1"/>
    <col min="6681" max="6681" width="2.85546875" style="1" customWidth="1"/>
    <col min="6682" max="6685" width="15.7109375" style="1" customWidth="1"/>
    <col min="6686" max="6686" width="2.85546875" style="1" customWidth="1"/>
    <col min="6687" max="6687" width="10.85546875" style="1" customWidth="1"/>
    <col min="6688" max="6688" width="2.85546875" style="1" customWidth="1"/>
    <col min="6689" max="6912" width="11.42578125" style="1"/>
    <col min="6913" max="6913" width="2.85546875" style="1" customWidth="1"/>
    <col min="6914" max="6914" width="45.85546875" style="1" customWidth="1"/>
    <col min="6915" max="6915" width="5.85546875" style="1" customWidth="1"/>
    <col min="6916" max="6919" width="15.7109375" style="1" customWidth="1"/>
    <col min="6920" max="6920" width="2.85546875" style="1" customWidth="1"/>
    <col min="6921" max="6924" width="15.7109375" style="1" customWidth="1"/>
    <col min="6925" max="6925" width="2.85546875" style="1" customWidth="1"/>
    <col min="6926" max="6926" width="10.85546875" style="1" customWidth="1"/>
    <col min="6927" max="6927" width="2.85546875" style="1" customWidth="1"/>
    <col min="6928" max="6929" width="15.7109375" style="1" customWidth="1"/>
    <col min="6930" max="6931" width="2.85546875" style="1" customWidth="1"/>
    <col min="6932" max="6932" width="45.85546875" style="1" customWidth="1"/>
    <col min="6933" max="6936" width="15.7109375" style="1" customWidth="1"/>
    <col min="6937" max="6937" width="2.85546875" style="1" customWidth="1"/>
    <col min="6938" max="6941" width="15.7109375" style="1" customWidth="1"/>
    <col min="6942" max="6942" width="2.85546875" style="1" customWidth="1"/>
    <col min="6943" max="6943" width="10.85546875" style="1" customWidth="1"/>
    <col min="6944" max="6944" width="2.85546875" style="1" customWidth="1"/>
    <col min="6945" max="7168" width="11.42578125" style="1"/>
    <col min="7169" max="7169" width="2.85546875" style="1" customWidth="1"/>
    <col min="7170" max="7170" width="45.85546875" style="1" customWidth="1"/>
    <col min="7171" max="7171" width="5.85546875" style="1" customWidth="1"/>
    <col min="7172" max="7175" width="15.7109375" style="1" customWidth="1"/>
    <col min="7176" max="7176" width="2.85546875" style="1" customWidth="1"/>
    <col min="7177" max="7180" width="15.7109375" style="1" customWidth="1"/>
    <col min="7181" max="7181" width="2.85546875" style="1" customWidth="1"/>
    <col min="7182" max="7182" width="10.85546875" style="1" customWidth="1"/>
    <col min="7183" max="7183" width="2.85546875" style="1" customWidth="1"/>
    <col min="7184" max="7185" width="15.7109375" style="1" customWidth="1"/>
    <col min="7186" max="7187" width="2.85546875" style="1" customWidth="1"/>
    <col min="7188" max="7188" width="45.85546875" style="1" customWidth="1"/>
    <col min="7189" max="7192" width="15.7109375" style="1" customWidth="1"/>
    <col min="7193" max="7193" width="2.85546875" style="1" customWidth="1"/>
    <col min="7194" max="7197" width="15.7109375" style="1" customWidth="1"/>
    <col min="7198" max="7198" width="2.85546875" style="1" customWidth="1"/>
    <col min="7199" max="7199" width="10.85546875" style="1" customWidth="1"/>
    <col min="7200" max="7200" width="2.85546875" style="1" customWidth="1"/>
    <col min="7201" max="7424" width="11.42578125" style="1"/>
    <col min="7425" max="7425" width="2.85546875" style="1" customWidth="1"/>
    <col min="7426" max="7426" width="45.85546875" style="1" customWidth="1"/>
    <col min="7427" max="7427" width="5.85546875" style="1" customWidth="1"/>
    <col min="7428" max="7431" width="15.7109375" style="1" customWidth="1"/>
    <col min="7432" max="7432" width="2.85546875" style="1" customWidth="1"/>
    <col min="7433" max="7436" width="15.7109375" style="1" customWidth="1"/>
    <col min="7437" max="7437" width="2.85546875" style="1" customWidth="1"/>
    <col min="7438" max="7438" width="10.85546875" style="1" customWidth="1"/>
    <col min="7439" max="7439" width="2.85546875" style="1" customWidth="1"/>
    <col min="7440" max="7441" width="15.7109375" style="1" customWidth="1"/>
    <col min="7442" max="7443" width="2.85546875" style="1" customWidth="1"/>
    <col min="7444" max="7444" width="45.85546875" style="1" customWidth="1"/>
    <col min="7445" max="7448" width="15.7109375" style="1" customWidth="1"/>
    <col min="7449" max="7449" width="2.85546875" style="1" customWidth="1"/>
    <col min="7450" max="7453" width="15.7109375" style="1" customWidth="1"/>
    <col min="7454" max="7454" width="2.85546875" style="1" customWidth="1"/>
    <col min="7455" max="7455" width="10.85546875" style="1" customWidth="1"/>
    <col min="7456" max="7456" width="2.85546875" style="1" customWidth="1"/>
    <col min="7457" max="7680" width="11.42578125" style="1"/>
    <col min="7681" max="7681" width="2.85546875" style="1" customWidth="1"/>
    <col min="7682" max="7682" width="45.85546875" style="1" customWidth="1"/>
    <col min="7683" max="7683" width="5.85546875" style="1" customWidth="1"/>
    <col min="7684" max="7687" width="15.7109375" style="1" customWidth="1"/>
    <col min="7688" max="7688" width="2.85546875" style="1" customWidth="1"/>
    <col min="7689" max="7692" width="15.7109375" style="1" customWidth="1"/>
    <col min="7693" max="7693" width="2.85546875" style="1" customWidth="1"/>
    <col min="7694" max="7694" width="10.85546875" style="1" customWidth="1"/>
    <col min="7695" max="7695" width="2.85546875" style="1" customWidth="1"/>
    <col min="7696" max="7697" width="15.7109375" style="1" customWidth="1"/>
    <col min="7698" max="7699" width="2.85546875" style="1" customWidth="1"/>
    <col min="7700" max="7700" width="45.85546875" style="1" customWidth="1"/>
    <col min="7701" max="7704" width="15.7109375" style="1" customWidth="1"/>
    <col min="7705" max="7705" width="2.85546875" style="1" customWidth="1"/>
    <col min="7706" max="7709" width="15.7109375" style="1" customWidth="1"/>
    <col min="7710" max="7710" width="2.85546875" style="1" customWidth="1"/>
    <col min="7711" max="7711" width="10.85546875" style="1" customWidth="1"/>
    <col min="7712" max="7712" width="2.85546875" style="1" customWidth="1"/>
    <col min="7713" max="7936" width="11.42578125" style="1"/>
    <col min="7937" max="7937" width="2.85546875" style="1" customWidth="1"/>
    <col min="7938" max="7938" width="45.85546875" style="1" customWidth="1"/>
    <col min="7939" max="7939" width="5.85546875" style="1" customWidth="1"/>
    <col min="7940" max="7943" width="15.7109375" style="1" customWidth="1"/>
    <col min="7944" max="7944" width="2.85546875" style="1" customWidth="1"/>
    <col min="7945" max="7948" width="15.7109375" style="1" customWidth="1"/>
    <col min="7949" max="7949" width="2.85546875" style="1" customWidth="1"/>
    <col min="7950" max="7950" width="10.85546875" style="1" customWidth="1"/>
    <col min="7951" max="7951" width="2.85546875" style="1" customWidth="1"/>
    <col min="7952" max="7953" width="15.7109375" style="1" customWidth="1"/>
    <col min="7954" max="7955" width="2.85546875" style="1" customWidth="1"/>
    <col min="7956" max="7956" width="45.85546875" style="1" customWidth="1"/>
    <col min="7957" max="7960" width="15.7109375" style="1" customWidth="1"/>
    <col min="7961" max="7961" width="2.85546875" style="1" customWidth="1"/>
    <col min="7962" max="7965" width="15.7109375" style="1" customWidth="1"/>
    <col min="7966" max="7966" width="2.85546875" style="1" customWidth="1"/>
    <col min="7967" max="7967" width="10.85546875" style="1" customWidth="1"/>
    <col min="7968" max="7968" width="2.85546875" style="1" customWidth="1"/>
    <col min="7969" max="8192" width="11.42578125" style="1"/>
    <col min="8193" max="8193" width="2.85546875" style="1" customWidth="1"/>
    <col min="8194" max="8194" width="45.85546875" style="1" customWidth="1"/>
    <col min="8195" max="8195" width="5.85546875" style="1" customWidth="1"/>
    <col min="8196" max="8199" width="15.7109375" style="1" customWidth="1"/>
    <col min="8200" max="8200" width="2.85546875" style="1" customWidth="1"/>
    <col min="8201" max="8204" width="15.7109375" style="1" customWidth="1"/>
    <col min="8205" max="8205" width="2.85546875" style="1" customWidth="1"/>
    <col min="8206" max="8206" width="10.85546875" style="1" customWidth="1"/>
    <col min="8207" max="8207" width="2.85546875" style="1" customWidth="1"/>
    <col min="8208" max="8209" width="15.7109375" style="1" customWidth="1"/>
    <col min="8210" max="8211" width="2.85546875" style="1" customWidth="1"/>
    <col min="8212" max="8212" width="45.85546875" style="1" customWidth="1"/>
    <col min="8213" max="8216" width="15.7109375" style="1" customWidth="1"/>
    <col min="8217" max="8217" width="2.85546875" style="1" customWidth="1"/>
    <col min="8218" max="8221" width="15.7109375" style="1" customWidth="1"/>
    <col min="8222" max="8222" width="2.85546875" style="1" customWidth="1"/>
    <col min="8223" max="8223" width="10.85546875" style="1" customWidth="1"/>
    <col min="8224" max="8224" width="2.85546875" style="1" customWidth="1"/>
    <col min="8225" max="8448" width="11.42578125" style="1"/>
    <col min="8449" max="8449" width="2.85546875" style="1" customWidth="1"/>
    <col min="8450" max="8450" width="45.85546875" style="1" customWidth="1"/>
    <col min="8451" max="8451" width="5.85546875" style="1" customWidth="1"/>
    <col min="8452" max="8455" width="15.7109375" style="1" customWidth="1"/>
    <col min="8456" max="8456" width="2.85546875" style="1" customWidth="1"/>
    <col min="8457" max="8460" width="15.7109375" style="1" customWidth="1"/>
    <col min="8461" max="8461" width="2.85546875" style="1" customWidth="1"/>
    <col min="8462" max="8462" width="10.85546875" style="1" customWidth="1"/>
    <col min="8463" max="8463" width="2.85546875" style="1" customWidth="1"/>
    <col min="8464" max="8465" width="15.7109375" style="1" customWidth="1"/>
    <col min="8466" max="8467" width="2.85546875" style="1" customWidth="1"/>
    <col min="8468" max="8468" width="45.85546875" style="1" customWidth="1"/>
    <col min="8469" max="8472" width="15.7109375" style="1" customWidth="1"/>
    <col min="8473" max="8473" width="2.85546875" style="1" customWidth="1"/>
    <col min="8474" max="8477" width="15.7109375" style="1" customWidth="1"/>
    <col min="8478" max="8478" width="2.85546875" style="1" customWidth="1"/>
    <col min="8479" max="8479" width="10.85546875" style="1" customWidth="1"/>
    <col min="8480" max="8480" width="2.85546875" style="1" customWidth="1"/>
    <col min="8481" max="8704" width="11.42578125" style="1"/>
    <col min="8705" max="8705" width="2.85546875" style="1" customWidth="1"/>
    <col min="8706" max="8706" width="45.85546875" style="1" customWidth="1"/>
    <col min="8707" max="8707" width="5.85546875" style="1" customWidth="1"/>
    <col min="8708" max="8711" width="15.7109375" style="1" customWidth="1"/>
    <col min="8712" max="8712" width="2.85546875" style="1" customWidth="1"/>
    <col min="8713" max="8716" width="15.7109375" style="1" customWidth="1"/>
    <col min="8717" max="8717" width="2.85546875" style="1" customWidth="1"/>
    <col min="8718" max="8718" width="10.85546875" style="1" customWidth="1"/>
    <col min="8719" max="8719" width="2.85546875" style="1" customWidth="1"/>
    <col min="8720" max="8721" width="15.7109375" style="1" customWidth="1"/>
    <col min="8722" max="8723" width="2.85546875" style="1" customWidth="1"/>
    <col min="8724" max="8724" width="45.85546875" style="1" customWidth="1"/>
    <col min="8725" max="8728" width="15.7109375" style="1" customWidth="1"/>
    <col min="8729" max="8729" width="2.85546875" style="1" customWidth="1"/>
    <col min="8730" max="8733" width="15.7109375" style="1" customWidth="1"/>
    <col min="8734" max="8734" width="2.85546875" style="1" customWidth="1"/>
    <col min="8735" max="8735" width="10.85546875" style="1" customWidth="1"/>
    <col min="8736" max="8736" width="2.85546875" style="1" customWidth="1"/>
    <col min="8737" max="8960" width="11.42578125" style="1"/>
    <col min="8961" max="8961" width="2.85546875" style="1" customWidth="1"/>
    <col min="8962" max="8962" width="45.85546875" style="1" customWidth="1"/>
    <col min="8963" max="8963" width="5.85546875" style="1" customWidth="1"/>
    <col min="8964" max="8967" width="15.7109375" style="1" customWidth="1"/>
    <col min="8968" max="8968" width="2.85546875" style="1" customWidth="1"/>
    <col min="8969" max="8972" width="15.7109375" style="1" customWidth="1"/>
    <col min="8973" max="8973" width="2.85546875" style="1" customWidth="1"/>
    <col min="8974" max="8974" width="10.85546875" style="1" customWidth="1"/>
    <col min="8975" max="8975" width="2.85546875" style="1" customWidth="1"/>
    <col min="8976" max="8977" width="15.7109375" style="1" customWidth="1"/>
    <col min="8978" max="8979" width="2.85546875" style="1" customWidth="1"/>
    <col min="8980" max="8980" width="45.85546875" style="1" customWidth="1"/>
    <col min="8981" max="8984" width="15.7109375" style="1" customWidth="1"/>
    <col min="8985" max="8985" width="2.85546875" style="1" customWidth="1"/>
    <col min="8986" max="8989" width="15.7109375" style="1" customWidth="1"/>
    <col min="8990" max="8990" width="2.85546875" style="1" customWidth="1"/>
    <col min="8991" max="8991" width="10.85546875" style="1" customWidth="1"/>
    <col min="8992" max="8992" width="2.85546875" style="1" customWidth="1"/>
    <col min="8993" max="9216" width="11.42578125" style="1"/>
    <col min="9217" max="9217" width="2.85546875" style="1" customWidth="1"/>
    <col min="9218" max="9218" width="45.85546875" style="1" customWidth="1"/>
    <col min="9219" max="9219" width="5.85546875" style="1" customWidth="1"/>
    <col min="9220" max="9223" width="15.7109375" style="1" customWidth="1"/>
    <col min="9224" max="9224" width="2.85546875" style="1" customWidth="1"/>
    <col min="9225" max="9228" width="15.7109375" style="1" customWidth="1"/>
    <col min="9229" max="9229" width="2.85546875" style="1" customWidth="1"/>
    <col min="9230" max="9230" width="10.85546875" style="1" customWidth="1"/>
    <col min="9231" max="9231" width="2.85546875" style="1" customWidth="1"/>
    <col min="9232" max="9233" width="15.7109375" style="1" customWidth="1"/>
    <col min="9234" max="9235" width="2.85546875" style="1" customWidth="1"/>
    <col min="9236" max="9236" width="45.85546875" style="1" customWidth="1"/>
    <col min="9237" max="9240" width="15.7109375" style="1" customWidth="1"/>
    <col min="9241" max="9241" width="2.85546875" style="1" customWidth="1"/>
    <col min="9242" max="9245" width="15.7109375" style="1" customWidth="1"/>
    <col min="9246" max="9246" width="2.85546875" style="1" customWidth="1"/>
    <col min="9247" max="9247" width="10.85546875" style="1" customWidth="1"/>
    <col min="9248" max="9248" width="2.85546875" style="1" customWidth="1"/>
    <col min="9249" max="9472" width="11.42578125" style="1"/>
    <col min="9473" max="9473" width="2.85546875" style="1" customWidth="1"/>
    <col min="9474" max="9474" width="45.85546875" style="1" customWidth="1"/>
    <col min="9475" max="9475" width="5.85546875" style="1" customWidth="1"/>
    <col min="9476" max="9479" width="15.7109375" style="1" customWidth="1"/>
    <col min="9480" max="9480" width="2.85546875" style="1" customWidth="1"/>
    <col min="9481" max="9484" width="15.7109375" style="1" customWidth="1"/>
    <col min="9485" max="9485" width="2.85546875" style="1" customWidth="1"/>
    <col min="9486" max="9486" width="10.85546875" style="1" customWidth="1"/>
    <col min="9487" max="9487" width="2.85546875" style="1" customWidth="1"/>
    <col min="9488" max="9489" width="15.7109375" style="1" customWidth="1"/>
    <col min="9490" max="9491" width="2.85546875" style="1" customWidth="1"/>
    <col min="9492" max="9492" width="45.85546875" style="1" customWidth="1"/>
    <col min="9493" max="9496" width="15.7109375" style="1" customWidth="1"/>
    <col min="9497" max="9497" width="2.85546875" style="1" customWidth="1"/>
    <col min="9498" max="9501" width="15.7109375" style="1" customWidth="1"/>
    <col min="9502" max="9502" width="2.85546875" style="1" customWidth="1"/>
    <col min="9503" max="9503" width="10.85546875" style="1" customWidth="1"/>
    <col min="9504" max="9504" width="2.85546875" style="1" customWidth="1"/>
    <col min="9505" max="9728" width="11.42578125" style="1"/>
    <col min="9729" max="9729" width="2.85546875" style="1" customWidth="1"/>
    <col min="9730" max="9730" width="45.85546875" style="1" customWidth="1"/>
    <col min="9731" max="9731" width="5.85546875" style="1" customWidth="1"/>
    <col min="9732" max="9735" width="15.7109375" style="1" customWidth="1"/>
    <col min="9736" max="9736" width="2.85546875" style="1" customWidth="1"/>
    <col min="9737" max="9740" width="15.7109375" style="1" customWidth="1"/>
    <col min="9741" max="9741" width="2.85546875" style="1" customWidth="1"/>
    <col min="9742" max="9742" width="10.85546875" style="1" customWidth="1"/>
    <col min="9743" max="9743" width="2.85546875" style="1" customWidth="1"/>
    <col min="9744" max="9745" width="15.7109375" style="1" customWidth="1"/>
    <col min="9746" max="9747" width="2.85546875" style="1" customWidth="1"/>
    <col min="9748" max="9748" width="45.85546875" style="1" customWidth="1"/>
    <col min="9749" max="9752" width="15.7109375" style="1" customWidth="1"/>
    <col min="9753" max="9753" width="2.85546875" style="1" customWidth="1"/>
    <col min="9754" max="9757" width="15.7109375" style="1" customWidth="1"/>
    <col min="9758" max="9758" width="2.85546875" style="1" customWidth="1"/>
    <col min="9759" max="9759" width="10.85546875" style="1" customWidth="1"/>
    <col min="9760" max="9760" width="2.85546875" style="1" customWidth="1"/>
    <col min="9761" max="9984" width="11.42578125" style="1"/>
    <col min="9985" max="9985" width="2.85546875" style="1" customWidth="1"/>
    <col min="9986" max="9986" width="45.85546875" style="1" customWidth="1"/>
    <col min="9987" max="9987" width="5.85546875" style="1" customWidth="1"/>
    <col min="9988" max="9991" width="15.7109375" style="1" customWidth="1"/>
    <col min="9992" max="9992" width="2.85546875" style="1" customWidth="1"/>
    <col min="9993" max="9996" width="15.7109375" style="1" customWidth="1"/>
    <col min="9997" max="9997" width="2.85546875" style="1" customWidth="1"/>
    <col min="9998" max="9998" width="10.85546875" style="1" customWidth="1"/>
    <col min="9999" max="9999" width="2.85546875" style="1" customWidth="1"/>
    <col min="10000" max="10001" width="15.7109375" style="1" customWidth="1"/>
    <col min="10002" max="10003" width="2.85546875" style="1" customWidth="1"/>
    <col min="10004" max="10004" width="45.85546875" style="1" customWidth="1"/>
    <col min="10005" max="10008" width="15.7109375" style="1" customWidth="1"/>
    <col min="10009" max="10009" width="2.85546875" style="1" customWidth="1"/>
    <col min="10010" max="10013" width="15.7109375" style="1" customWidth="1"/>
    <col min="10014" max="10014" width="2.85546875" style="1" customWidth="1"/>
    <col min="10015" max="10015" width="10.85546875" style="1" customWidth="1"/>
    <col min="10016" max="10016" width="2.85546875" style="1" customWidth="1"/>
    <col min="10017" max="10240" width="11.42578125" style="1"/>
    <col min="10241" max="10241" width="2.85546875" style="1" customWidth="1"/>
    <col min="10242" max="10242" width="45.85546875" style="1" customWidth="1"/>
    <col min="10243" max="10243" width="5.85546875" style="1" customWidth="1"/>
    <col min="10244" max="10247" width="15.7109375" style="1" customWidth="1"/>
    <col min="10248" max="10248" width="2.85546875" style="1" customWidth="1"/>
    <col min="10249" max="10252" width="15.7109375" style="1" customWidth="1"/>
    <col min="10253" max="10253" width="2.85546875" style="1" customWidth="1"/>
    <col min="10254" max="10254" width="10.85546875" style="1" customWidth="1"/>
    <col min="10255" max="10255" width="2.85546875" style="1" customWidth="1"/>
    <col min="10256" max="10257" width="15.7109375" style="1" customWidth="1"/>
    <col min="10258" max="10259" width="2.85546875" style="1" customWidth="1"/>
    <col min="10260" max="10260" width="45.85546875" style="1" customWidth="1"/>
    <col min="10261" max="10264" width="15.7109375" style="1" customWidth="1"/>
    <col min="10265" max="10265" width="2.85546875" style="1" customWidth="1"/>
    <col min="10266" max="10269" width="15.7109375" style="1" customWidth="1"/>
    <col min="10270" max="10270" width="2.85546875" style="1" customWidth="1"/>
    <col min="10271" max="10271" width="10.85546875" style="1" customWidth="1"/>
    <col min="10272" max="10272" width="2.85546875" style="1" customWidth="1"/>
    <col min="10273" max="10496" width="11.42578125" style="1"/>
    <col min="10497" max="10497" width="2.85546875" style="1" customWidth="1"/>
    <col min="10498" max="10498" width="45.85546875" style="1" customWidth="1"/>
    <col min="10499" max="10499" width="5.85546875" style="1" customWidth="1"/>
    <col min="10500" max="10503" width="15.7109375" style="1" customWidth="1"/>
    <col min="10504" max="10504" width="2.85546875" style="1" customWidth="1"/>
    <col min="10505" max="10508" width="15.7109375" style="1" customWidth="1"/>
    <col min="10509" max="10509" width="2.85546875" style="1" customWidth="1"/>
    <col min="10510" max="10510" width="10.85546875" style="1" customWidth="1"/>
    <col min="10511" max="10511" width="2.85546875" style="1" customWidth="1"/>
    <col min="10512" max="10513" width="15.7109375" style="1" customWidth="1"/>
    <col min="10514" max="10515" width="2.85546875" style="1" customWidth="1"/>
    <col min="10516" max="10516" width="45.85546875" style="1" customWidth="1"/>
    <col min="10517" max="10520" width="15.7109375" style="1" customWidth="1"/>
    <col min="10521" max="10521" width="2.85546875" style="1" customWidth="1"/>
    <col min="10522" max="10525" width="15.7109375" style="1" customWidth="1"/>
    <col min="10526" max="10526" width="2.85546875" style="1" customWidth="1"/>
    <col min="10527" max="10527" width="10.85546875" style="1" customWidth="1"/>
    <col min="10528" max="10528" width="2.85546875" style="1" customWidth="1"/>
    <col min="10529" max="10752" width="11.42578125" style="1"/>
    <col min="10753" max="10753" width="2.85546875" style="1" customWidth="1"/>
    <col min="10754" max="10754" width="45.85546875" style="1" customWidth="1"/>
    <col min="10755" max="10755" width="5.85546875" style="1" customWidth="1"/>
    <col min="10756" max="10759" width="15.7109375" style="1" customWidth="1"/>
    <col min="10760" max="10760" width="2.85546875" style="1" customWidth="1"/>
    <col min="10761" max="10764" width="15.7109375" style="1" customWidth="1"/>
    <col min="10765" max="10765" width="2.85546875" style="1" customWidth="1"/>
    <col min="10766" max="10766" width="10.85546875" style="1" customWidth="1"/>
    <col min="10767" max="10767" width="2.85546875" style="1" customWidth="1"/>
    <col min="10768" max="10769" width="15.7109375" style="1" customWidth="1"/>
    <col min="10770" max="10771" width="2.85546875" style="1" customWidth="1"/>
    <col min="10772" max="10772" width="45.85546875" style="1" customWidth="1"/>
    <col min="10773" max="10776" width="15.7109375" style="1" customWidth="1"/>
    <col min="10777" max="10777" width="2.85546875" style="1" customWidth="1"/>
    <col min="10778" max="10781" width="15.7109375" style="1" customWidth="1"/>
    <col min="10782" max="10782" width="2.85546875" style="1" customWidth="1"/>
    <col min="10783" max="10783" width="10.85546875" style="1" customWidth="1"/>
    <col min="10784" max="10784" width="2.85546875" style="1" customWidth="1"/>
    <col min="10785" max="11008" width="11.42578125" style="1"/>
    <col min="11009" max="11009" width="2.85546875" style="1" customWidth="1"/>
    <col min="11010" max="11010" width="45.85546875" style="1" customWidth="1"/>
    <col min="11011" max="11011" width="5.85546875" style="1" customWidth="1"/>
    <col min="11012" max="11015" width="15.7109375" style="1" customWidth="1"/>
    <col min="11016" max="11016" width="2.85546875" style="1" customWidth="1"/>
    <col min="11017" max="11020" width="15.7109375" style="1" customWidth="1"/>
    <col min="11021" max="11021" width="2.85546875" style="1" customWidth="1"/>
    <col min="11022" max="11022" width="10.85546875" style="1" customWidth="1"/>
    <col min="11023" max="11023" width="2.85546875" style="1" customWidth="1"/>
    <col min="11024" max="11025" width="15.7109375" style="1" customWidth="1"/>
    <col min="11026" max="11027" width="2.85546875" style="1" customWidth="1"/>
    <col min="11028" max="11028" width="45.85546875" style="1" customWidth="1"/>
    <col min="11029" max="11032" width="15.7109375" style="1" customWidth="1"/>
    <col min="11033" max="11033" width="2.85546875" style="1" customWidth="1"/>
    <col min="11034" max="11037" width="15.7109375" style="1" customWidth="1"/>
    <col min="11038" max="11038" width="2.85546875" style="1" customWidth="1"/>
    <col min="11039" max="11039" width="10.85546875" style="1" customWidth="1"/>
    <col min="11040" max="11040" width="2.85546875" style="1" customWidth="1"/>
    <col min="11041" max="11264" width="11.42578125" style="1"/>
    <col min="11265" max="11265" width="2.85546875" style="1" customWidth="1"/>
    <col min="11266" max="11266" width="45.85546875" style="1" customWidth="1"/>
    <col min="11267" max="11267" width="5.85546875" style="1" customWidth="1"/>
    <col min="11268" max="11271" width="15.7109375" style="1" customWidth="1"/>
    <col min="11272" max="11272" width="2.85546875" style="1" customWidth="1"/>
    <col min="11273" max="11276" width="15.7109375" style="1" customWidth="1"/>
    <col min="11277" max="11277" width="2.85546875" style="1" customWidth="1"/>
    <col min="11278" max="11278" width="10.85546875" style="1" customWidth="1"/>
    <col min="11279" max="11279" width="2.85546875" style="1" customWidth="1"/>
    <col min="11280" max="11281" width="15.7109375" style="1" customWidth="1"/>
    <col min="11282" max="11283" width="2.85546875" style="1" customWidth="1"/>
    <col min="11284" max="11284" width="45.85546875" style="1" customWidth="1"/>
    <col min="11285" max="11288" width="15.7109375" style="1" customWidth="1"/>
    <col min="11289" max="11289" width="2.85546875" style="1" customWidth="1"/>
    <col min="11290" max="11293" width="15.7109375" style="1" customWidth="1"/>
    <col min="11294" max="11294" width="2.85546875" style="1" customWidth="1"/>
    <col min="11295" max="11295" width="10.85546875" style="1" customWidth="1"/>
    <col min="11296" max="11296" width="2.85546875" style="1" customWidth="1"/>
    <col min="11297" max="11520" width="11.42578125" style="1"/>
    <col min="11521" max="11521" width="2.85546875" style="1" customWidth="1"/>
    <col min="11522" max="11522" width="45.85546875" style="1" customWidth="1"/>
    <col min="11523" max="11523" width="5.85546875" style="1" customWidth="1"/>
    <col min="11524" max="11527" width="15.7109375" style="1" customWidth="1"/>
    <col min="11528" max="11528" width="2.85546875" style="1" customWidth="1"/>
    <col min="11529" max="11532" width="15.7109375" style="1" customWidth="1"/>
    <col min="11533" max="11533" width="2.85546875" style="1" customWidth="1"/>
    <col min="11534" max="11534" width="10.85546875" style="1" customWidth="1"/>
    <col min="11535" max="11535" width="2.85546875" style="1" customWidth="1"/>
    <col min="11536" max="11537" width="15.7109375" style="1" customWidth="1"/>
    <col min="11538" max="11539" width="2.85546875" style="1" customWidth="1"/>
    <col min="11540" max="11540" width="45.85546875" style="1" customWidth="1"/>
    <col min="11541" max="11544" width="15.7109375" style="1" customWidth="1"/>
    <col min="11545" max="11545" width="2.85546875" style="1" customWidth="1"/>
    <col min="11546" max="11549" width="15.7109375" style="1" customWidth="1"/>
    <col min="11550" max="11550" width="2.85546875" style="1" customWidth="1"/>
    <col min="11551" max="11551" width="10.85546875" style="1" customWidth="1"/>
    <col min="11552" max="11552" width="2.85546875" style="1" customWidth="1"/>
    <col min="11553" max="11776" width="11.42578125" style="1"/>
    <col min="11777" max="11777" width="2.85546875" style="1" customWidth="1"/>
    <col min="11778" max="11778" width="45.85546875" style="1" customWidth="1"/>
    <col min="11779" max="11779" width="5.85546875" style="1" customWidth="1"/>
    <col min="11780" max="11783" width="15.7109375" style="1" customWidth="1"/>
    <col min="11784" max="11784" width="2.85546875" style="1" customWidth="1"/>
    <col min="11785" max="11788" width="15.7109375" style="1" customWidth="1"/>
    <col min="11789" max="11789" width="2.85546875" style="1" customWidth="1"/>
    <col min="11790" max="11790" width="10.85546875" style="1" customWidth="1"/>
    <col min="11791" max="11791" width="2.85546875" style="1" customWidth="1"/>
    <col min="11792" max="11793" width="15.7109375" style="1" customWidth="1"/>
    <col min="11794" max="11795" width="2.85546875" style="1" customWidth="1"/>
    <col min="11796" max="11796" width="45.85546875" style="1" customWidth="1"/>
    <col min="11797" max="11800" width="15.7109375" style="1" customWidth="1"/>
    <col min="11801" max="11801" width="2.85546875" style="1" customWidth="1"/>
    <col min="11802" max="11805" width="15.7109375" style="1" customWidth="1"/>
    <col min="11806" max="11806" width="2.85546875" style="1" customWidth="1"/>
    <col min="11807" max="11807" width="10.85546875" style="1" customWidth="1"/>
    <col min="11808" max="11808" width="2.85546875" style="1" customWidth="1"/>
    <col min="11809" max="12032" width="11.42578125" style="1"/>
    <col min="12033" max="12033" width="2.85546875" style="1" customWidth="1"/>
    <col min="12034" max="12034" width="45.85546875" style="1" customWidth="1"/>
    <col min="12035" max="12035" width="5.85546875" style="1" customWidth="1"/>
    <col min="12036" max="12039" width="15.7109375" style="1" customWidth="1"/>
    <col min="12040" max="12040" width="2.85546875" style="1" customWidth="1"/>
    <col min="12041" max="12044" width="15.7109375" style="1" customWidth="1"/>
    <col min="12045" max="12045" width="2.85546875" style="1" customWidth="1"/>
    <col min="12046" max="12046" width="10.85546875" style="1" customWidth="1"/>
    <col min="12047" max="12047" width="2.85546875" style="1" customWidth="1"/>
    <col min="12048" max="12049" width="15.7109375" style="1" customWidth="1"/>
    <col min="12050" max="12051" width="2.85546875" style="1" customWidth="1"/>
    <col min="12052" max="12052" width="45.85546875" style="1" customWidth="1"/>
    <col min="12053" max="12056" width="15.7109375" style="1" customWidth="1"/>
    <col min="12057" max="12057" width="2.85546875" style="1" customWidth="1"/>
    <col min="12058" max="12061" width="15.7109375" style="1" customWidth="1"/>
    <col min="12062" max="12062" width="2.85546875" style="1" customWidth="1"/>
    <col min="12063" max="12063" width="10.85546875" style="1" customWidth="1"/>
    <col min="12064" max="12064" width="2.85546875" style="1" customWidth="1"/>
    <col min="12065" max="12288" width="11.42578125" style="1"/>
    <col min="12289" max="12289" width="2.85546875" style="1" customWidth="1"/>
    <col min="12290" max="12290" width="45.85546875" style="1" customWidth="1"/>
    <col min="12291" max="12291" width="5.85546875" style="1" customWidth="1"/>
    <col min="12292" max="12295" width="15.7109375" style="1" customWidth="1"/>
    <col min="12296" max="12296" width="2.85546875" style="1" customWidth="1"/>
    <col min="12297" max="12300" width="15.7109375" style="1" customWidth="1"/>
    <col min="12301" max="12301" width="2.85546875" style="1" customWidth="1"/>
    <col min="12302" max="12302" width="10.85546875" style="1" customWidth="1"/>
    <col min="12303" max="12303" width="2.85546875" style="1" customWidth="1"/>
    <col min="12304" max="12305" width="15.7109375" style="1" customWidth="1"/>
    <col min="12306" max="12307" width="2.85546875" style="1" customWidth="1"/>
    <col min="12308" max="12308" width="45.85546875" style="1" customWidth="1"/>
    <col min="12309" max="12312" width="15.7109375" style="1" customWidth="1"/>
    <col min="12313" max="12313" width="2.85546875" style="1" customWidth="1"/>
    <col min="12314" max="12317" width="15.7109375" style="1" customWidth="1"/>
    <col min="12318" max="12318" width="2.85546875" style="1" customWidth="1"/>
    <col min="12319" max="12319" width="10.85546875" style="1" customWidth="1"/>
    <col min="12320" max="12320" width="2.85546875" style="1" customWidth="1"/>
    <col min="12321" max="12544" width="11.42578125" style="1"/>
    <col min="12545" max="12545" width="2.85546875" style="1" customWidth="1"/>
    <col min="12546" max="12546" width="45.85546875" style="1" customWidth="1"/>
    <col min="12547" max="12547" width="5.85546875" style="1" customWidth="1"/>
    <col min="12548" max="12551" width="15.7109375" style="1" customWidth="1"/>
    <col min="12552" max="12552" width="2.85546875" style="1" customWidth="1"/>
    <col min="12553" max="12556" width="15.7109375" style="1" customWidth="1"/>
    <col min="12557" max="12557" width="2.85546875" style="1" customWidth="1"/>
    <col min="12558" max="12558" width="10.85546875" style="1" customWidth="1"/>
    <col min="12559" max="12559" width="2.85546875" style="1" customWidth="1"/>
    <col min="12560" max="12561" width="15.7109375" style="1" customWidth="1"/>
    <col min="12562" max="12563" width="2.85546875" style="1" customWidth="1"/>
    <col min="12564" max="12564" width="45.85546875" style="1" customWidth="1"/>
    <col min="12565" max="12568" width="15.7109375" style="1" customWidth="1"/>
    <col min="12569" max="12569" width="2.85546875" style="1" customWidth="1"/>
    <col min="12570" max="12573" width="15.7109375" style="1" customWidth="1"/>
    <col min="12574" max="12574" width="2.85546875" style="1" customWidth="1"/>
    <col min="12575" max="12575" width="10.85546875" style="1" customWidth="1"/>
    <col min="12576" max="12576" width="2.85546875" style="1" customWidth="1"/>
    <col min="12577" max="12800" width="11.42578125" style="1"/>
    <col min="12801" max="12801" width="2.85546875" style="1" customWidth="1"/>
    <col min="12802" max="12802" width="45.85546875" style="1" customWidth="1"/>
    <col min="12803" max="12803" width="5.85546875" style="1" customWidth="1"/>
    <col min="12804" max="12807" width="15.7109375" style="1" customWidth="1"/>
    <col min="12808" max="12808" width="2.85546875" style="1" customWidth="1"/>
    <col min="12809" max="12812" width="15.7109375" style="1" customWidth="1"/>
    <col min="12813" max="12813" width="2.85546875" style="1" customWidth="1"/>
    <col min="12814" max="12814" width="10.85546875" style="1" customWidth="1"/>
    <col min="12815" max="12815" width="2.85546875" style="1" customWidth="1"/>
    <col min="12816" max="12817" width="15.7109375" style="1" customWidth="1"/>
    <col min="12818" max="12819" width="2.85546875" style="1" customWidth="1"/>
    <col min="12820" max="12820" width="45.85546875" style="1" customWidth="1"/>
    <col min="12821" max="12824" width="15.7109375" style="1" customWidth="1"/>
    <col min="12825" max="12825" width="2.85546875" style="1" customWidth="1"/>
    <col min="12826" max="12829" width="15.7109375" style="1" customWidth="1"/>
    <col min="12830" max="12830" width="2.85546875" style="1" customWidth="1"/>
    <col min="12831" max="12831" width="10.85546875" style="1" customWidth="1"/>
    <col min="12832" max="12832" width="2.85546875" style="1" customWidth="1"/>
    <col min="12833" max="13056" width="11.42578125" style="1"/>
    <col min="13057" max="13057" width="2.85546875" style="1" customWidth="1"/>
    <col min="13058" max="13058" width="45.85546875" style="1" customWidth="1"/>
    <col min="13059" max="13059" width="5.85546875" style="1" customWidth="1"/>
    <col min="13060" max="13063" width="15.7109375" style="1" customWidth="1"/>
    <col min="13064" max="13064" width="2.85546875" style="1" customWidth="1"/>
    <col min="13065" max="13068" width="15.7109375" style="1" customWidth="1"/>
    <col min="13069" max="13069" width="2.85546875" style="1" customWidth="1"/>
    <col min="13070" max="13070" width="10.85546875" style="1" customWidth="1"/>
    <col min="13071" max="13071" width="2.85546875" style="1" customWidth="1"/>
    <col min="13072" max="13073" width="15.7109375" style="1" customWidth="1"/>
    <col min="13074" max="13075" width="2.85546875" style="1" customWidth="1"/>
    <col min="13076" max="13076" width="45.85546875" style="1" customWidth="1"/>
    <col min="13077" max="13080" width="15.7109375" style="1" customWidth="1"/>
    <col min="13081" max="13081" width="2.85546875" style="1" customWidth="1"/>
    <col min="13082" max="13085" width="15.7109375" style="1" customWidth="1"/>
    <col min="13086" max="13086" width="2.85546875" style="1" customWidth="1"/>
    <col min="13087" max="13087" width="10.85546875" style="1" customWidth="1"/>
    <col min="13088" max="13088" width="2.85546875" style="1" customWidth="1"/>
    <col min="13089" max="13312" width="11.42578125" style="1"/>
    <col min="13313" max="13313" width="2.85546875" style="1" customWidth="1"/>
    <col min="13314" max="13314" width="45.85546875" style="1" customWidth="1"/>
    <col min="13315" max="13315" width="5.85546875" style="1" customWidth="1"/>
    <col min="13316" max="13319" width="15.7109375" style="1" customWidth="1"/>
    <col min="13320" max="13320" width="2.85546875" style="1" customWidth="1"/>
    <col min="13321" max="13324" width="15.7109375" style="1" customWidth="1"/>
    <col min="13325" max="13325" width="2.85546875" style="1" customWidth="1"/>
    <col min="13326" max="13326" width="10.85546875" style="1" customWidth="1"/>
    <col min="13327" max="13327" width="2.85546875" style="1" customWidth="1"/>
    <col min="13328" max="13329" width="15.7109375" style="1" customWidth="1"/>
    <col min="13330" max="13331" width="2.85546875" style="1" customWidth="1"/>
    <col min="13332" max="13332" width="45.85546875" style="1" customWidth="1"/>
    <col min="13333" max="13336" width="15.7109375" style="1" customWidth="1"/>
    <col min="13337" max="13337" width="2.85546875" style="1" customWidth="1"/>
    <col min="13338" max="13341" width="15.7109375" style="1" customWidth="1"/>
    <col min="13342" max="13342" width="2.85546875" style="1" customWidth="1"/>
    <col min="13343" max="13343" width="10.85546875" style="1" customWidth="1"/>
    <col min="13344" max="13344" width="2.85546875" style="1" customWidth="1"/>
    <col min="13345" max="13568" width="11.42578125" style="1"/>
    <col min="13569" max="13569" width="2.85546875" style="1" customWidth="1"/>
    <col min="13570" max="13570" width="45.85546875" style="1" customWidth="1"/>
    <col min="13571" max="13571" width="5.85546875" style="1" customWidth="1"/>
    <col min="13572" max="13575" width="15.7109375" style="1" customWidth="1"/>
    <col min="13576" max="13576" width="2.85546875" style="1" customWidth="1"/>
    <col min="13577" max="13580" width="15.7109375" style="1" customWidth="1"/>
    <col min="13581" max="13581" width="2.85546875" style="1" customWidth="1"/>
    <col min="13582" max="13582" width="10.85546875" style="1" customWidth="1"/>
    <col min="13583" max="13583" width="2.85546875" style="1" customWidth="1"/>
    <col min="13584" max="13585" width="15.7109375" style="1" customWidth="1"/>
    <col min="13586" max="13587" width="2.85546875" style="1" customWidth="1"/>
    <col min="13588" max="13588" width="45.85546875" style="1" customWidth="1"/>
    <col min="13589" max="13592" width="15.7109375" style="1" customWidth="1"/>
    <col min="13593" max="13593" width="2.85546875" style="1" customWidth="1"/>
    <col min="13594" max="13597" width="15.7109375" style="1" customWidth="1"/>
    <col min="13598" max="13598" width="2.85546875" style="1" customWidth="1"/>
    <col min="13599" max="13599" width="10.85546875" style="1" customWidth="1"/>
    <col min="13600" max="13600" width="2.85546875" style="1" customWidth="1"/>
    <col min="13601" max="13824" width="11.42578125" style="1"/>
    <col min="13825" max="13825" width="2.85546875" style="1" customWidth="1"/>
    <col min="13826" max="13826" width="45.85546875" style="1" customWidth="1"/>
    <col min="13827" max="13827" width="5.85546875" style="1" customWidth="1"/>
    <col min="13828" max="13831" width="15.7109375" style="1" customWidth="1"/>
    <col min="13832" max="13832" width="2.85546875" style="1" customWidth="1"/>
    <col min="13833" max="13836" width="15.7109375" style="1" customWidth="1"/>
    <col min="13837" max="13837" width="2.85546875" style="1" customWidth="1"/>
    <col min="13838" max="13838" width="10.85546875" style="1" customWidth="1"/>
    <col min="13839" max="13839" width="2.85546875" style="1" customWidth="1"/>
    <col min="13840" max="13841" width="15.7109375" style="1" customWidth="1"/>
    <col min="13842" max="13843" width="2.85546875" style="1" customWidth="1"/>
    <col min="13844" max="13844" width="45.85546875" style="1" customWidth="1"/>
    <col min="13845" max="13848" width="15.7109375" style="1" customWidth="1"/>
    <col min="13849" max="13849" width="2.85546875" style="1" customWidth="1"/>
    <col min="13850" max="13853" width="15.7109375" style="1" customWidth="1"/>
    <col min="13854" max="13854" width="2.85546875" style="1" customWidth="1"/>
    <col min="13855" max="13855" width="10.85546875" style="1" customWidth="1"/>
    <col min="13856" max="13856" width="2.85546875" style="1" customWidth="1"/>
    <col min="13857" max="14080" width="11.42578125" style="1"/>
    <col min="14081" max="14081" width="2.85546875" style="1" customWidth="1"/>
    <col min="14082" max="14082" width="45.85546875" style="1" customWidth="1"/>
    <col min="14083" max="14083" width="5.85546875" style="1" customWidth="1"/>
    <col min="14084" max="14087" width="15.7109375" style="1" customWidth="1"/>
    <col min="14088" max="14088" width="2.85546875" style="1" customWidth="1"/>
    <col min="14089" max="14092" width="15.7109375" style="1" customWidth="1"/>
    <col min="14093" max="14093" width="2.85546875" style="1" customWidth="1"/>
    <col min="14094" max="14094" width="10.85546875" style="1" customWidth="1"/>
    <col min="14095" max="14095" width="2.85546875" style="1" customWidth="1"/>
    <col min="14096" max="14097" width="15.7109375" style="1" customWidth="1"/>
    <col min="14098" max="14099" width="2.85546875" style="1" customWidth="1"/>
    <col min="14100" max="14100" width="45.85546875" style="1" customWidth="1"/>
    <col min="14101" max="14104" width="15.7109375" style="1" customWidth="1"/>
    <col min="14105" max="14105" width="2.85546875" style="1" customWidth="1"/>
    <col min="14106" max="14109" width="15.7109375" style="1" customWidth="1"/>
    <col min="14110" max="14110" width="2.85546875" style="1" customWidth="1"/>
    <col min="14111" max="14111" width="10.85546875" style="1" customWidth="1"/>
    <col min="14112" max="14112" width="2.85546875" style="1" customWidth="1"/>
    <col min="14113" max="14336" width="11.42578125" style="1"/>
    <col min="14337" max="14337" width="2.85546875" style="1" customWidth="1"/>
    <col min="14338" max="14338" width="45.85546875" style="1" customWidth="1"/>
    <col min="14339" max="14339" width="5.85546875" style="1" customWidth="1"/>
    <col min="14340" max="14343" width="15.7109375" style="1" customWidth="1"/>
    <col min="14344" max="14344" width="2.85546875" style="1" customWidth="1"/>
    <col min="14345" max="14348" width="15.7109375" style="1" customWidth="1"/>
    <col min="14349" max="14349" width="2.85546875" style="1" customWidth="1"/>
    <col min="14350" max="14350" width="10.85546875" style="1" customWidth="1"/>
    <col min="14351" max="14351" width="2.85546875" style="1" customWidth="1"/>
    <col min="14352" max="14353" width="15.7109375" style="1" customWidth="1"/>
    <col min="14354" max="14355" width="2.85546875" style="1" customWidth="1"/>
    <col min="14356" max="14356" width="45.85546875" style="1" customWidth="1"/>
    <col min="14357" max="14360" width="15.7109375" style="1" customWidth="1"/>
    <col min="14361" max="14361" width="2.85546875" style="1" customWidth="1"/>
    <col min="14362" max="14365" width="15.7109375" style="1" customWidth="1"/>
    <col min="14366" max="14366" width="2.85546875" style="1" customWidth="1"/>
    <col min="14367" max="14367" width="10.85546875" style="1" customWidth="1"/>
    <col min="14368" max="14368" width="2.85546875" style="1" customWidth="1"/>
    <col min="14369" max="14592" width="11.42578125" style="1"/>
    <col min="14593" max="14593" width="2.85546875" style="1" customWidth="1"/>
    <col min="14594" max="14594" width="45.85546875" style="1" customWidth="1"/>
    <col min="14595" max="14595" width="5.85546875" style="1" customWidth="1"/>
    <col min="14596" max="14599" width="15.7109375" style="1" customWidth="1"/>
    <col min="14600" max="14600" width="2.85546875" style="1" customWidth="1"/>
    <col min="14601" max="14604" width="15.7109375" style="1" customWidth="1"/>
    <col min="14605" max="14605" width="2.85546875" style="1" customWidth="1"/>
    <col min="14606" max="14606" width="10.85546875" style="1" customWidth="1"/>
    <col min="14607" max="14607" width="2.85546875" style="1" customWidth="1"/>
    <col min="14608" max="14609" width="15.7109375" style="1" customWidth="1"/>
    <col min="14610" max="14611" width="2.85546875" style="1" customWidth="1"/>
    <col min="14612" max="14612" width="45.85546875" style="1" customWidth="1"/>
    <col min="14613" max="14616" width="15.7109375" style="1" customWidth="1"/>
    <col min="14617" max="14617" width="2.85546875" style="1" customWidth="1"/>
    <col min="14618" max="14621" width="15.7109375" style="1" customWidth="1"/>
    <col min="14622" max="14622" width="2.85546875" style="1" customWidth="1"/>
    <col min="14623" max="14623" width="10.85546875" style="1" customWidth="1"/>
    <col min="14624" max="14624" width="2.85546875" style="1" customWidth="1"/>
    <col min="14625" max="14848" width="11.42578125" style="1"/>
    <col min="14849" max="14849" width="2.85546875" style="1" customWidth="1"/>
    <col min="14850" max="14850" width="45.85546875" style="1" customWidth="1"/>
    <col min="14851" max="14851" width="5.85546875" style="1" customWidth="1"/>
    <col min="14852" max="14855" width="15.7109375" style="1" customWidth="1"/>
    <col min="14856" max="14856" width="2.85546875" style="1" customWidth="1"/>
    <col min="14857" max="14860" width="15.7109375" style="1" customWidth="1"/>
    <col min="14861" max="14861" width="2.85546875" style="1" customWidth="1"/>
    <col min="14862" max="14862" width="10.85546875" style="1" customWidth="1"/>
    <col min="14863" max="14863" width="2.85546875" style="1" customWidth="1"/>
    <col min="14864" max="14865" width="15.7109375" style="1" customWidth="1"/>
    <col min="14866" max="14867" width="2.85546875" style="1" customWidth="1"/>
    <col min="14868" max="14868" width="45.85546875" style="1" customWidth="1"/>
    <col min="14869" max="14872" width="15.7109375" style="1" customWidth="1"/>
    <col min="14873" max="14873" width="2.85546875" style="1" customWidth="1"/>
    <col min="14874" max="14877" width="15.7109375" style="1" customWidth="1"/>
    <col min="14878" max="14878" width="2.85546875" style="1" customWidth="1"/>
    <col min="14879" max="14879" width="10.85546875" style="1" customWidth="1"/>
    <col min="14880" max="14880" width="2.85546875" style="1" customWidth="1"/>
    <col min="14881" max="15104" width="11.42578125" style="1"/>
    <col min="15105" max="15105" width="2.85546875" style="1" customWidth="1"/>
    <col min="15106" max="15106" width="45.85546875" style="1" customWidth="1"/>
    <col min="15107" max="15107" width="5.85546875" style="1" customWidth="1"/>
    <col min="15108" max="15111" width="15.7109375" style="1" customWidth="1"/>
    <col min="15112" max="15112" width="2.85546875" style="1" customWidth="1"/>
    <col min="15113" max="15116" width="15.7109375" style="1" customWidth="1"/>
    <col min="15117" max="15117" width="2.85546875" style="1" customWidth="1"/>
    <col min="15118" max="15118" width="10.85546875" style="1" customWidth="1"/>
    <col min="15119" max="15119" width="2.85546875" style="1" customWidth="1"/>
    <col min="15120" max="15121" width="15.7109375" style="1" customWidth="1"/>
    <col min="15122" max="15123" width="2.85546875" style="1" customWidth="1"/>
    <col min="15124" max="15124" width="45.85546875" style="1" customWidth="1"/>
    <col min="15125" max="15128" width="15.7109375" style="1" customWidth="1"/>
    <col min="15129" max="15129" width="2.85546875" style="1" customWidth="1"/>
    <col min="15130" max="15133" width="15.7109375" style="1" customWidth="1"/>
    <col min="15134" max="15134" width="2.85546875" style="1" customWidth="1"/>
    <col min="15135" max="15135" width="10.85546875" style="1" customWidth="1"/>
    <col min="15136" max="15136" width="2.85546875" style="1" customWidth="1"/>
    <col min="15137" max="15360" width="11.42578125" style="1"/>
    <col min="15361" max="15361" width="2.85546875" style="1" customWidth="1"/>
    <col min="15362" max="15362" width="45.85546875" style="1" customWidth="1"/>
    <col min="15363" max="15363" width="5.85546875" style="1" customWidth="1"/>
    <col min="15364" max="15367" width="15.7109375" style="1" customWidth="1"/>
    <col min="15368" max="15368" width="2.85546875" style="1" customWidth="1"/>
    <col min="15369" max="15372" width="15.7109375" style="1" customWidth="1"/>
    <col min="15373" max="15373" width="2.85546875" style="1" customWidth="1"/>
    <col min="15374" max="15374" width="10.85546875" style="1" customWidth="1"/>
    <col min="15375" max="15375" width="2.85546875" style="1" customWidth="1"/>
    <col min="15376" max="15377" width="15.7109375" style="1" customWidth="1"/>
    <col min="15378" max="15379" width="2.85546875" style="1" customWidth="1"/>
    <col min="15380" max="15380" width="45.85546875" style="1" customWidth="1"/>
    <col min="15381" max="15384" width="15.7109375" style="1" customWidth="1"/>
    <col min="15385" max="15385" width="2.85546875" style="1" customWidth="1"/>
    <col min="15386" max="15389" width="15.7109375" style="1" customWidth="1"/>
    <col min="15390" max="15390" width="2.85546875" style="1" customWidth="1"/>
    <col min="15391" max="15391" width="10.85546875" style="1" customWidth="1"/>
    <col min="15392" max="15392" width="2.85546875" style="1" customWidth="1"/>
    <col min="15393" max="15616" width="11.42578125" style="1"/>
    <col min="15617" max="15617" width="2.85546875" style="1" customWidth="1"/>
    <col min="15618" max="15618" width="45.85546875" style="1" customWidth="1"/>
    <col min="15619" max="15619" width="5.85546875" style="1" customWidth="1"/>
    <col min="15620" max="15623" width="15.7109375" style="1" customWidth="1"/>
    <col min="15624" max="15624" width="2.85546875" style="1" customWidth="1"/>
    <col min="15625" max="15628" width="15.7109375" style="1" customWidth="1"/>
    <col min="15629" max="15629" width="2.85546875" style="1" customWidth="1"/>
    <col min="15630" max="15630" width="10.85546875" style="1" customWidth="1"/>
    <col min="15631" max="15631" width="2.85546875" style="1" customWidth="1"/>
    <col min="15632" max="15633" width="15.7109375" style="1" customWidth="1"/>
    <col min="15634" max="15635" width="2.85546875" style="1" customWidth="1"/>
    <col min="15636" max="15636" width="45.85546875" style="1" customWidth="1"/>
    <col min="15637" max="15640" width="15.7109375" style="1" customWidth="1"/>
    <col min="15641" max="15641" width="2.85546875" style="1" customWidth="1"/>
    <col min="15642" max="15645" width="15.7109375" style="1" customWidth="1"/>
    <col min="15646" max="15646" width="2.85546875" style="1" customWidth="1"/>
    <col min="15647" max="15647" width="10.85546875" style="1" customWidth="1"/>
    <col min="15648" max="15648" width="2.85546875" style="1" customWidth="1"/>
    <col min="15649" max="15872" width="11.42578125" style="1"/>
    <col min="15873" max="15873" width="2.85546875" style="1" customWidth="1"/>
    <col min="15874" max="15874" width="45.85546875" style="1" customWidth="1"/>
    <col min="15875" max="15875" width="5.85546875" style="1" customWidth="1"/>
    <col min="15876" max="15879" width="15.7109375" style="1" customWidth="1"/>
    <col min="15880" max="15880" width="2.85546875" style="1" customWidth="1"/>
    <col min="15881" max="15884" width="15.7109375" style="1" customWidth="1"/>
    <col min="15885" max="15885" width="2.85546875" style="1" customWidth="1"/>
    <col min="15886" max="15886" width="10.85546875" style="1" customWidth="1"/>
    <col min="15887" max="15887" width="2.85546875" style="1" customWidth="1"/>
    <col min="15888" max="15889" width="15.7109375" style="1" customWidth="1"/>
    <col min="15890" max="15891" width="2.85546875" style="1" customWidth="1"/>
    <col min="15892" max="15892" width="45.85546875" style="1" customWidth="1"/>
    <col min="15893" max="15896" width="15.7109375" style="1" customWidth="1"/>
    <col min="15897" max="15897" width="2.85546875" style="1" customWidth="1"/>
    <col min="15898" max="15901" width="15.7109375" style="1" customWidth="1"/>
    <col min="15902" max="15902" width="2.85546875" style="1" customWidth="1"/>
    <col min="15903" max="15903" width="10.85546875" style="1" customWidth="1"/>
    <col min="15904" max="15904" width="2.85546875" style="1" customWidth="1"/>
    <col min="15905" max="16128" width="11.42578125" style="1"/>
    <col min="16129" max="16129" width="2.85546875" style="1" customWidth="1"/>
    <col min="16130" max="16130" width="45.85546875" style="1" customWidth="1"/>
    <col min="16131" max="16131" width="5.85546875" style="1" customWidth="1"/>
    <col min="16132" max="16135" width="15.7109375" style="1" customWidth="1"/>
    <col min="16136" max="16136" width="2.85546875" style="1" customWidth="1"/>
    <col min="16137" max="16140" width="15.7109375" style="1" customWidth="1"/>
    <col min="16141" max="16141" width="2.85546875" style="1" customWidth="1"/>
    <col min="16142" max="16142" width="10.85546875" style="1" customWidth="1"/>
    <col min="16143" max="16143" width="2.85546875" style="1" customWidth="1"/>
    <col min="16144" max="16145" width="15.7109375" style="1" customWidth="1"/>
    <col min="16146" max="16147" width="2.85546875" style="1" customWidth="1"/>
    <col min="16148" max="16148" width="45.85546875" style="1" customWidth="1"/>
    <col min="16149" max="16152" width="15.7109375" style="1" customWidth="1"/>
    <col min="16153" max="16153" width="2.85546875" style="1" customWidth="1"/>
    <col min="16154" max="16157" width="15.7109375" style="1" customWidth="1"/>
    <col min="16158" max="16158" width="2.85546875" style="1" customWidth="1"/>
    <col min="16159" max="16159" width="10.85546875" style="1" customWidth="1"/>
    <col min="16160" max="16160" width="2.85546875" style="1" customWidth="1"/>
    <col min="16161" max="16384" width="11.42578125" style="1"/>
  </cols>
  <sheetData>
    <row r="2" spans="1:47" x14ac:dyDescent="0.25">
      <c r="B2" s="27" t="s">
        <v>227</v>
      </c>
      <c r="T2" s="27"/>
    </row>
    <row r="3" spans="1:47" x14ac:dyDescent="0.25">
      <c r="B3" s="27" t="s">
        <v>228</v>
      </c>
      <c r="T3" s="27" t="s">
        <v>228</v>
      </c>
    </row>
    <row r="4" spans="1:47" x14ac:dyDescent="0.25">
      <c r="B4" s="55" t="s">
        <v>2</v>
      </c>
      <c r="T4" s="55" t="s">
        <v>3</v>
      </c>
    </row>
    <row r="5" spans="1:47" s="514" customFormat="1" x14ac:dyDescent="0.25">
      <c r="A5" s="1464"/>
      <c r="B5" s="1501" t="s">
        <v>4</v>
      </c>
      <c r="C5" s="1501" t="s">
        <v>5</v>
      </c>
      <c r="D5" s="1441"/>
      <c r="E5" s="1475">
        <v>2019</v>
      </c>
      <c r="F5" s="1475"/>
      <c r="G5" s="1475"/>
      <c r="H5" s="1464"/>
      <c r="I5" s="1441"/>
      <c r="J5" s="1475">
        <v>2018</v>
      </c>
      <c r="K5" s="1475"/>
      <c r="L5" s="1475"/>
      <c r="M5" s="1464"/>
      <c r="N5" s="1500" t="s">
        <v>517</v>
      </c>
      <c r="O5" s="1464"/>
      <c r="P5" s="1500" t="s">
        <v>658</v>
      </c>
      <c r="Q5" s="1500" t="s">
        <v>453</v>
      </c>
      <c r="R5" s="1464"/>
      <c r="S5" s="1464"/>
      <c r="T5" s="1501" t="s">
        <v>4</v>
      </c>
      <c r="U5" s="1441"/>
      <c r="V5" s="1475">
        <v>2019</v>
      </c>
      <c r="W5" s="1475"/>
      <c r="X5" s="1475"/>
      <c r="Y5" s="1464"/>
      <c r="Z5" s="1441"/>
      <c r="AA5" s="1475">
        <v>2018</v>
      </c>
      <c r="AB5" s="1475"/>
      <c r="AC5" s="1475"/>
      <c r="AD5" s="1464"/>
      <c r="AE5" s="1500" t="s">
        <v>517</v>
      </c>
      <c r="AF5" s="1464"/>
      <c r="AK5" s="808"/>
      <c r="AL5" s="808"/>
      <c r="AM5" s="808"/>
      <c r="AN5" s="808"/>
      <c r="AR5" s="808"/>
      <c r="AS5" s="808"/>
      <c r="AT5" s="808"/>
      <c r="AU5" s="808"/>
    </row>
    <row r="6" spans="1:47" s="514" customFormat="1" x14ac:dyDescent="0.25">
      <c r="A6" s="1464"/>
      <c r="B6" s="1501"/>
      <c r="C6" s="1501"/>
      <c r="D6" s="1441" t="s">
        <v>148</v>
      </c>
      <c r="E6" s="1441" t="s">
        <v>205</v>
      </c>
      <c r="F6" s="1441" t="s">
        <v>205</v>
      </c>
      <c r="G6" s="1441" t="s">
        <v>150</v>
      </c>
      <c r="H6" s="1464"/>
      <c r="I6" s="1441" t="s">
        <v>148</v>
      </c>
      <c r="J6" s="1441" t="s">
        <v>205</v>
      </c>
      <c r="K6" s="1441" t="s">
        <v>205</v>
      </c>
      <c r="L6" s="1441" t="s">
        <v>150</v>
      </c>
      <c r="M6" s="1464"/>
      <c r="N6" s="1500"/>
      <c r="O6" s="1464"/>
      <c r="P6" s="1500"/>
      <c r="Q6" s="1500"/>
      <c r="R6" s="1464"/>
      <c r="S6" s="1464"/>
      <c r="T6" s="1501"/>
      <c r="U6" s="1441" t="s">
        <v>148</v>
      </c>
      <c r="V6" s="1441" t="s">
        <v>205</v>
      </c>
      <c r="W6" s="1441" t="s">
        <v>205</v>
      </c>
      <c r="X6" s="1441" t="s">
        <v>150</v>
      </c>
      <c r="Y6" s="1464"/>
      <c r="Z6" s="1441" t="s">
        <v>148</v>
      </c>
      <c r="AA6" s="1441" t="s">
        <v>205</v>
      </c>
      <c r="AB6" s="1441" t="s">
        <v>205</v>
      </c>
      <c r="AC6" s="1441" t="s">
        <v>150</v>
      </c>
      <c r="AD6" s="1464"/>
      <c r="AE6" s="1500"/>
      <c r="AF6" s="1464"/>
      <c r="AK6" s="808"/>
      <c r="AL6" s="808"/>
      <c r="AM6" s="808"/>
      <c r="AN6" s="808"/>
      <c r="AR6" s="808"/>
      <c r="AS6" s="808"/>
      <c r="AT6" s="808"/>
      <c r="AU6" s="808"/>
    </row>
    <row r="7" spans="1:47" s="514" customFormat="1" x14ac:dyDescent="0.25">
      <c r="A7" s="1464"/>
      <c r="B7" s="1501"/>
      <c r="C7" s="1501"/>
      <c r="D7" s="1441"/>
      <c r="E7" s="1441" t="s">
        <v>206</v>
      </c>
      <c r="F7" s="1441" t="s">
        <v>207</v>
      </c>
      <c r="G7" s="1441" t="s">
        <v>217</v>
      </c>
      <c r="H7" s="1464"/>
      <c r="I7" s="1441"/>
      <c r="J7" s="1441" t="s">
        <v>206</v>
      </c>
      <c r="K7" s="1441" t="s">
        <v>207</v>
      </c>
      <c r="L7" s="1441" t="s">
        <v>217</v>
      </c>
      <c r="M7" s="1464"/>
      <c r="N7" s="1500"/>
      <c r="O7" s="1464"/>
      <c r="P7" s="1500"/>
      <c r="Q7" s="1500"/>
      <c r="R7" s="1464"/>
      <c r="S7" s="1464"/>
      <c r="T7" s="1501"/>
      <c r="U7" s="1441"/>
      <c r="V7" s="1441" t="s">
        <v>206</v>
      </c>
      <c r="W7" s="1441" t="s">
        <v>207</v>
      </c>
      <c r="X7" s="1441" t="s">
        <v>217</v>
      </c>
      <c r="Y7" s="1464"/>
      <c r="Z7" s="1441"/>
      <c r="AA7" s="1441" t="s">
        <v>206</v>
      </c>
      <c r="AB7" s="1441" t="s">
        <v>207</v>
      </c>
      <c r="AC7" s="1441" t="s">
        <v>217</v>
      </c>
      <c r="AD7" s="1464"/>
      <c r="AE7" s="1500"/>
      <c r="AF7" s="1464"/>
      <c r="AK7" s="808"/>
      <c r="AL7" s="808"/>
      <c r="AM7" s="808"/>
      <c r="AN7" s="808"/>
      <c r="AR7" s="808"/>
      <c r="AS7" s="808"/>
      <c r="AT7" s="808"/>
      <c r="AU7" s="808"/>
    </row>
    <row r="8" spans="1:47" x14ac:dyDescent="0.25">
      <c r="A8" s="7"/>
      <c r="B8" s="7"/>
      <c r="C8" s="7"/>
      <c r="D8" s="7"/>
      <c r="E8" s="7"/>
      <c r="F8" s="7"/>
      <c r="G8" s="7"/>
      <c r="H8" s="7"/>
      <c r="I8" s="7"/>
      <c r="J8" s="7"/>
      <c r="K8" s="7"/>
      <c r="L8" s="7"/>
      <c r="M8" s="7"/>
      <c r="N8" s="10"/>
      <c r="O8" s="7"/>
      <c r="P8" s="10"/>
      <c r="Q8" s="7"/>
      <c r="R8" s="7"/>
      <c r="S8" s="7"/>
      <c r="T8" s="7"/>
      <c r="U8" s="7"/>
      <c r="V8" s="7"/>
      <c r="W8" s="7"/>
      <c r="X8" s="7"/>
      <c r="Y8" s="7"/>
      <c r="Z8" s="7"/>
      <c r="AA8" s="7"/>
      <c r="AB8" s="7"/>
      <c r="AC8" s="7"/>
      <c r="AD8" s="7"/>
      <c r="AE8" s="10"/>
      <c r="AF8" s="7"/>
    </row>
    <row r="9" spans="1:47" x14ac:dyDescent="0.25">
      <c r="B9" s="305" t="s">
        <v>6</v>
      </c>
      <c r="I9" s="27"/>
      <c r="N9" s="13"/>
      <c r="P9" s="13"/>
      <c r="T9" s="305" t="s">
        <v>6</v>
      </c>
      <c r="U9" s="27"/>
      <c r="Y9" s="51"/>
      <c r="AD9" s="107"/>
      <c r="AE9" s="13"/>
      <c r="AR9" s="1"/>
      <c r="AS9" s="1"/>
      <c r="AT9" s="1"/>
      <c r="AU9" s="1"/>
    </row>
    <row r="10" spans="1:47" x14ac:dyDescent="0.25">
      <c r="B10" s="1170" t="s">
        <v>508</v>
      </c>
      <c r="C10" s="1171" t="s">
        <v>9</v>
      </c>
      <c r="D10" s="185">
        <f>SUM(E10:G10)</f>
        <v>2010.81</v>
      </c>
      <c r="E10" s="379">
        <v>1981.73</v>
      </c>
      <c r="F10" s="379">
        <v>29.08</v>
      </c>
      <c r="G10" s="187">
        <v>0</v>
      </c>
      <c r="H10" s="444"/>
      <c r="I10" s="185">
        <f>SUM(J10:L10)</f>
        <v>1107.1599999999999</v>
      </c>
      <c r="J10" s="379">
        <v>1095.0999999999999</v>
      </c>
      <c r="K10" s="379">
        <v>12.06</v>
      </c>
      <c r="L10" s="187">
        <v>0</v>
      </c>
      <c r="M10" s="15"/>
      <c r="N10" s="250">
        <f>IF(OR(I10="NA",I10=0),"NA",((D10-I10)/I10))</f>
        <v>0.8161873622601975</v>
      </c>
      <c r="P10" s="269">
        <f>VLOOKUP(B10,'FX rates'!$B$9:$K$124,4,FALSE)</f>
        <v>4.0199999999999996</v>
      </c>
      <c r="Q10" s="281">
        <f>VLOOKUP(B10,'FX rates'!$B$9:$K$124,5,FALSE)</f>
        <v>3.8780000000000001</v>
      </c>
      <c r="R10" s="27"/>
      <c r="S10" s="27"/>
      <c r="T10" s="1170" t="s">
        <v>508</v>
      </c>
      <c r="U10" s="185">
        <f>IF(D10="NA","NA",D10/P10)</f>
        <v>500.20149253731347</v>
      </c>
      <c r="V10" s="379">
        <f>IF(E10="NA","NA",E10/P10)</f>
        <v>492.96766169154233</v>
      </c>
      <c r="W10" s="379">
        <f>IF(F10="NA","NA",F10/P10)</f>
        <v>7.2338308457711449</v>
      </c>
      <c r="X10" s="187">
        <f>IF(G10="NA","NA",G10/P10)</f>
        <v>0</v>
      </c>
      <c r="Y10" s="851"/>
      <c r="Z10" s="185">
        <f>IF(I10="NA","NA",I10/Q10)</f>
        <v>285.49767921609072</v>
      </c>
      <c r="AA10" s="379">
        <f>IF(J10="NA","NA",J10/Q10)</f>
        <v>282.38782877772042</v>
      </c>
      <c r="AB10" s="379">
        <f>IF(K10="NA","NA",K10/Q10)</f>
        <v>3.1098504383702941</v>
      </c>
      <c r="AC10" s="187">
        <f>IF(L10="NA","NA",L10/Q10)</f>
        <v>0</v>
      </c>
      <c r="AD10" s="853"/>
      <c r="AE10" s="250">
        <f>IF(OR(Z10="NA",Z10=0),"NA",((U10-Z10)/Z10))</f>
        <v>0.75203348030971318</v>
      </c>
      <c r="AR10" s="1"/>
      <c r="AS10" s="1"/>
      <c r="AT10" s="1"/>
      <c r="AU10" s="1"/>
    </row>
    <row r="11" spans="1:47" x14ac:dyDescent="0.25">
      <c r="A11" s="27"/>
      <c r="B11" s="323" t="s">
        <v>104</v>
      </c>
      <c r="C11" s="1172" t="s">
        <v>312</v>
      </c>
      <c r="D11" s="361">
        <f t="shared" ref="D11:D17" si="0">SUM(E11:G11)</f>
        <v>2.58</v>
      </c>
      <c r="E11" s="64">
        <v>0</v>
      </c>
      <c r="F11" s="64">
        <v>2.58</v>
      </c>
      <c r="G11" s="188">
        <v>0</v>
      </c>
      <c r="H11" s="444"/>
      <c r="I11" s="361">
        <f>SUM(J11:L11)</f>
        <v>48.64</v>
      </c>
      <c r="J11" s="64">
        <v>0</v>
      </c>
      <c r="K11" s="64">
        <v>48.64</v>
      </c>
      <c r="L11" s="188">
        <v>0</v>
      </c>
      <c r="M11" s="15"/>
      <c r="N11" s="436">
        <f t="shared" ref="N11:N74" si="1">IF(OR(I11="NA",I11=0),"NA",((D11-I11)/I11))</f>
        <v>-0.94695723684210531</v>
      </c>
      <c r="P11" s="270">
        <f>VLOOKUP(B11,'FX rates'!$B$9:$K$124,4,FALSE)</f>
        <v>2.0190000000000001</v>
      </c>
      <c r="Q11" s="283">
        <f>VLOOKUP(B11,'FX rates'!$B$9:$K$124,5,FALSE)</f>
        <v>2</v>
      </c>
      <c r="T11" s="323" t="s">
        <v>104</v>
      </c>
      <c r="U11" s="361">
        <f>IF(D11="NA","NA",D11/P11)</f>
        <v>1.2778603268945021</v>
      </c>
      <c r="V11" s="64">
        <f t="shared" ref="V11:V18" si="2">IF(E11="NA","NA",E11/P11)</f>
        <v>0</v>
      </c>
      <c r="W11" s="64">
        <f t="shared" ref="W11:W18" si="3">IF(F11="NA","NA",F11/P11)</f>
        <v>1.2778603268945021</v>
      </c>
      <c r="X11" s="188">
        <f t="shared" ref="X11:X18" si="4">IF(G11="NA","NA",G11/P11)</f>
        <v>0</v>
      </c>
      <c r="Y11" s="851"/>
      <c r="Z11" s="361">
        <f t="shared" ref="Z11:Z18" si="5">IF(I11="NA","NA",I11/Q11)</f>
        <v>24.32</v>
      </c>
      <c r="AA11" s="64">
        <f t="shared" ref="AA11:AA18" si="6">IF(J11="NA","NA",J11/Q11)</f>
        <v>0</v>
      </c>
      <c r="AB11" s="64">
        <f t="shared" ref="AB11:AB18" si="7">IF(K11="NA","NA",K11/Q11)</f>
        <v>24.32</v>
      </c>
      <c r="AC11" s="188">
        <f t="shared" ref="AC11:AC18" si="8">IF(L11="NA","NA",L11/Q11)</f>
        <v>0</v>
      </c>
      <c r="AD11" s="853"/>
      <c r="AE11" s="436">
        <f>IF(OR(Z11="NA",Z11=0),"NA",((U11-Z11)/Z11))</f>
        <v>-0.94745640103229845</v>
      </c>
      <c r="AF11" s="27"/>
      <c r="AR11" s="1"/>
      <c r="AS11" s="1"/>
      <c r="AT11" s="1"/>
      <c r="AU11" s="1"/>
    </row>
    <row r="12" spans="1:47" x14ac:dyDescent="0.25">
      <c r="B12" s="323" t="s">
        <v>11</v>
      </c>
      <c r="C12" s="1172" t="s">
        <v>12</v>
      </c>
      <c r="D12" s="361">
        <f t="shared" si="0"/>
        <v>125578122</v>
      </c>
      <c r="E12" s="64">
        <v>25079195</v>
      </c>
      <c r="F12" s="64">
        <v>100498927</v>
      </c>
      <c r="G12" s="188">
        <v>0</v>
      </c>
      <c r="H12" s="444"/>
      <c r="I12" s="361">
        <f t="shared" ref="I12:I17" si="9">SUM(J12:L12)</f>
        <v>91637076</v>
      </c>
      <c r="J12" s="64">
        <v>20090120</v>
      </c>
      <c r="K12" s="64">
        <v>71546956</v>
      </c>
      <c r="L12" s="188">
        <v>0</v>
      </c>
      <c r="M12" s="15"/>
      <c r="N12" s="436">
        <f t="shared" si="1"/>
        <v>0.37038551950304482</v>
      </c>
      <c r="P12" s="270">
        <f>VLOOKUP(B12,'FX rates'!$B$9:$K$124,4,FALSE)</f>
        <v>751.95</v>
      </c>
      <c r="Q12" s="283">
        <f>VLOOKUP(B12,'FX rates'!$B$9:$K$124,5,FALSE)</f>
        <v>693.08900000000006</v>
      </c>
      <c r="T12" s="323" t="s">
        <v>11</v>
      </c>
      <c r="U12" s="361">
        <f t="shared" ref="U12:U18" si="10">IF(D12="NA","NA",D12/P12)</f>
        <v>167003.28745262316</v>
      </c>
      <c r="V12" s="64">
        <f t="shared" si="2"/>
        <v>33352.210918279139</v>
      </c>
      <c r="W12" s="64">
        <f t="shared" si="3"/>
        <v>133651.07653434403</v>
      </c>
      <c r="X12" s="188">
        <f t="shared" si="4"/>
        <v>0</v>
      </c>
      <c r="Y12" s="851"/>
      <c r="Z12" s="361">
        <f t="shared" si="5"/>
        <v>132215.45284948972</v>
      </c>
      <c r="AA12" s="64">
        <f t="shared" si="6"/>
        <v>28986.349516440165</v>
      </c>
      <c r="AB12" s="64">
        <f t="shared" si="7"/>
        <v>103229.10333304957</v>
      </c>
      <c r="AC12" s="188">
        <f t="shared" si="8"/>
        <v>0</v>
      </c>
      <c r="AD12" s="444"/>
      <c r="AE12" s="436">
        <f t="shared" ref="AE12:AE75" si="11">IF(OR(Z12="NA",Z12=0),"NA",((U12-Z12)/Z12))</f>
        <v>0.26311474077644242</v>
      </c>
      <c r="AR12" s="1"/>
      <c r="AS12" s="1"/>
      <c r="AT12" s="1"/>
      <c r="AU12" s="1"/>
    </row>
    <row r="13" spans="1:47" x14ac:dyDescent="0.25">
      <c r="B13" s="323" t="s">
        <v>13</v>
      </c>
      <c r="C13" s="1172" t="s">
        <v>14</v>
      </c>
      <c r="D13" s="361">
        <f t="shared" si="0"/>
        <v>260617189.04999998</v>
      </c>
      <c r="E13" s="64">
        <v>22068709.91</v>
      </c>
      <c r="F13" s="64">
        <v>238548479.13999999</v>
      </c>
      <c r="G13" s="188">
        <v>0</v>
      </c>
      <c r="H13" s="444"/>
      <c r="I13" s="361">
        <f t="shared" si="9"/>
        <v>334259966.11000001</v>
      </c>
      <c r="J13" s="64">
        <v>20334918.289999999</v>
      </c>
      <c r="K13" s="64">
        <v>313925047.81999999</v>
      </c>
      <c r="L13" s="188">
        <v>0</v>
      </c>
      <c r="M13" s="15"/>
      <c r="N13" s="436">
        <f t="shared" si="1"/>
        <v>-0.22031587544577588</v>
      </c>
      <c r="P13" s="270">
        <f>VLOOKUP(B13,'FX rates'!$B$9:$K$124,4,FALSE)</f>
        <v>3287.23</v>
      </c>
      <c r="Q13" s="283">
        <f>VLOOKUP(B13,'FX rates'!$B$9:$K$124,5,FALSE)</f>
        <v>3245.01</v>
      </c>
      <c r="T13" s="323" t="s">
        <v>13</v>
      </c>
      <c r="U13" s="361">
        <f t="shared" si="10"/>
        <v>79281.701934455443</v>
      </c>
      <c r="V13" s="64">
        <f t="shared" si="2"/>
        <v>6713.4669341664567</v>
      </c>
      <c r="W13" s="64">
        <f t="shared" si="3"/>
        <v>72568.235000288987</v>
      </c>
      <c r="X13" s="188">
        <f t="shared" si="4"/>
        <v>0</v>
      </c>
      <c r="Y13" s="851"/>
      <c r="Z13" s="361">
        <f t="shared" si="5"/>
        <v>103007.37628235352</v>
      </c>
      <c r="AA13" s="64">
        <f t="shared" si="6"/>
        <v>6266.5194529446744</v>
      </c>
      <c r="AB13" s="64">
        <f t="shared" si="7"/>
        <v>96740.856829408833</v>
      </c>
      <c r="AC13" s="188">
        <f t="shared" si="8"/>
        <v>0</v>
      </c>
      <c r="AD13" s="444"/>
      <c r="AE13" s="436">
        <f t="shared" si="11"/>
        <v>-0.2303298579595274</v>
      </c>
      <c r="AR13" s="1"/>
      <c r="AS13" s="1"/>
      <c r="AT13" s="1"/>
      <c r="AU13" s="1"/>
    </row>
    <row r="14" spans="1:47" x14ac:dyDescent="0.25">
      <c r="B14" s="323" t="s">
        <v>15</v>
      </c>
      <c r="C14" s="1172" t="s">
        <v>16</v>
      </c>
      <c r="D14" s="361">
        <f t="shared" si="0"/>
        <v>1077.8499999999999</v>
      </c>
      <c r="E14" s="64">
        <v>1077.8499999999999</v>
      </c>
      <c r="F14" s="64">
        <v>0</v>
      </c>
      <c r="G14" s="188">
        <v>0</v>
      </c>
      <c r="H14" s="444"/>
      <c r="I14" s="361">
        <f t="shared" si="9"/>
        <v>432.96</v>
      </c>
      <c r="J14" s="64">
        <v>432.96</v>
      </c>
      <c r="K14" s="64">
        <v>0</v>
      </c>
      <c r="L14" s="188">
        <v>0</v>
      </c>
      <c r="M14" s="15"/>
      <c r="N14" s="436">
        <f t="shared" si="1"/>
        <v>1.4894909460458239</v>
      </c>
      <c r="P14" s="270">
        <f>VLOOKUP(B14,'FX rates'!$B$9:$K$124,4,FALSE)</f>
        <v>3.3130000000000002</v>
      </c>
      <c r="Q14" s="283">
        <f>VLOOKUP(B14,'FX rates'!$B$9:$K$124,5,FALSE)</f>
        <v>3.3639999999999999</v>
      </c>
      <c r="T14" s="323" t="s">
        <v>15</v>
      </c>
      <c r="U14" s="361">
        <f t="shared" si="10"/>
        <v>325.33957138545122</v>
      </c>
      <c r="V14" s="64">
        <f t="shared" si="2"/>
        <v>325.33957138545122</v>
      </c>
      <c r="W14" s="64">
        <f t="shared" si="3"/>
        <v>0</v>
      </c>
      <c r="X14" s="188">
        <f t="shared" si="4"/>
        <v>0</v>
      </c>
      <c r="Y14" s="444"/>
      <c r="Z14" s="361">
        <f t="shared" si="5"/>
        <v>128.70392390011889</v>
      </c>
      <c r="AA14" s="64">
        <f t="shared" si="6"/>
        <v>128.70392390011889</v>
      </c>
      <c r="AB14" s="64">
        <f t="shared" si="7"/>
        <v>0</v>
      </c>
      <c r="AC14" s="188">
        <f t="shared" si="8"/>
        <v>0</v>
      </c>
      <c r="AD14" s="444"/>
      <c r="AE14" s="436">
        <f t="shared" si="11"/>
        <v>1.5278139277084672</v>
      </c>
      <c r="AR14" s="1"/>
      <c r="AS14" s="1"/>
      <c r="AT14" s="1"/>
      <c r="AU14" s="1"/>
    </row>
    <row r="15" spans="1:47" x14ac:dyDescent="0.25">
      <c r="B15" s="323" t="s">
        <v>105</v>
      </c>
      <c r="C15" s="1172" t="s">
        <v>19</v>
      </c>
      <c r="D15" s="361">
        <f t="shared" si="0"/>
        <v>6134.03</v>
      </c>
      <c r="E15" s="64">
        <v>3030.39</v>
      </c>
      <c r="F15" s="64">
        <v>3103.64</v>
      </c>
      <c r="G15" s="188">
        <v>0</v>
      </c>
      <c r="H15" s="444"/>
      <c r="I15" s="361">
        <f t="shared" si="9"/>
        <v>3670.09</v>
      </c>
      <c r="J15" s="64">
        <v>2527.2399999999998</v>
      </c>
      <c r="K15" s="64">
        <v>1142.55</v>
      </c>
      <c r="L15" s="188">
        <v>0.3</v>
      </c>
      <c r="M15" s="15"/>
      <c r="N15" s="436">
        <f t="shared" si="1"/>
        <v>0.67135683321117456</v>
      </c>
      <c r="P15" s="270">
        <f>VLOOKUP(B15,'FX rates'!$B$9:$K$124,4,FALSE)</f>
        <v>1</v>
      </c>
      <c r="Q15" s="283">
        <f>VLOOKUP(B15,'FX rates'!$B$9:$K$124,5,FALSE)</f>
        <v>1</v>
      </c>
      <c r="T15" s="323" t="s">
        <v>105</v>
      </c>
      <c r="U15" s="361">
        <f t="shared" si="10"/>
        <v>6134.03</v>
      </c>
      <c r="V15" s="64">
        <f t="shared" si="2"/>
        <v>3030.39</v>
      </c>
      <c r="W15" s="64">
        <f t="shared" si="3"/>
        <v>3103.64</v>
      </c>
      <c r="X15" s="188">
        <f t="shared" si="4"/>
        <v>0</v>
      </c>
      <c r="Y15" s="444"/>
      <c r="Z15" s="361">
        <f t="shared" si="5"/>
        <v>3670.09</v>
      </c>
      <c r="AA15" s="64">
        <f t="shared" si="6"/>
        <v>2527.2399999999998</v>
      </c>
      <c r="AB15" s="64">
        <f t="shared" si="7"/>
        <v>1142.55</v>
      </c>
      <c r="AC15" s="188">
        <f t="shared" si="8"/>
        <v>0.3</v>
      </c>
      <c r="AD15" s="444"/>
      <c r="AE15" s="436">
        <f t="shared" si="11"/>
        <v>0.67135683321117456</v>
      </c>
      <c r="AR15" s="1"/>
      <c r="AS15" s="1"/>
      <c r="AT15" s="1"/>
      <c r="AU15" s="1"/>
    </row>
    <row r="16" spans="1:47" x14ac:dyDescent="0.25">
      <c r="B16" s="323" t="s">
        <v>106</v>
      </c>
      <c r="C16" s="1172" t="s">
        <v>314</v>
      </c>
      <c r="D16" s="361">
        <f t="shared" si="0"/>
        <v>5601278.6699999999</v>
      </c>
      <c r="E16" s="64">
        <v>100967.15</v>
      </c>
      <c r="F16" s="64">
        <v>5500311.5199999996</v>
      </c>
      <c r="G16" s="188">
        <v>0</v>
      </c>
      <c r="H16" s="15"/>
      <c r="I16" s="361">
        <f t="shared" si="9"/>
        <v>2367054.2999999998</v>
      </c>
      <c r="J16" s="64">
        <v>84144.21</v>
      </c>
      <c r="K16" s="64">
        <v>2282910.09</v>
      </c>
      <c r="L16" s="188">
        <v>0</v>
      </c>
      <c r="N16" s="436">
        <f t="shared" si="1"/>
        <v>1.3663498847491586</v>
      </c>
      <c r="P16" s="270">
        <f>VLOOKUP(B16,'FX rates'!$B$9:$K$124,4,FALSE)</f>
        <v>571.01</v>
      </c>
      <c r="Q16" s="283">
        <f>VLOOKUP(B16,'FX rates'!$B$9:$K$124,5,FALSE)</f>
        <v>597.04999999999995</v>
      </c>
      <c r="T16" s="323" t="s">
        <v>106</v>
      </c>
      <c r="U16" s="361">
        <f t="shared" si="10"/>
        <v>9809.4230749023664</v>
      </c>
      <c r="V16" s="64">
        <f t="shared" si="2"/>
        <v>176.82203464037406</v>
      </c>
      <c r="W16" s="64">
        <f t="shared" si="3"/>
        <v>9632.6010402619904</v>
      </c>
      <c r="X16" s="188">
        <f t="shared" si="4"/>
        <v>0</v>
      </c>
      <c r="Y16" s="47"/>
      <c r="Z16" s="361">
        <f t="shared" si="5"/>
        <v>3964.5830332467967</v>
      </c>
      <c r="AA16" s="64">
        <f t="shared" si="6"/>
        <v>140.93327192027471</v>
      </c>
      <c r="AB16" s="64">
        <f t="shared" si="7"/>
        <v>3823.6497613265219</v>
      </c>
      <c r="AC16" s="188">
        <f t="shared" si="8"/>
        <v>0</v>
      </c>
      <c r="AE16" s="436">
        <f t="shared" si="11"/>
        <v>1.4742634957172118</v>
      </c>
      <c r="AR16" s="1"/>
      <c r="AS16" s="1"/>
      <c r="AT16" s="1"/>
      <c r="AU16" s="1"/>
    </row>
    <row r="17" spans="1:47" x14ac:dyDescent="0.25">
      <c r="A17" s="6"/>
      <c r="B17" s="323" t="s">
        <v>510</v>
      </c>
      <c r="C17" s="1172" t="s">
        <v>313</v>
      </c>
      <c r="D17" s="361">
        <f t="shared" si="0"/>
        <v>2445006.83</v>
      </c>
      <c r="E17" s="64">
        <v>21475.45</v>
      </c>
      <c r="F17" s="64">
        <v>2423531.38</v>
      </c>
      <c r="G17" s="188">
        <v>0</v>
      </c>
      <c r="H17" s="51"/>
      <c r="I17" s="361">
        <f t="shared" si="9"/>
        <v>1447995.4700000002</v>
      </c>
      <c r="J17" s="64">
        <v>17362.12</v>
      </c>
      <c r="K17" s="64">
        <v>1430633.35</v>
      </c>
      <c r="L17" s="188">
        <v>0</v>
      </c>
      <c r="M17" s="6"/>
      <c r="N17" s="436">
        <f t="shared" si="1"/>
        <v>0.6885459109896247</v>
      </c>
      <c r="O17" s="6"/>
      <c r="P17" s="270">
        <f>VLOOKUP(B17,'FX rates'!$B$9:$K$124,4,FALSE)</f>
        <v>59.87</v>
      </c>
      <c r="Q17" s="283">
        <f>VLOOKUP(B17,'FX rates'!$B$9:$K$124,5,FALSE)</f>
        <v>37.668999999999997</v>
      </c>
      <c r="R17" s="6"/>
      <c r="S17" s="6"/>
      <c r="T17" s="323" t="s">
        <v>510</v>
      </c>
      <c r="U17" s="361">
        <f t="shared" si="10"/>
        <v>40838.59746116586</v>
      </c>
      <c r="V17" s="64">
        <f t="shared" si="2"/>
        <v>358.70135293135127</v>
      </c>
      <c r="W17" s="64">
        <f t="shared" si="3"/>
        <v>40479.896108234505</v>
      </c>
      <c r="X17" s="188">
        <f t="shared" si="4"/>
        <v>0</v>
      </c>
      <c r="Y17" s="51"/>
      <c r="Z17" s="361">
        <f t="shared" si="5"/>
        <v>38439.976373145037</v>
      </c>
      <c r="AA17" s="64">
        <f t="shared" si="6"/>
        <v>460.91268682470997</v>
      </c>
      <c r="AB17" s="64">
        <f t="shared" si="7"/>
        <v>37979.063686320325</v>
      </c>
      <c r="AC17" s="188">
        <f t="shared" si="8"/>
        <v>0</v>
      </c>
      <c r="AD17" s="6"/>
      <c r="AE17" s="436">
        <f t="shared" si="11"/>
        <v>6.2399130133091084E-2</v>
      </c>
      <c r="AF17" s="6"/>
      <c r="AR17" s="1"/>
      <c r="AS17" s="1"/>
      <c r="AT17" s="1"/>
      <c r="AU17" s="1"/>
    </row>
    <row r="18" spans="1:47" x14ac:dyDescent="0.25">
      <c r="A18" s="6"/>
      <c r="B18" s="1173" t="s">
        <v>21</v>
      </c>
      <c r="C18" s="1174" t="s">
        <v>22</v>
      </c>
      <c r="D18" s="186">
        <v>4189.3999999999996</v>
      </c>
      <c r="E18" s="189" t="s">
        <v>101</v>
      </c>
      <c r="F18" s="189" t="s">
        <v>101</v>
      </c>
      <c r="G18" s="190" t="s">
        <v>101</v>
      </c>
      <c r="H18" s="51"/>
      <c r="I18" s="186">
        <v>4491.6000000000004</v>
      </c>
      <c r="J18" s="189" t="s">
        <v>101</v>
      </c>
      <c r="K18" s="189" t="s">
        <v>101</v>
      </c>
      <c r="L18" s="190" t="s">
        <v>101</v>
      </c>
      <c r="M18" s="6"/>
      <c r="N18" s="252">
        <f t="shared" si="1"/>
        <v>-6.7281147030011729E-2</v>
      </c>
      <c r="O18" s="6"/>
      <c r="P18" s="271">
        <f>VLOOKUP(B18,'FX rates'!$B$9:$K$124,4,FALSE)</f>
        <v>1.2989999999999999</v>
      </c>
      <c r="Q18" s="285">
        <f>VLOOKUP(B18,'FX rates'!$B$9:$K$124,5,FALSE)</f>
        <v>1.363</v>
      </c>
      <c r="R18" s="6"/>
      <c r="S18" s="6"/>
      <c r="T18" s="1173" t="s">
        <v>21</v>
      </c>
      <c r="U18" s="186">
        <f t="shared" si="10"/>
        <v>3225.0962278675902</v>
      </c>
      <c r="V18" s="189" t="str">
        <f t="shared" si="2"/>
        <v>NA</v>
      </c>
      <c r="W18" s="189" t="str">
        <f t="shared" si="3"/>
        <v>NA</v>
      </c>
      <c r="X18" s="190" t="str">
        <f t="shared" si="4"/>
        <v>NA</v>
      </c>
      <c r="Y18" s="51"/>
      <c r="Z18" s="186">
        <f t="shared" si="5"/>
        <v>3295.3778429933973</v>
      </c>
      <c r="AA18" s="189" t="str">
        <f t="shared" si="6"/>
        <v>NA</v>
      </c>
      <c r="AB18" s="189" t="str">
        <f t="shared" si="7"/>
        <v>NA</v>
      </c>
      <c r="AC18" s="190" t="str">
        <f t="shared" si="8"/>
        <v>NA</v>
      </c>
      <c r="AD18" s="6"/>
      <c r="AE18" s="252">
        <f t="shared" si="11"/>
        <v>-2.132733133326099E-2</v>
      </c>
      <c r="AF18" s="6"/>
      <c r="AR18" s="1"/>
      <c r="AS18" s="1"/>
      <c r="AT18" s="1"/>
      <c r="AU18" s="1"/>
    </row>
    <row r="19" spans="1:47" x14ac:dyDescent="0.25">
      <c r="A19" s="27"/>
      <c r="B19"/>
      <c r="C19"/>
      <c r="D19"/>
      <c r="E19"/>
      <c r="F19"/>
      <c r="G19"/>
      <c r="H19" s="448"/>
      <c r="I19"/>
      <c r="J19"/>
      <c r="K19"/>
      <c r="L19"/>
      <c r="M19" s="446"/>
      <c r="N19"/>
      <c r="O19" s="27"/>
      <c r="P19"/>
      <c r="Q19"/>
      <c r="R19" s="27"/>
      <c r="S19" s="27"/>
      <c r="T19"/>
      <c r="U19"/>
      <c r="V19"/>
      <c r="W19"/>
      <c r="X19"/>
      <c r="Y19" s="448"/>
      <c r="Z19"/>
      <c r="AA19"/>
      <c r="AB19"/>
      <c r="AC19"/>
      <c r="AD19" s="446"/>
      <c r="AE19"/>
      <c r="AF19" s="27"/>
      <c r="AR19" s="1"/>
      <c r="AS19" s="1"/>
      <c r="AT19" s="1"/>
      <c r="AU19" s="1"/>
    </row>
    <row r="20" spans="1:47" x14ac:dyDescent="0.25">
      <c r="B20"/>
      <c r="C20"/>
      <c r="D20"/>
      <c r="E20"/>
      <c r="F20"/>
      <c r="G20"/>
      <c r="H20" s="444"/>
      <c r="I20"/>
      <c r="J20"/>
      <c r="K20"/>
      <c r="L20"/>
      <c r="M20" s="444"/>
      <c r="N20"/>
      <c r="P20"/>
      <c r="Q20"/>
      <c r="T20"/>
      <c r="U20"/>
      <c r="V20"/>
      <c r="W20"/>
      <c r="X20"/>
      <c r="Y20" s="444"/>
      <c r="Z20"/>
      <c r="AA20"/>
      <c r="AB20"/>
      <c r="AC20"/>
      <c r="AD20" s="444"/>
      <c r="AE20"/>
      <c r="AR20" s="1"/>
      <c r="AS20" s="1"/>
      <c r="AT20" s="1"/>
      <c r="AU20" s="1"/>
    </row>
    <row r="21" spans="1:47" x14ac:dyDescent="0.25">
      <c r="B21" s="305" t="s">
        <v>23</v>
      </c>
      <c r="H21" s="444"/>
      <c r="M21" s="444"/>
      <c r="T21" s="305" t="s">
        <v>23</v>
      </c>
      <c r="Y21" s="444"/>
      <c r="AD21" s="444"/>
      <c r="AR21" s="1"/>
      <c r="AS21" s="1"/>
      <c r="AT21" s="1"/>
      <c r="AU21" s="1"/>
    </row>
    <row r="22" spans="1:47" x14ac:dyDescent="0.25">
      <c r="B22" s="1170" t="s">
        <v>539</v>
      </c>
      <c r="C22" s="1171" t="s">
        <v>541</v>
      </c>
      <c r="D22" s="185">
        <f>SUM(E22:G22)</f>
        <v>54693.979999999996</v>
      </c>
      <c r="E22" s="379">
        <v>16456.52</v>
      </c>
      <c r="F22" s="379">
        <v>38237.46</v>
      </c>
      <c r="G22" s="187">
        <v>0</v>
      </c>
      <c r="H22" s="444"/>
      <c r="I22" s="185">
        <f>SUM(J22:L22)</f>
        <v>51985.659999999996</v>
      </c>
      <c r="J22" s="379">
        <v>11725.92</v>
      </c>
      <c r="K22" s="379">
        <v>40259.74</v>
      </c>
      <c r="L22" s="187">
        <v>0</v>
      </c>
      <c r="M22" s="444"/>
      <c r="N22" s="250">
        <f t="shared" si="1"/>
        <v>5.2097443795077331E-2</v>
      </c>
      <c r="P22" s="269">
        <f>VLOOKUP(B22,'FX rates'!$B$9:$K$124,4,FALSE)</f>
        <v>479</v>
      </c>
      <c r="Q22" s="281">
        <f>VLOOKUP(B22,'FX rates'!$B$9:$K$124,5,FALSE)</f>
        <v>484</v>
      </c>
      <c r="T22" s="1170" t="s">
        <v>539</v>
      </c>
      <c r="U22" s="185">
        <f t="shared" ref="U22" si="12">IF(D22="NA","NA",D22/P22)</f>
        <v>114.18367432150312</v>
      </c>
      <c r="V22" s="379">
        <f t="shared" ref="V22" si="13">IF(E22="NA","NA",E22/P22)</f>
        <v>34.355991649269313</v>
      </c>
      <c r="W22" s="379">
        <f t="shared" ref="W22" si="14">IF(F22="NA","NA",F22/P22)</f>
        <v>79.82768267223382</v>
      </c>
      <c r="X22" s="187">
        <f t="shared" ref="X22" si="15">IF(G22="NA","NA",G22/P22)</f>
        <v>0</v>
      </c>
      <c r="Y22" s="444"/>
      <c r="Z22" s="185">
        <f>IF(I22="NA","NA",I22/Q22)</f>
        <v>107.40838842975205</v>
      </c>
      <c r="AA22" s="379">
        <f>IF(J22="NA","NA",J22/Q22)</f>
        <v>24.227107438016528</v>
      </c>
      <c r="AB22" s="379">
        <f>IF(K22="NA","NA",K22/Q22)</f>
        <v>83.181280991735534</v>
      </c>
      <c r="AC22" s="187">
        <f>IF(L22="NA","NA",L22/Q22)</f>
        <v>0</v>
      </c>
      <c r="AD22" s="444"/>
      <c r="AE22" s="250">
        <f t="shared" si="11"/>
        <v>6.3079671809639762E-2</v>
      </c>
      <c r="AR22" s="1"/>
      <c r="AS22" s="1"/>
      <c r="AT22" s="1"/>
      <c r="AU22" s="1"/>
    </row>
    <row r="23" spans="1:47" x14ac:dyDescent="0.25">
      <c r="B23" s="323" t="s">
        <v>545</v>
      </c>
      <c r="C23" s="1172" t="s">
        <v>25</v>
      </c>
      <c r="D23" s="361">
        <f>SUM(E23:G23)</f>
        <v>19536.22</v>
      </c>
      <c r="E23" s="64">
        <v>19155.91</v>
      </c>
      <c r="F23" s="64">
        <v>380.31</v>
      </c>
      <c r="G23" s="188" t="s">
        <v>101</v>
      </c>
      <c r="H23" s="444"/>
      <c r="I23" s="361">
        <f>SUM(J23:L23)</f>
        <v>34634.880000000005</v>
      </c>
      <c r="J23" s="64">
        <v>33809.300000000003</v>
      </c>
      <c r="K23" s="64">
        <v>825.58</v>
      </c>
      <c r="L23" s="188" t="s">
        <v>101</v>
      </c>
      <c r="M23" s="444"/>
      <c r="N23" s="436">
        <f t="shared" si="1"/>
        <v>-0.43593799083467305</v>
      </c>
      <c r="P23" s="270">
        <f>VLOOKUP(B23,'FX rates'!$B$9:$K$124,4,FALSE)</f>
        <v>71.355000000000004</v>
      </c>
      <c r="Q23" s="283">
        <f>VLOOKUP(B23,'FX rates'!$B$9:$K$124,5,FALSE)</f>
        <v>69.438999999999993</v>
      </c>
      <c r="T23" s="323" t="s">
        <v>545</v>
      </c>
      <c r="U23" s="361">
        <f t="shared" ref="U23:U37" si="16">IF(D23="NA","NA",D23/P23)</f>
        <v>273.78908275523787</v>
      </c>
      <c r="V23" s="64">
        <f t="shared" ref="V23:V37" si="17">IF(E23="NA","NA",E23/P23)</f>
        <v>268.45925303062154</v>
      </c>
      <c r="W23" s="64">
        <f t="shared" ref="W23:W37" si="18">IF(F23="NA","NA",F23/P23)</f>
        <v>5.3298297246163546</v>
      </c>
      <c r="X23" s="188" t="str">
        <f t="shared" ref="X23:X37" si="19">IF(G23="NA","NA",G23/P23)</f>
        <v>NA</v>
      </c>
      <c r="Y23" s="444"/>
      <c r="Z23" s="361">
        <f t="shared" ref="Z23:Z37" si="20">IF(I23="NA","NA",I23/Q23)</f>
        <v>498.78137645991455</v>
      </c>
      <c r="AA23" s="64">
        <f t="shared" ref="AA23:AA37" si="21">IF(J23="NA","NA",J23/Q23)</f>
        <v>486.89209234003954</v>
      </c>
      <c r="AB23" s="64">
        <f t="shared" ref="AB23:AB37" si="22">IF(K23="NA","NA",K23/Q23)</f>
        <v>11.889284119875001</v>
      </c>
      <c r="AC23" s="188" t="str">
        <f t="shared" ref="AC23:AC37" si="23">IF(L23="NA","NA",L23/Q23)</f>
        <v>NA</v>
      </c>
      <c r="AD23" s="444"/>
      <c r="AE23" s="436">
        <f t="shared" si="11"/>
        <v>-0.4510839905482289</v>
      </c>
      <c r="AR23" s="1"/>
      <c r="AS23" s="1"/>
      <c r="AT23" s="1"/>
      <c r="AU23" s="1"/>
    </row>
    <row r="24" spans="1:47" x14ac:dyDescent="0.25">
      <c r="B24" s="323" t="s">
        <v>26</v>
      </c>
      <c r="C24" s="1172" t="s">
        <v>27</v>
      </c>
      <c r="D24" s="361">
        <f t="shared" ref="D24:D36" si="24">SUM(E24:G24)</f>
        <v>57.64</v>
      </c>
      <c r="E24" s="64">
        <v>57.64</v>
      </c>
      <c r="F24" s="64">
        <v>0</v>
      </c>
      <c r="G24" s="188">
        <v>0</v>
      </c>
      <c r="H24" s="444"/>
      <c r="I24" s="361">
        <f t="shared" ref="I24:I36" si="25">SUM(J24:L24)</f>
        <v>144.22</v>
      </c>
      <c r="J24" s="64">
        <v>144.22</v>
      </c>
      <c r="K24" s="64">
        <v>0</v>
      </c>
      <c r="L24" s="188">
        <v>0</v>
      </c>
      <c r="M24" s="444"/>
      <c r="N24" s="436">
        <f t="shared" si="1"/>
        <v>-0.60033282485092221</v>
      </c>
      <c r="P24" s="270">
        <f>VLOOKUP(B24,'FX rates'!$B$9:$K$124,4,FALSE)</f>
        <v>4.09</v>
      </c>
      <c r="Q24" s="283">
        <f>VLOOKUP(B24,'FX rates'!$B$9:$K$124,5,FALSE)</f>
        <v>4.1340000000000003</v>
      </c>
      <c r="T24" s="323" t="s">
        <v>26</v>
      </c>
      <c r="U24" s="361">
        <f t="shared" si="16"/>
        <v>14.092909535452323</v>
      </c>
      <c r="V24" s="64">
        <f t="shared" si="17"/>
        <v>14.092909535452323</v>
      </c>
      <c r="W24" s="64">
        <f t="shared" si="18"/>
        <v>0</v>
      </c>
      <c r="X24" s="188">
        <f t="shared" si="19"/>
        <v>0</v>
      </c>
      <c r="Y24" s="444"/>
      <c r="Z24" s="361">
        <f t="shared" si="20"/>
        <v>34.886308659893565</v>
      </c>
      <c r="AA24" s="64">
        <f t="shared" si="21"/>
        <v>34.886308659893565</v>
      </c>
      <c r="AB24" s="64">
        <f t="shared" si="22"/>
        <v>0</v>
      </c>
      <c r="AC24" s="188">
        <f t="shared" si="23"/>
        <v>0</v>
      </c>
      <c r="AD24" s="444"/>
      <c r="AE24" s="436">
        <f t="shared" si="11"/>
        <v>-0.59603322687865834</v>
      </c>
      <c r="AR24" s="1"/>
      <c r="AS24" s="1"/>
      <c r="AT24" s="1"/>
      <c r="AU24" s="1"/>
    </row>
    <row r="25" spans="1:47" x14ac:dyDescent="0.25">
      <c r="B25" s="323" t="s">
        <v>114</v>
      </c>
      <c r="C25" s="1172" t="s">
        <v>115</v>
      </c>
      <c r="D25" s="361">
        <f t="shared" si="24"/>
        <v>1</v>
      </c>
      <c r="E25" s="64">
        <v>1</v>
      </c>
      <c r="F25" s="64" t="s">
        <v>101</v>
      </c>
      <c r="G25" s="188" t="s">
        <v>101</v>
      </c>
      <c r="H25" s="444"/>
      <c r="I25" s="361" t="s">
        <v>101</v>
      </c>
      <c r="J25" s="64" t="s">
        <v>101</v>
      </c>
      <c r="K25" s="64" t="s">
        <v>101</v>
      </c>
      <c r="L25" s="188" t="s">
        <v>101</v>
      </c>
      <c r="M25" s="444"/>
      <c r="N25" s="436" t="str">
        <f t="shared" si="1"/>
        <v>NA</v>
      </c>
      <c r="P25" s="270">
        <f>VLOOKUP(B25,'FX rates'!$B$9:$K$124,4,FALSE)</f>
        <v>84.894999999999996</v>
      </c>
      <c r="Q25" s="283">
        <f>VLOOKUP(B25,'FX rates'!$B$9:$K$124,5,FALSE)</f>
        <v>82.655000000000001</v>
      </c>
      <c r="T25" s="323" t="s">
        <v>114</v>
      </c>
      <c r="U25" s="361">
        <f t="shared" si="16"/>
        <v>1.1779256728900407E-2</v>
      </c>
      <c r="V25" s="64">
        <f t="shared" si="17"/>
        <v>1.1779256728900407E-2</v>
      </c>
      <c r="W25" s="64" t="str">
        <f t="shared" si="18"/>
        <v>NA</v>
      </c>
      <c r="X25" s="188" t="str">
        <f t="shared" si="19"/>
        <v>NA</v>
      </c>
      <c r="Y25" s="444"/>
      <c r="Z25" s="361" t="str">
        <f t="shared" si="20"/>
        <v>NA</v>
      </c>
      <c r="AA25" s="64" t="str">
        <f t="shared" si="21"/>
        <v>NA</v>
      </c>
      <c r="AB25" s="64" t="str">
        <f t="shared" si="22"/>
        <v>NA</v>
      </c>
      <c r="AC25" s="188" t="str">
        <f t="shared" si="23"/>
        <v>NA</v>
      </c>
      <c r="AD25" s="444"/>
      <c r="AE25" s="436" t="str">
        <f t="shared" si="11"/>
        <v>NA</v>
      </c>
      <c r="AR25" s="1"/>
      <c r="AS25" s="1"/>
      <c r="AT25" s="1"/>
      <c r="AU25" s="1"/>
    </row>
    <row r="26" spans="1:47" x14ac:dyDescent="0.25">
      <c r="B26" s="323" t="s">
        <v>28</v>
      </c>
      <c r="C26" s="1172" t="s">
        <v>29</v>
      </c>
      <c r="D26" s="361">
        <f t="shared" si="24"/>
        <v>5677.07</v>
      </c>
      <c r="E26" s="64">
        <v>5677.07</v>
      </c>
      <c r="F26" s="64" t="s">
        <v>101</v>
      </c>
      <c r="G26" s="188" t="s">
        <v>101</v>
      </c>
      <c r="H26" s="444"/>
      <c r="I26" s="361">
        <f t="shared" si="25"/>
        <v>4540.5</v>
      </c>
      <c r="J26" s="64">
        <v>4540.5</v>
      </c>
      <c r="K26" s="64" t="s">
        <v>101</v>
      </c>
      <c r="L26" s="188" t="s">
        <v>101</v>
      </c>
      <c r="M26" s="444"/>
      <c r="N26" s="436">
        <f t="shared" si="1"/>
        <v>0.25031824688910909</v>
      </c>
      <c r="P26" s="270">
        <f>VLOOKUP(B26,'FX rates'!$B$9:$K$124,4,FALSE)</f>
        <v>181.375</v>
      </c>
      <c r="Q26" s="283">
        <f>VLOOKUP(B26,'FX rates'!$B$9:$K$124,5,FALSE)</f>
        <v>182.30799999999999</v>
      </c>
      <c r="T26" s="323" t="s">
        <v>28</v>
      </c>
      <c r="U26" s="361">
        <f t="shared" si="16"/>
        <v>31.300179186767746</v>
      </c>
      <c r="V26" s="64">
        <f t="shared" si="17"/>
        <v>31.300179186767746</v>
      </c>
      <c r="W26" s="64" t="str">
        <f t="shared" si="18"/>
        <v>NA</v>
      </c>
      <c r="X26" s="188" t="str">
        <f t="shared" si="19"/>
        <v>NA</v>
      </c>
      <c r="Y26" s="444"/>
      <c r="Z26" s="361">
        <f t="shared" si="20"/>
        <v>24.905654167672292</v>
      </c>
      <c r="AA26" s="64">
        <f t="shared" si="21"/>
        <v>24.905654167672292</v>
      </c>
      <c r="AB26" s="64" t="str">
        <f t="shared" si="22"/>
        <v>NA</v>
      </c>
      <c r="AC26" s="188" t="str">
        <f t="shared" si="23"/>
        <v>NA</v>
      </c>
      <c r="AD26" s="444"/>
      <c r="AE26" s="436">
        <f t="shared" si="11"/>
        <v>0.25674993220598041</v>
      </c>
      <c r="AR26" s="1"/>
      <c r="AS26" s="1"/>
      <c r="AT26" s="1"/>
      <c r="AU26" s="1"/>
    </row>
    <row r="27" spans="1:47" x14ac:dyDescent="0.25">
      <c r="B27" s="323" t="s">
        <v>117</v>
      </c>
      <c r="C27" s="1172" t="s">
        <v>115</v>
      </c>
      <c r="D27" s="361">
        <f t="shared" si="24"/>
        <v>65.069999999999993</v>
      </c>
      <c r="E27" s="64">
        <v>65.069999999999993</v>
      </c>
      <c r="F27" s="64">
        <v>0</v>
      </c>
      <c r="G27" s="188">
        <v>0</v>
      </c>
      <c r="H27" s="444"/>
      <c r="I27" s="361">
        <f t="shared" si="25"/>
        <v>105.68</v>
      </c>
      <c r="J27" s="64">
        <v>105.68</v>
      </c>
      <c r="K27" s="64" t="s">
        <v>101</v>
      </c>
      <c r="L27" s="188" t="s">
        <v>101</v>
      </c>
      <c r="M27" s="444"/>
      <c r="N27" s="436">
        <f t="shared" si="1"/>
        <v>-0.38427327781983356</v>
      </c>
      <c r="P27" s="270">
        <f>VLOOKUP(B27,'FX rates'!$B$9:$K$124,4,FALSE)</f>
        <v>84.894999999999996</v>
      </c>
      <c r="Q27" s="283">
        <f>VLOOKUP(B27,'FX rates'!$B$9:$K$124,5,FALSE)</f>
        <v>82.655000000000001</v>
      </c>
      <c r="T27" s="323" t="s">
        <v>117</v>
      </c>
      <c r="U27" s="361">
        <f t="shared" si="16"/>
        <v>0.76647623534954945</v>
      </c>
      <c r="V27" s="64">
        <f t="shared" si="17"/>
        <v>0.76647623534954945</v>
      </c>
      <c r="W27" s="64">
        <f t="shared" si="18"/>
        <v>0</v>
      </c>
      <c r="X27" s="188">
        <f t="shared" si="19"/>
        <v>0</v>
      </c>
      <c r="Y27" s="444"/>
      <c r="Z27" s="361">
        <f t="shared" si="20"/>
        <v>1.2785675397737584</v>
      </c>
      <c r="AA27" s="64">
        <f t="shared" si="21"/>
        <v>1.2785675397737584</v>
      </c>
      <c r="AB27" s="64" t="str">
        <f t="shared" si="22"/>
        <v>NA</v>
      </c>
      <c r="AC27" s="188" t="str">
        <f t="shared" si="23"/>
        <v>NA</v>
      </c>
      <c r="AD27" s="444"/>
      <c r="AE27" s="436">
        <f t="shared" si="11"/>
        <v>-0.40051955684313956</v>
      </c>
      <c r="AR27" s="1"/>
      <c r="AS27" s="1"/>
      <c r="AT27" s="1"/>
      <c r="AU27" s="1"/>
    </row>
    <row r="28" spans="1:47" x14ac:dyDescent="0.25">
      <c r="B28" s="323" t="s">
        <v>32</v>
      </c>
      <c r="C28" s="1172" t="s">
        <v>33</v>
      </c>
      <c r="D28" s="361">
        <f t="shared" si="24"/>
        <v>58909.329999999994</v>
      </c>
      <c r="E28" s="64">
        <v>29570.87</v>
      </c>
      <c r="F28" s="64">
        <v>29215.14</v>
      </c>
      <c r="G28" s="188">
        <v>123.32</v>
      </c>
      <c r="H28" s="444"/>
      <c r="I28" s="361">
        <f t="shared" si="25"/>
        <v>47313.710000000006</v>
      </c>
      <c r="J28" s="64">
        <v>13430.2</v>
      </c>
      <c r="K28" s="64">
        <v>33826.35</v>
      </c>
      <c r="L28" s="188">
        <v>57.16</v>
      </c>
      <c r="M28" s="446"/>
      <c r="N28" s="436">
        <f t="shared" si="1"/>
        <v>0.24507949175830826</v>
      </c>
      <c r="P28" s="270">
        <f>VLOOKUP(B28,'FX rates'!$B$9:$K$124,4,FALSE)</f>
        <v>7.79</v>
      </c>
      <c r="Q28" s="283">
        <f>VLOOKUP(B28,'FX rates'!$B$9:$K$124,5,FALSE)</f>
        <v>7.8310000000000004</v>
      </c>
      <c r="T28" s="323" t="s">
        <v>32</v>
      </c>
      <c r="U28" s="361">
        <f t="shared" si="16"/>
        <v>7562.1732991014114</v>
      </c>
      <c r="V28" s="64">
        <f t="shared" si="17"/>
        <v>3796.0038510911422</v>
      </c>
      <c r="W28" s="64">
        <f t="shared" si="18"/>
        <v>3750.3388960205389</v>
      </c>
      <c r="X28" s="188">
        <f t="shared" si="19"/>
        <v>15.830551989730422</v>
      </c>
      <c r="Y28" s="444"/>
      <c r="Z28" s="361">
        <f t="shared" si="20"/>
        <v>6041.8477844464314</v>
      </c>
      <c r="AA28" s="64">
        <f t="shared" si="21"/>
        <v>1715.0044694164219</v>
      </c>
      <c r="AB28" s="64">
        <f t="shared" si="22"/>
        <v>4319.5441195249641</v>
      </c>
      <c r="AC28" s="188">
        <f t="shared" si="23"/>
        <v>7.2991955050440547</v>
      </c>
      <c r="AD28" s="446"/>
      <c r="AE28" s="436">
        <f t="shared" si="11"/>
        <v>0.25163254171493099</v>
      </c>
      <c r="AR28" s="1"/>
      <c r="AS28" s="1"/>
      <c r="AT28" s="1"/>
      <c r="AU28" s="1"/>
    </row>
    <row r="29" spans="1:47" x14ac:dyDescent="0.25">
      <c r="B29" s="323" t="s">
        <v>34</v>
      </c>
      <c r="C29" s="1172" t="s">
        <v>35</v>
      </c>
      <c r="D29" s="361">
        <f t="shared" si="24"/>
        <v>3468421661.6599998</v>
      </c>
      <c r="E29" s="64">
        <v>203556617.87</v>
      </c>
      <c r="F29" s="64">
        <v>3264865043.79</v>
      </c>
      <c r="G29" s="188">
        <v>0</v>
      </c>
      <c r="H29" s="444"/>
      <c r="I29" s="361" t="s">
        <v>101</v>
      </c>
      <c r="J29" s="64" t="s">
        <v>101</v>
      </c>
      <c r="K29" s="64" t="s">
        <v>101</v>
      </c>
      <c r="L29" s="188" t="s">
        <v>101</v>
      </c>
      <c r="M29" s="444"/>
      <c r="N29" s="436" t="str">
        <f t="shared" si="1"/>
        <v>NA</v>
      </c>
      <c r="P29" s="270">
        <f>VLOOKUP(B29,'FX rates'!$B$9:$K$124,4,FALSE)</f>
        <v>13882.5</v>
      </c>
      <c r="Q29" s="283">
        <f>VLOOKUP(B29,'FX rates'!$B$9:$K$124,5,FALSE)</f>
        <v>14428.9</v>
      </c>
      <c r="T29" s="323" t="s">
        <v>34</v>
      </c>
      <c r="U29" s="361">
        <f t="shared" si="16"/>
        <v>249841.28663137043</v>
      </c>
      <c r="V29" s="64">
        <f t="shared" si="17"/>
        <v>14662.82138447686</v>
      </c>
      <c r="W29" s="64">
        <f t="shared" si="18"/>
        <v>235178.46524689358</v>
      </c>
      <c r="X29" s="188">
        <f t="shared" si="19"/>
        <v>0</v>
      </c>
      <c r="Y29" s="444"/>
      <c r="Z29" s="361" t="str">
        <f t="shared" si="20"/>
        <v>NA</v>
      </c>
      <c r="AA29" s="64" t="str">
        <f t="shared" si="21"/>
        <v>NA</v>
      </c>
      <c r="AB29" s="64" t="str">
        <f t="shared" si="22"/>
        <v>NA</v>
      </c>
      <c r="AC29" s="188" t="str">
        <f t="shared" si="23"/>
        <v>NA</v>
      </c>
      <c r="AD29" s="444"/>
      <c r="AE29" s="436" t="str">
        <f t="shared" si="11"/>
        <v>NA</v>
      </c>
      <c r="AR29" s="1"/>
      <c r="AS29" s="1"/>
      <c r="AT29" s="1"/>
      <c r="AU29" s="1"/>
    </row>
    <row r="30" spans="1:47" x14ac:dyDescent="0.25">
      <c r="B30" s="323" t="s">
        <v>36</v>
      </c>
      <c r="C30" s="1172" t="s">
        <v>37</v>
      </c>
      <c r="D30" s="361">
        <f t="shared" si="24"/>
        <v>10566.68</v>
      </c>
      <c r="E30" s="64">
        <v>10566.68</v>
      </c>
      <c r="F30" s="64">
        <v>0</v>
      </c>
      <c r="G30" s="188">
        <v>0</v>
      </c>
      <c r="H30" s="444"/>
      <c r="I30" s="361">
        <f t="shared" si="25"/>
        <v>24032.17</v>
      </c>
      <c r="J30" s="64">
        <v>24032.17</v>
      </c>
      <c r="K30" s="64">
        <v>0</v>
      </c>
      <c r="L30" s="188">
        <v>0</v>
      </c>
      <c r="M30" s="444"/>
      <c r="N30" s="436">
        <f t="shared" si="1"/>
        <v>-0.56031103308606756</v>
      </c>
      <c r="P30" s="270">
        <f>VLOOKUP(B30,'FX rates'!$B$9:$K$124,4,FALSE)</f>
        <v>108.625</v>
      </c>
      <c r="Q30" s="283">
        <f>VLOOKUP(B30,'FX rates'!$B$9:$K$124,5,FALSE)</f>
        <v>110.004</v>
      </c>
      <c r="T30" s="323" t="s">
        <v>36</v>
      </c>
      <c r="U30" s="361">
        <f t="shared" si="16"/>
        <v>97.276685845799776</v>
      </c>
      <c r="V30" s="64">
        <f t="shared" si="17"/>
        <v>97.276685845799776</v>
      </c>
      <c r="W30" s="64">
        <f t="shared" si="18"/>
        <v>0</v>
      </c>
      <c r="X30" s="188">
        <f t="shared" si="19"/>
        <v>0</v>
      </c>
      <c r="Y30" s="444"/>
      <c r="Z30" s="361">
        <f t="shared" si="20"/>
        <v>218.46632849714553</v>
      </c>
      <c r="AA30" s="64">
        <f t="shared" si="21"/>
        <v>218.46632849714553</v>
      </c>
      <c r="AB30" s="64">
        <f t="shared" si="22"/>
        <v>0</v>
      </c>
      <c r="AC30" s="188">
        <f t="shared" si="23"/>
        <v>0</v>
      </c>
      <c r="AD30" s="444"/>
      <c r="AE30" s="436">
        <f t="shared" si="11"/>
        <v>-0.55472915888239138</v>
      </c>
      <c r="AR30" s="1"/>
      <c r="AS30" s="1"/>
      <c r="AT30" s="1"/>
      <c r="AU30" s="1"/>
    </row>
    <row r="31" spans="1:47" x14ac:dyDescent="0.25">
      <c r="B31" s="323" t="s">
        <v>38</v>
      </c>
      <c r="C31" s="1172" t="s">
        <v>39</v>
      </c>
      <c r="D31" s="361">
        <f t="shared" si="24"/>
        <v>2247973270</v>
      </c>
      <c r="E31" s="64">
        <v>3826972</v>
      </c>
      <c r="F31" s="64">
        <v>2244146298</v>
      </c>
      <c r="G31" s="188">
        <v>0</v>
      </c>
      <c r="H31" s="444"/>
      <c r="I31" s="361">
        <f t="shared" si="25"/>
        <v>2385914386.52</v>
      </c>
      <c r="J31" s="64">
        <v>2944543.03</v>
      </c>
      <c r="K31" s="64">
        <v>2382969843.4899998</v>
      </c>
      <c r="L31" s="188">
        <v>0</v>
      </c>
      <c r="M31" s="444"/>
      <c r="N31" s="436">
        <f t="shared" si="1"/>
        <v>-5.781478048807754E-2</v>
      </c>
      <c r="P31" s="270">
        <f>VLOOKUP(B31,'FX rates'!$B$9:$K$124,4,FALSE)</f>
        <v>1155.07</v>
      </c>
      <c r="Q31" s="283">
        <f>VLOOKUP(B31,'FX rates'!$B$9:$K$124,5,FALSE)</f>
        <v>1112.97</v>
      </c>
      <c r="T31" s="323" t="s">
        <v>38</v>
      </c>
      <c r="U31" s="361">
        <f t="shared" si="16"/>
        <v>1946179.2532054335</v>
      </c>
      <c r="V31" s="64">
        <f t="shared" si="17"/>
        <v>3313.1948713065012</v>
      </c>
      <c r="W31" s="64">
        <f t="shared" si="18"/>
        <v>1942866.0583341271</v>
      </c>
      <c r="X31" s="188">
        <f t="shared" si="19"/>
        <v>0</v>
      </c>
      <c r="Y31" s="444"/>
      <c r="Z31" s="361">
        <f t="shared" si="20"/>
        <v>2143736.4767424101</v>
      </c>
      <c r="AA31" s="64">
        <f t="shared" si="21"/>
        <v>2645.6625335813183</v>
      </c>
      <c r="AB31" s="64">
        <f t="shared" si="22"/>
        <v>2141090.8142088284</v>
      </c>
      <c r="AC31" s="188">
        <f t="shared" si="23"/>
        <v>0</v>
      </c>
      <c r="AD31" s="444"/>
      <c r="AE31" s="436">
        <f t="shared" si="11"/>
        <v>-9.2155554416455898E-2</v>
      </c>
      <c r="AR31" s="1"/>
      <c r="AS31" s="1"/>
      <c r="AT31" s="1"/>
      <c r="AU31" s="1"/>
    </row>
    <row r="32" spans="1:47" x14ac:dyDescent="0.25">
      <c r="B32" s="323" t="s">
        <v>433</v>
      </c>
      <c r="C32" s="1172" t="s">
        <v>25</v>
      </c>
      <c r="D32" s="361">
        <f t="shared" si="24"/>
        <v>24871.920000000002</v>
      </c>
      <c r="E32" s="64">
        <v>22960.29</v>
      </c>
      <c r="F32" s="64">
        <v>1911.63</v>
      </c>
      <c r="G32" s="188" t="s">
        <v>101</v>
      </c>
      <c r="H32" s="15"/>
      <c r="I32" s="361">
        <f t="shared" si="25"/>
        <v>20457.28</v>
      </c>
      <c r="J32" s="64">
        <v>18675.05</v>
      </c>
      <c r="K32" s="64">
        <v>1782.23</v>
      </c>
      <c r="L32" s="188" t="s">
        <v>101</v>
      </c>
      <c r="M32" s="440"/>
      <c r="N32" s="436">
        <f t="shared" si="1"/>
        <v>0.21579799465031535</v>
      </c>
      <c r="P32" s="270">
        <f>VLOOKUP(B32,'FX rates'!$B$9:$K$124,4,FALSE)</f>
        <v>71.355000000000004</v>
      </c>
      <c r="Q32" s="283">
        <f>VLOOKUP(B32,'FX rates'!$B$9:$K$124,5,FALSE)</f>
        <v>69.438999999999993</v>
      </c>
      <c r="T32" s="323" t="s">
        <v>433</v>
      </c>
      <c r="U32" s="361">
        <f t="shared" si="16"/>
        <v>348.56590287996636</v>
      </c>
      <c r="V32" s="64">
        <f t="shared" si="17"/>
        <v>321.77548875341603</v>
      </c>
      <c r="W32" s="64">
        <f t="shared" si="18"/>
        <v>26.790414126550345</v>
      </c>
      <c r="X32" s="188" t="str">
        <f t="shared" si="19"/>
        <v>NA</v>
      </c>
      <c r="Y32" s="68"/>
      <c r="Z32" s="361">
        <f t="shared" si="20"/>
        <v>294.60792926165414</v>
      </c>
      <c r="AA32" s="64">
        <f t="shared" si="21"/>
        <v>268.94180503751494</v>
      </c>
      <c r="AB32" s="64">
        <f t="shared" si="22"/>
        <v>25.666124224139175</v>
      </c>
      <c r="AC32" s="188" t="str">
        <f t="shared" si="23"/>
        <v>NA</v>
      </c>
      <c r="AE32" s="436">
        <f t="shared" si="11"/>
        <v>0.18315180366510025</v>
      </c>
      <c r="AR32" s="1"/>
      <c r="AS32" s="1"/>
      <c r="AT32" s="1"/>
      <c r="AU32" s="1"/>
    </row>
    <row r="33" spans="1:47" x14ac:dyDescent="0.25">
      <c r="A33" s="6"/>
      <c r="B33" s="323" t="s">
        <v>40</v>
      </c>
      <c r="C33" s="1172" t="s">
        <v>41</v>
      </c>
      <c r="D33" s="361">
        <f t="shared" si="24"/>
        <v>334.56</v>
      </c>
      <c r="E33" s="64">
        <v>304.43</v>
      </c>
      <c r="F33" s="64">
        <v>18.8</v>
      </c>
      <c r="G33" s="188">
        <v>11.33</v>
      </c>
      <c r="H33" s="51"/>
      <c r="I33" s="361">
        <f t="shared" si="25"/>
        <v>551.91999999999996</v>
      </c>
      <c r="J33" s="64">
        <v>437.93</v>
      </c>
      <c r="K33" s="64">
        <v>104.2</v>
      </c>
      <c r="L33" s="188">
        <v>9.7899999999999991</v>
      </c>
      <c r="M33" s="441"/>
      <c r="N33" s="436">
        <f t="shared" si="1"/>
        <v>-0.39382519205681976</v>
      </c>
      <c r="O33" s="6"/>
      <c r="P33" s="270">
        <f>VLOOKUP(B33,'FX rates'!$B$9:$K$124,4,FALSE)</f>
        <v>1.484</v>
      </c>
      <c r="Q33" s="283">
        <f>VLOOKUP(B33,'FX rates'!$B$9:$K$124,5,FALSE)</f>
        <v>1.49</v>
      </c>
      <c r="R33" s="6"/>
      <c r="S33" s="6"/>
      <c r="T33" s="323" t="s">
        <v>40</v>
      </c>
      <c r="U33" s="361">
        <f t="shared" si="16"/>
        <v>225.44474393530999</v>
      </c>
      <c r="V33" s="64">
        <f t="shared" si="17"/>
        <v>205.14150943396228</v>
      </c>
      <c r="W33" s="64">
        <f t="shared" si="18"/>
        <v>12.668463611859838</v>
      </c>
      <c r="X33" s="188">
        <f t="shared" si="19"/>
        <v>7.6347708894878705</v>
      </c>
      <c r="Y33" s="51"/>
      <c r="Z33" s="361">
        <f t="shared" si="20"/>
        <v>370.41610738255031</v>
      </c>
      <c r="AA33" s="64">
        <f t="shared" si="21"/>
        <v>293.91275167785233</v>
      </c>
      <c r="AB33" s="64">
        <f t="shared" si="22"/>
        <v>69.932885906040269</v>
      </c>
      <c r="AC33" s="188">
        <f t="shared" si="23"/>
        <v>6.5704697986577179</v>
      </c>
      <c r="AD33" s="6"/>
      <c r="AE33" s="436">
        <f t="shared" si="11"/>
        <v>-0.39137435051527047</v>
      </c>
      <c r="AF33" s="6"/>
      <c r="AR33" s="1"/>
      <c r="AS33" s="1"/>
      <c r="AT33" s="1"/>
      <c r="AU33" s="1"/>
    </row>
    <row r="34" spans="1:47" x14ac:dyDescent="0.25">
      <c r="A34" s="6"/>
      <c r="B34" s="323" t="s">
        <v>43</v>
      </c>
      <c r="C34" s="1172" t="s">
        <v>44</v>
      </c>
      <c r="D34" s="361">
        <f t="shared" si="24"/>
        <v>1284673.3999999999</v>
      </c>
      <c r="E34" s="64">
        <v>1186488.1599999999</v>
      </c>
      <c r="F34" s="64">
        <v>98185.24</v>
      </c>
      <c r="G34" s="188">
        <v>0</v>
      </c>
      <c r="H34" s="51"/>
      <c r="I34" s="361">
        <f t="shared" si="25"/>
        <v>1897030.23</v>
      </c>
      <c r="J34" s="64">
        <v>1641814.31</v>
      </c>
      <c r="K34" s="64">
        <v>255215.92</v>
      </c>
      <c r="L34" s="188">
        <v>0</v>
      </c>
      <c r="M34" s="441"/>
      <c r="N34" s="436">
        <f t="shared" si="1"/>
        <v>-0.32279761298268828</v>
      </c>
      <c r="O34" s="6"/>
      <c r="P34" s="270">
        <f>VLOOKUP(B34,'FX rates'!$B$9:$K$124,4,FALSE)</f>
        <v>6.9630000000000001</v>
      </c>
      <c r="Q34" s="283">
        <f>VLOOKUP(B34,'FX rates'!$B$9:$K$124,5,FALSE)</f>
        <v>6.8760000000000003</v>
      </c>
      <c r="R34" s="6"/>
      <c r="S34" s="6"/>
      <c r="T34" s="323" t="s">
        <v>43</v>
      </c>
      <c r="U34" s="361">
        <f t="shared" si="16"/>
        <v>184499.98563837426</v>
      </c>
      <c r="V34" s="64">
        <f t="shared" si="17"/>
        <v>170398.98894154816</v>
      </c>
      <c r="W34" s="64">
        <f t="shared" si="18"/>
        <v>14100.996696826081</v>
      </c>
      <c r="X34" s="188">
        <f t="shared" si="19"/>
        <v>0</v>
      </c>
      <c r="Y34" s="51"/>
      <c r="Z34" s="361">
        <f t="shared" si="20"/>
        <v>275891.54013961606</v>
      </c>
      <c r="AA34" s="64">
        <f t="shared" si="21"/>
        <v>238774.62332751599</v>
      </c>
      <c r="AB34" s="64">
        <f t="shared" si="22"/>
        <v>37116.916812100055</v>
      </c>
      <c r="AC34" s="188">
        <f t="shared" si="23"/>
        <v>0</v>
      </c>
      <c r="AD34" s="6"/>
      <c r="AE34" s="436">
        <f t="shared" si="11"/>
        <v>-0.3312589956726934</v>
      </c>
      <c r="AF34" s="6"/>
      <c r="AR34" s="1"/>
      <c r="AS34" s="1"/>
      <c r="AT34" s="1"/>
      <c r="AU34" s="1"/>
    </row>
    <row r="35" spans="1:47" x14ac:dyDescent="0.25">
      <c r="B35" s="323" t="s">
        <v>45</v>
      </c>
      <c r="C35" s="1172" t="s">
        <v>44</v>
      </c>
      <c r="D35" s="361">
        <f t="shared" si="24"/>
        <v>893505.22</v>
      </c>
      <c r="E35" s="64">
        <v>893155.65</v>
      </c>
      <c r="F35" s="64">
        <v>349.57</v>
      </c>
      <c r="G35" s="188">
        <v>0</v>
      </c>
      <c r="H35" s="446"/>
      <c r="I35" s="361">
        <f t="shared" si="25"/>
        <v>314416.12</v>
      </c>
      <c r="J35" s="64">
        <v>312565.17</v>
      </c>
      <c r="K35" s="64">
        <v>1850.95</v>
      </c>
      <c r="L35" s="188" t="s">
        <v>101</v>
      </c>
      <c r="M35" s="444"/>
      <c r="N35" s="436">
        <f t="shared" si="1"/>
        <v>1.841792017533961</v>
      </c>
      <c r="P35" s="270">
        <f>VLOOKUP(B35,'FX rates'!$B$9:$K$124,4,FALSE)</f>
        <v>6.9630000000000001</v>
      </c>
      <c r="Q35" s="283">
        <f>VLOOKUP(B35,'FX rates'!$B$9:$K$124,5,FALSE)</f>
        <v>6.8760000000000003</v>
      </c>
      <c r="T35" s="323" t="s">
        <v>45</v>
      </c>
      <c r="U35" s="361">
        <f t="shared" si="16"/>
        <v>128321.87562832113</v>
      </c>
      <c r="V35" s="64">
        <f t="shared" si="17"/>
        <v>128271.67169323568</v>
      </c>
      <c r="W35" s="64">
        <f t="shared" si="18"/>
        <v>50.203935085451668</v>
      </c>
      <c r="X35" s="188">
        <f t="shared" si="19"/>
        <v>0</v>
      </c>
      <c r="Y35" s="444"/>
      <c r="Z35" s="361">
        <f t="shared" si="20"/>
        <v>45726.602675974398</v>
      </c>
      <c r="AA35" s="64">
        <f t="shared" si="21"/>
        <v>45457.41273996509</v>
      </c>
      <c r="AB35" s="64">
        <f t="shared" si="22"/>
        <v>269.18993600930776</v>
      </c>
      <c r="AC35" s="188" t="str">
        <f t="shared" si="23"/>
        <v>NA</v>
      </c>
      <c r="AD35" s="444"/>
      <c r="AE35" s="436">
        <f t="shared" si="11"/>
        <v>1.8062849220973027</v>
      </c>
      <c r="AR35" s="1"/>
      <c r="AS35" s="1"/>
      <c r="AT35" s="1"/>
      <c r="AU35" s="1"/>
    </row>
    <row r="36" spans="1:47" x14ac:dyDescent="0.25">
      <c r="B36" s="323" t="s">
        <v>49</v>
      </c>
      <c r="C36" s="1172" t="s">
        <v>50</v>
      </c>
      <c r="D36" s="361">
        <f t="shared" si="24"/>
        <v>157328.72</v>
      </c>
      <c r="E36" s="64">
        <v>157328.72</v>
      </c>
      <c r="F36" s="64">
        <v>0</v>
      </c>
      <c r="G36" s="188">
        <v>0</v>
      </c>
      <c r="H36" s="446"/>
      <c r="I36" s="361">
        <f t="shared" si="25"/>
        <v>171632.48</v>
      </c>
      <c r="J36" s="64">
        <v>171632.48</v>
      </c>
      <c r="K36" s="64">
        <v>0</v>
      </c>
      <c r="L36" s="188">
        <v>0</v>
      </c>
      <c r="M36" s="444"/>
      <c r="N36" s="436">
        <f t="shared" si="1"/>
        <v>-8.3339470477848995E-2</v>
      </c>
      <c r="P36" s="270">
        <f>VLOOKUP(B36,'FX rates'!$B$9:$K$124,4,FALSE)</f>
        <v>29.914000000000001</v>
      </c>
      <c r="Q36" s="283">
        <f>VLOOKUP(B36,'FX rates'!$B$9:$K$124,5,FALSE)</f>
        <v>30.565000000000001</v>
      </c>
      <c r="T36" s="323" t="s">
        <v>49</v>
      </c>
      <c r="U36" s="361">
        <f t="shared" si="16"/>
        <v>5259.3675202246441</v>
      </c>
      <c r="V36" s="64">
        <f t="shared" si="17"/>
        <v>5259.3675202246441</v>
      </c>
      <c r="W36" s="64">
        <f t="shared" si="18"/>
        <v>0</v>
      </c>
      <c r="X36" s="188">
        <f t="shared" si="19"/>
        <v>0</v>
      </c>
      <c r="Y36" s="444"/>
      <c r="Z36" s="361">
        <f t="shared" si="20"/>
        <v>5615.3273351873058</v>
      </c>
      <c r="AA36" s="64">
        <f t="shared" si="21"/>
        <v>5615.3273351873058</v>
      </c>
      <c r="AB36" s="64">
        <f t="shared" si="22"/>
        <v>0</v>
      </c>
      <c r="AC36" s="188">
        <f t="shared" si="23"/>
        <v>0</v>
      </c>
      <c r="AD36" s="444"/>
      <c r="AE36" s="436">
        <f t="shared" si="11"/>
        <v>-6.3390750657065356E-2</v>
      </c>
      <c r="AR36" s="1"/>
      <c r="AS36" s="1"/>
      <c r="AT36" s="1"/>
      <c r="AU36" s="1"/>
    </row>
    <row r="37" spans="1:47" x14ac:dyDescent="0.25">
      <c r="B37" s="1173" t="s">
        <v>351</v>
      </c>
      <c r="C37" s="1174" t="s">
        <v>48</v>
      </c>
      <c r="D37" s="186">
        <f>SUM(E37:G37)</f>
        <v>4</v>
      </c>
      <c r="E37" s="189">
        <v>4</v>
      </c>
      <c r="F37" s="189">
        <v>0</v>
      </c>
      <c r="G37" s="190">
        <v>0</v>
      </c>
      <c r="H37" s="446"/>
      <c r="I37" s="186">
        <v>0</v>
      </c>
      <c r="J37" s="189">
        <v>0</v>
      </c>
      <c r="K37" s="189">
        <v>0</v>
      </c>
      <c r="L37" s="190">
        <v>0</v>
      </c>
      <c r="M37" s="444"/>
      <c r="N37" s="252" t="str">
        <f t="shared" si="1"/>
        <v>NA</v>
      </c>
      <c r="P37" s="271">
        <f>VLOOKUP(B37,'FX rates'!$B$9:$K$124,4,FALSE)</f>
        <v>29.77</v>
      </c>
      <c r="Q37" s="285">
        <f>VLOOKUP(B37,'FX rates'!$B$9:$K$124,5,FALSE)</f>
        <v>32.347000000000001</v>
      </c>
      <c r="T37" s="1173" t="s">
        <v>351</v>
      </c>
      <c r="U37" s="186">
        <f t="shared" si="16"/>
        <v>0.13436345314074571</v>
      </c>
      <c r="V37" s="189">
        <f t="shared" si="17"/>
        <v>0.13436345314074571</v>
      </c>
      <c r="W37" s="189">
        <f t="shared" si="18"/>
        <v>0</v>
      </c>
      <c r="X37" s="190">
        <f t="shared" si="19"/>
        <v>0</v>
      </c>
      <c r="Y37" s="444"/>
      <c r="Z37" s="186">
        <f t="shared" si="20"/>
        <v>0</v>
      </c>
      <c r="AA37" s="189">
        <f t="shared" si="21"/>
        <v>0</v>
      </c>
      <c r="AB37" s="189">
        <f t="shared" si="22"/>
        <v>0</v>
      </c>
      <c r="AC37" s="190">
        <f t="shared" si="23"/>
        <v>0</v>
      </c>
      <c r="AD37" s="444"/>
      <c r="AE37" s="252" t="str">
        <f t="shared" si="11"/>
        <v>NA</v>
      </c>
      <c r="AR37" s="1"/>
      <c r="AS37" s="1"/>
      <c r="AT37" s="1"/>
      <c r="AU37" s="1"/>
    </row>
    <row r="38" spans="1:47" x14ac:dyDescent="0.25">
      <c r="A38" s="15"/>
      <c r="B38"/>
      <c r="C38"/>
      <c r="D38"/>
      <c r="E38"/>
      <c r="F38"/>
      <c r="G38"/>
      <c r="H38" s="446"/>
      <c r="I38"/>
      <c r="J38"/>
      <c r="K38"/>
      <c r="L38"/>
      <c r="M38" s="444"/>
      <c r="N38"/>
      <c r="O38" s="15"/>
      <c r="P38"/>
      <c r="Q38"/>
      <c r="R38" s="15"/>
      <c r="S38" s="15"/>
      <c r="T38"/>
      <c r="U38"/>
      <c r="V38"/>
      <c r="W38"/>
      <c r="X38"/>
      <c r="Y38" s="444"/>
      <c r="Z38"/>
      <c r="AA38"/>
      <c r="AB38"/>
      <c r="AC38"/>
      <c r="AD38" s="444"/>
      <c r="AE38"/>
      <c r="AF38" s="15"/>
      <c r="AR38" s="1"/>
      <c r="AS38" s="1"/>
      <c r="AT38" s="1"/>
      <c r="AU38" s="1"/>
    </row>
    <row r="39" spans="1:47" x14ac:dyDescent="0.25">
      <c r="B39"/>
      <c r="C39"/>
      <c r="D39"/>
      <c r="E39"/>
      <c r="F39"/>
      <c r="G39"/>
      <c r="H39" s="446"/>
      <c r="I39"/>
      <c r="J39"/>
      <c r="K39"/>
      <c r="L39"/>
      <c r="M39" s="444"/>
      <c r="N39"/>
      <c r="P39"/>
      <c r="Q39"/>
      <c r="T39"/>
      <c r="U39"/>
      <c r="V39"/>
      <c r="W39"/>
      <c r="X39"/>
      <c r="Y39" s="444"/>
      <c r="Z39"/>
      <c r="AA39"/>
      <c r="AB39"/>
      <c r="AC39"/>
      <c r="AD39" s="444"/>
      <c r="AE39"/>
      <c r="AR39" s="1"/>
      <c r="AS39" s="1"/>
      <c r="AT39" s="1"/>
      <c r="AU39" s="1"/>
    </row>
    <row r="40" spans="1:47" x14ac:dyDescent="0.25">
      <c r="B40" s="305" t="s">
        <v>669</v>
      </c>
      <c r="H40" s="446"/>
      <c r="M40" s="444"/>
      <c r="T40" s="305" t="s">
        <v>669</v>
      </c>
      <c r="Y40" s="444"/>
      <c r="AD40" s="444"/>
      <c r="AR40" s="1"/>
      <c r="AS40" s="1"/>
      <c r="AT40" s="1"/>
      <c r="AU40" s="1"/>
    </row>
    <row r="41" spans="1:47" x14ac:dyDescent="0.25">
      <c r="B41" s="1170" t="s">
        <v>55</v>
      </c>
      <c r="C41" s="1171" t="s">
        <v>56</v>
      </c>
      <c r="D41" s="185">
        <f>SUM(E41:G41)</f>
        <v>0.85</v>
      </c>
      <c r="E41" s="379">
        <v>0</v>
      </c>
      <c r="F41" s="379">
        <v>0.85</v>
      </c>
      <c r="G41" s="187">
        <v>0</v>
      </c>
      <c r="H41" s="446"/>
      <c r="I41" s="185">
        <f>SUM(J41:L41)</f>
        <v>3.21</v>
      </c>
      <c r="J41" s="379">
        <v>0</v>
      </c>
      <c r="K41" s="379">
        <v>3.21</v>
      </c>
      <c r="L41" s="187">
        <v>0</v>
      </c>
      <c r="M41" s="444"/>
      <c r="N41" s="250">
        <f t="shared" si="1"/>
        <v>-0.73520249221183798</v>
      </c>
      <c r="P41" s="269">
        <f>VLOOKUP(B41,'FX rates'!$B$9:$K$124,4,FALSE)</f>
        <v>0.70899999999999996</v>
      </c>
      <c r="Q41" s="281">
        <f>VLOOKUP(B41,'FX rates'!$B$9:$K$124,5,FALSE)</f>
        <v>0.70899999999999996</v>
      </c>
      <c r="T41" s="1170" t="s">
        <v>55</v>
      </c>
      <c r="U41" s="185">
        <f t="shared" ref="U41" si="26">IF(D41="NA","NA",D41/P41)</f>
        <v>1.1988716502115657</v>
      </c>
      <c r="V41" s="379">
        <f t="shared" ref="V41" si="27">IF(E41="NA","NA",E41/P41)</f>
        <v>0</v>
      </c>
      <c r="W41" s="379">
        <f t="shared" ref="W41" si="28">IF(F41="NA","NA",F41/P41)</f>
        <v>1.1988716502115657</v>
      </c>
      <c r="X41" s="187">
        <f t="shared" ref="X41" si="29">IF(G41="NA","NA",G41/P41)</f>
        <v>0</v>
      </c>
      <c r="Y41" s="444"/>
      <c r="Z41" s="185">
        <f t="shared" ref="Z41:Z82" si="30">IF(I41="NA","NA",I41/Q41)</f>
        <v>4.5275035260930894</v>
      </c>
      <c r="AA41" s="379">
        <f t="shared" ref="AA41:AA82" si="31">IF(J41="NA","NA",J41/Q41)</f>
        <v>0</v>
      </c>
      <c r="AB41" s="379">
        <f t="shared" ref="AB41:AB82" si="32">IF(K41="NA","NA",K41/Q41)</f>
        <v>4.5275035260930894</v>
      </c>
      <c r="AC41" s="187">
        <f t="shared" ref="AC41:AC82" si="33">IF(L41="NA","NA",L41/Q41)</f>
        <v>0</v>
      </c>
      <c r="AD41" s="444"/>
      <c r="AE41" s="250">
        <f t="shared" si="11"/>
        <v>-0.73520249221183798</v>
      </c>
      <c r="AR41" s="1"/>
      <c r="AS41" s="1"/>
      <c r="AT41" s="1"/>
      <c r="AU41" s="1"/>
    </row>
    <row r="42" spans="1:47" x14ac:dyDescent="0.25">
      <c r="B42" s="323" t="s">
        <v>120</v>
      </c>
      <c r="C42" s="1172" t="s">
        <v>57</v>
      </c>
      <c r="D42" s="361">
        <f>SUM(E42:G42)</f>
        <v>228.45999999999998</v>
      </c>
      <c r="E42" s="64">
        <v>169.16</v>
      </c>
      <c r="F42" s="64">
        <v>59.3</v>
      </c>
      <c r="G42" s="188">
        <v>0</v>
      </c>
      <c r="H42" s="446"/>
      <c r="I42" s="361">
        <f>SUM(J42:L42)</f>
        <v>156.24</v>
      </c>
      <c r="J42" s="64">
        <v>143.78</v>
      </c>
      <c r="K42" s="64">
        <v>12.46</v>
      </c>
      <c r="L42" s="188">
        <v>0</v>
      </c>
      <c r="M42" s="444"/>
      <c r="N42" s="436">
        <f t="shared" si="1"/>
        <v>0.46223758320532493</v>
      </c>
      <c r="P42" s="270">
        <f>VLOOKUP(B42,'FX rates'!$B$9:$K$124,4,FALSE)</f>
        <v>0.89200000000000002</v>
      </c>
      <c r="Q42" s="283">
        <f>VLOOKUP(B42,'FX rates'!$B$9:$K$124,5,FALSE)</f>
        <v>0.874</v>
      </c>
      <c r="T42" s="323" t="s">
        <v>120</v>
      </c>
      <c r="U42" s="361">
        <f t="shared" ref="U42:U82" si="34">IF(D42="NA","NA",D42/P42)</f>
        <v>256.12107623318383</v>
      </c>
      <c r="V42" s="64">
        <f t="shared" ref="V42:V82" si="35">IF(E42="NA","NA",E42/P42)</f>
        <v>189.64125560538116</v>
      </c>
      <c r="W42" s="64">
        <f t="shared" ref="W42:W82" si="36">IF(F42="NA","NA",F42/P42)</f>
        <v>66.479820627802681</v>
      </c>
      <c r="X42" s="188">
        <f t="shared" ref="X42:X82" si="37">IF(G42="NA","NA",G42/P42)</f>
        <v>0</v>
      </c>
      <c r="Y42" s="444"/>
      <c r="Z42" s="361">
        <f t="shared" si="30"/>
        <v>178.76430205949657</v>
      </c>
      <c r="AA42" s="64">
        <f t="shared" si="31"/>
        <v>164.50800915331808</v>
      </c>
      <c r="AB42" s="64">
        <f t="shared" si="32"/>
        <v>14.256292906178491</v>
      </c>
      <c r="AC42" s="188">
        <f t="shared" si="33"/>
        <v>0</v>
      </c>
      <c r="AD42" s="444"/>
      <c r="AE42" s="436">
        <f t="shared" si="11"/>
        <v>0.43273054677293049</v>
      </c>
      <c r="AR42" s="1"/>
      <c r="AS42" s="1"/>
      <c r="AT42" s="1"/>
      <c r="AU42" s="1"/>
    </row>
    <row r="43" spans="1:47" x14ac:dyDescent="0.25">
      <c r="B43" s="323" t="s">
        <v>58</v>
      </c>
      <c r="C43" s="1172" t="s">
        <v>59</v>
      </c>
      <c r="D43" s="361">
        <f t="shared" ref="D43:D80" si="38">SUM(E43:G43)</f>
        <v>0.34</v>
      </c>
      <c r="E43" s="64">
        <v>0</v>
      </c>
      <c r="F43" s="64">
        <v>0.34</v>
      </c>
      <c r="G43" s="188">
        <v>0</v>
      </c>
      <c r="H43" s="446"/>
      <c r="I43" s="361" t="s">
        <v>101</v>
      </c>
      <c r="J43" s="64" t="s">
        <v>101</v>
      </c>
      <c r="K43" s="64" t="s">
        <v>101</v>
      </c>
      <c r="L43" s="188" t="s">
        <v>101</v>
      </c>
      <c r="M43" s="444"/>
      <c r="N43" s="436" t="str">
        <f t="shared" si="1"/>
        <v>NA</v>
      </c>
      <c r="P43" s="270">
        <f>VLOOKUP(B43,'FX rates'!$B$9:$K$124,4,FALSE)</f>
        <v>0.377</v>
      </c>
      <c r="Q43" s="283">
        <f>VLOOKUP(B43,'FX rates'!$B$9:$K$124,5,FALSE)</f>
        <v>0.375</v>
      </c>
      <c r="T43" s="323" t="s">
        <v>58</v>
      </c>
      <c r="U43" s="361">
        <f t="shared" si="34"/>
        <v>0.90185676392572955</v>
      </c>
      <c r="V43" s="64">
        <f t="shared" si="35"/>
        <v>0</v>
      </c>
      <c r="W43" s="64">
        <f t="shared" si="36"/>
        <v>0.90185676392572955</v>
      </c>
      <c r="X43" s="188">
        <f t="shared" si="37"/>
        <v>0</v>
      </c>
      <c r="Y43" s="444"/>
      <c r="Z43" s="361" t="str">
        <f t="shared" si="30"/>
        <v>NA</v>
      </c>
      <c r="AA43" s="64" t="str">
        <f t="shared" si="31"/>
        <v>NA</v>
      </c>
      <c r="AB43" s="64" t="str">
        <f t="shared" si="32"/>
        <v>NA</v>
      </c>
      <c r="AC43" s="188" t="str">
        <f t="shared" si="33"/>
        <v>NA</v>
      </c>
      <c r="AD43" s="444"/>
      <c r="AE43" s="436" t="str">
        <f t="shared" si="11"/>
        <v>NA</v>
      </c>
      <c r="AR43" s="1"/>
      <c r="AS43" s="1"/>
      <c r="AT43" s="1"/>
      <c r="AU43" s="1"/>
    </row>
    <row r="44" spans="1:47" x14ac:dyDescent="0.25">
      <c r="B44" s="323" t="s">
        <v>579</v>
      </c>
      <c r="C44" s="1172" t="s">
        <v>19</v>
      </c>
      <c r="D44" s="361">
        <f t="shared" si="38"/>
        <v>623.68000000000006</v>
      </c>
      <c r="E44" s="64">
        <v>362.49</v>
      </c>
      <c r="F44" s="64">
        <v>261.19</v>
      </c>
      <c r="G44" s="188">
        <v>0</v>
      </c>
      <c r="H44" s="446"/>
      <c r="I44" s="361">
        <f t="shared" ref="I44:I80" si="39">SUM(J44:L44)</f>
        <v>852.24</v>
      </c>
      <c r="J44" s="64">
        <v>370.83</v>
      </c>
      <c r="K44" s="64">
        <v>481.41</v>
      </c>
      <c r="L44" s="188">
        <v>0</v>
      </c>
      <c r="M44" s="444"/>
      <c r="N44" s="436">
        <f t="shared" si="1"/>
        <v>-0.26818736506148494</v>
      </c>
      <c r="P44" s="270">
        <f>VLOOKUP(B44,'FX rates'!$B$9:$K$124,4,FALSE)</f>
        <v>1</v>
      </c>
      <c r="Q44" s="283">
        <f>VLOOKUP(B44,'FX rates'!$B$9:$K$124,5,FALSE)</f>
        <v>1</v>
      </c>
      <c r="T44" s="323" t="s">
        <v>579</v>
      </c>
      <c r="U44" s="361">
        <f t="shared" si="34"/>
        <v>623.68000000000006</v>
      </c>
      <c r="V44" s="64">
        <f t="shared" si="35"/>
        <v>362.49</v>
      </c>
      <c r="W44" s="64">
        <f t="shared" si="36"/>
        <v>261.19</v>
      </c>
      <c r="X44" s="188">
        <f t="shared" si="37"/>
        <v>0</v>
      </c>
      <c r="Y44" s="444"/>
      <c r="Z44" s="361">
        <f t="shared" si="30"/>
        <v>852.24</v>
      </c>
      <c r="AA44" s="64">
        <f t="shared" si="31"/>
        <v>370.83</v>
      </c>
      <c r="AB44" s="64">
        <f t="shared" si="32"/>
        <v>481.41</v>
      </c>
      <c r="AC44" s="188">
        <f t="shared" si="33"/>
        <v>0</v>
      </c>
      <c r="AD44" s="444"/>
      <c r="AE44" s="436">
        <f t="shared" si="11"/>
        <v>-0.26818736506148494</v>
      </c>
      <c r="AR44" s="1"/>
      <c r="AS44" s="1"/>
      <c r="AT44" s="1"/>
      <c r="AU44" s="1"/>
    </row>
    <row r="45" spans="1:47" x14ac:dyDescent="0.25">
      <c r="B45" s="323" t="s">
        <v>123</v>
      </c>
      <c r="C45" s="1172" t="s">
        <v>57</v>
      </c>
      <c r="D45" s="361">
        <f t="shared" si="38"/>
        <v>301535.77</v>
      </c>
      <c r="E45" s="64">
        <v>263.77</v>
      </c>
      <c r="F45" s="64">
        <v>301272</v>
      </c>
      <c r="G45" s="188">
        <v>0</v>
      </c>
      <c r="H45" s="446"/>
      <c r="I45" s="361">
        <f t="shared" si="39"/>
        <v>193807.83744433001</v>
      </c>
      <c r="J45" s="64">
        <v>386.83744432999998</v>
      </c>
      <c r="K45" s="64">
        <v>193421</v>
      </c>
      <c r="L45" s="188">
        <v>0</v>
      </c>
      <c r="M45" s="444"/>
      <c r="N45" s="436">
        <f t="shared" si="1"/>
        <v>0.55584920597761756</v>
      </c>
      <c r="P45" s="270">
        <f>VLOOKUP(B45,'FX rates'!$B$9:$K$124,4,FALSE)</f>
        <v>0.89200000000000002</v>
      </c>
      <c r="Q45" s="283">
        <f>VLOOKUP(B45,'FX rates'!$B$9:$K$124,5,FALSE)</f>
        <v>0.874</v>
      </c>
      <c r="T45" s="323" t="s">
        <v>123</v>
      </c>
      <c r="U45" s="361">
        <f t="shared" si="34"/>
        <v>338044.58520179376</v>
      </c>
      <c r="V45" s="64">
        <f t="shared" si="35"/>
        <v>295.70627802690581</v>
      </c>
      <c r="W45" s="64">
        <f t="shared" si="36"/>
        <v>337748.87892376684</v>
      </c>
      <c r="X45" s="188">
        <f t="shared" si="37"/>
        <v>0</v>
      </c>
      <c r="Y45" s="444"/>
      <c r="Z45" s="361">
        <f t="shared" si="30"/>
        <v>221748.09776239132</v>
      </c>
      <c r="AA45" s="64">
        <f t="shared" si="31"/>
        <v>442.60577154462243</v>
      </c>
      <c r="AB45" s="64">
        <f t="shared" si="32"/>
        <v>221305.49199084667</v>
      </c>
      <c r="AC45" s="188">
        <f t="shared" si="33"/>
        <v>0</v>
      </c>
      <c r="AD45" s="444"/>
      <c r="AE45" s="436">
        <f t="shared" si="11"/>
        <v>0.52445314576730695</v>
      </c>
      <c r="AR45" s="1"/>
      <c r="AS45" s="1"/>
      <c r="AT45" s="1"/>
      <c r="AU45" s="1"/>
    </row>
    <row r="46" spans="1:47" x14ac:dyDescent="0.25">
      <c r="B46" s="323" t="s">
        <v>583</v>
      </c>
      <c r="C46" s="1172" t="s">
        <v>57</v>
      </c>
      <c r="D46" s="361">
        <v>11255.9</v>
      </c>
      <c r="E46" s="64" t="s">
        <v>101</v>
      </c>
      <c r="F46" s="64" t="s">
        <v>101</v>
      </c>
      <c r="G46" s="188" t="s">
        <v>101</v>
      </c>
      <c r="H46" s="446"/>
      <c r="I46" s="361">
        <v>11273.3</v>
      </c>
      <c r="J46" s="64" t="s">
        <v>101</v>
      </c>
      <c r="K46" s="64" t="s">
        <v>101</v>
      </c>
      <c r="L46" s="188" t="s">
        <v>101</v>
      </c>
      <c r="M46" s="444"/>
      <c r="N46" s="436">
        <f t="shared" si="1"/>
        <v>-1.5434699688644529E-3</v>
      </c>
      <c r="P46" s="270">
        <f>VLOOKUP(B46,'FX rates'!$B$9:$K$124,4,FALSE)</f>
        <v>0.89200000000000002</v>
      </c>
      <c r="Q46" s="283">
        <f>VLOOKUP(B46,'FX rates'!$B$9:$K$124,5,FALSE)</f>
        <v>0.874</v>
      </c>
      <c r="T46" s="323" t="s">
        <v>583</v>
      </c>
      <c r="U46" s="361">
        <f t="shared" si="34"/>
        <v>12618.721973094171</v>
      </c>
      <c r="V46" s="64" t="str">
        <f t="shared" si="35"/>
        <v>NA</v>
      </c>
      <c r="W46" s="64" t="str">
        <f t="shared" si="36"/>
        <v>NA</v>
      </c>
      <c r="X46" s="188" t="str">
        <f t="shared" si="37"/>
        <v>NA</v>
      </c>
      <c r="Y46" s="444"/>
      <c r="Z46" s="361">
        <f t="shared" si="30"/>
        <v>12898.512585812356</v>
      </c>
      <c r="AA46" s="64" t="str">
        <f t="shared" si="31"/>
        <v>NA</v>
      </c>
      <c r="AB46" s="64" t="str">
        <f t="shared" si="32"/>
        <v>NA</v>
      </c>
      <c r="AC46" s="188" t="str">
        <f t="shared" si="33"/>
        <v>NA</v>
      </c>
      <c r="AD46" s="444"/>
      <c r="AE46" s="436">
        <f t="shared" si="11"/>
        <v>-2.1691695911196695E-2</v>
      </c>
      <c r="AR46" s="1"/>
      <c r="AS46" s="1"/>
      <c r="AT46" s="1"/>
      <c r="AU46" s="1"/>
    </row>
    <row r="47" spans="1:47" x14ac:dyDescent="0.25">
      <c r="B47" s="323" t="s">
        <v>60</v>
      </c>
      <c r="C47" s="1172" t="s">
        <v>61</v>
      </c>
      <c r="D47" s="361">
        <f t="shared" si="38"/>
        <v>452376.43</v>
      </c>
      <c r="E47" s="64">
        <v>25244.71</v>
      </c>
      <c r="F47" s="64">
        <v>427131.72</v>
      </c>
      <c r="G47" s="188">
        <v>0</v>
      </c>
      <c r="H47" s="446"/>
      <c r="I47" s="361">
        <f t="shared" si="39"/>
        <v>396653.33</v>
      </c>
      <c r="J47" s="64">
        <v>33607.519999999997</v>
      </c>
      <c r="K47" s="64">
        <v>360982.07</v>
      </c>
      <c r="L47" s="188">
        <v>2063.7399999999998</v>
      </c>
      <c r="M47" s="444"/>
      <c r="N47" s="436">
        <f t="shared" si="1"/>
        <v>0.1404831266637796</v>
      </c>
      <c r="P47" s="270">
        <f>VLOOKUP(B47,'FX rates'!$B$9:$K$124,4,FALSE)</f>
        <v>5.9489999999999998</v>
      </c>
      <c r="Q47" s="283">
        <f>VLOOKUP(B47,'FX rates'!$B$9:$K$124,5,FALSE)</f>
        <v>5.2830000000000004</v>
      </c>
      <c r="T47" s="323" t="s">
        <v>60</v>
      </c>
      <c r="U47" s="361">
        <f t="shared" si="34"/>
        <v>76042.432341570006</v>
      </c>
      <c r="V47" s="64">
        <f t="shared" si="35"/>
        <v>4243.5216002689531</v>
      </c>
      <c r="W47" s="64">
        <f t="shared" si="36"/>
        <v>71798.91074130105</v>
      </c>
      <c r="X47" s="188">
        <f t="shared" si="37"/>
        <v>0</v>
      </c>
      <c r="Y47" s="444"/>
      <c r="Z47" s="361">
        <f t="shared" si="30"/>
        <v>75081.077039560856</v>
      </c>
      <c r="AA47" s="64">
        <f t="shared" si="31"/>
        <v>6361.4461480219561</v>
      </c>
      <c r="AB47" s="64">
        <f t="shared" si="32"/>
        <v>68328.992996403555</v>
      </c>
      <c r="AC47" s="188">
        <f t="shared" si="33"/>
        <v>390.6378951353397</v>
      </c>
      <c r="AD47" s="444"/>
      <c r="AE47" s="436">
        <f t="shared" si="11"/>
        <v>1.2804228973734663E-2</v>
      </c>
      <c r="AR47" s="1"/>
      <c r="AS47" s="1"/>
      <c r="AT47" s="1"/>
      <c r="AU47" s="1"/>
    </row>
    <row r="48" spans="1:47" x14ac:dyDescent="0.25">
      <c r="B48" s="323" t="s">
        <v>62</v>
      </c>
      <c r="C48" s="1172" t="s">
        <v>63</v>
      </c>
      <c r="D48" s="361">
        <f t="shared" si="38"/>
        <v>3.29</v>
      </c>
      <c r="E48" s="64">
        <v>0</v>
      </c>
      <c r="F48" s="64">
        <v>3.29</v>
      </c>
      <c r="G48" s="188">
        <v>0</v>
      </c>
      <c r="H48" s="446"/>
      <c r="I48" s="361">
        <f t="shared" si="39"/>
        <v>55.06</v>
      </c>
      <c r="J48" s="64">
        <v>7.48</v>
      </c>
      <c r="K48" s="64">
        <v>47.58</v>
      </c>
      <c r="L48" s="188">
        <v>0</v>
      </c>
      <c r="M48" s="444"/>
      <c r="N48" s="436">
        <f t="shared" si="1"/>
        <v>-0.94024700326916089</v>
      </c>
      <c r="P48" s="270">
        <f>VLOOKUP(B48,'FX rates'!$B$9:$K$124,4,FALSE)</f>
        <v>9.5660000000000007</v>
      </c>
      <c r="Q48" s="283">
        <f>VLOOKUP(B48,'FX rates'!$B$9:$K$124,5,FALSE)</f>
        <v>9.5120000000000005</v>
      </c>
      <c r="T48" s="323" t="s">
        <v>62</v>
      </c>
      <c r="U48" s="361">
        <f t="shared" si="34"/>
        <v>0.34392640602132551</v>
      </c>
      <c r="V48" s="64">
        <f t="shared" si="35"/>
        <v>0</v>
      </c>
      <c r="W48" s="64">
        <f t="shared" si="36"/>
        <v>0.34392640602132551</v>
      </c>
      <c r="X48" s="188">
        <f t="shared" si="37"/>
        <v>0</v>
      </c>
      <c r="Y48" s="444"/>
      <c r="Z48" s="361">
        <f t="shared" si="30"/>
        <v>5.7884777123633304</v>
      </c>
      <c r="AA48" s="64">
        <f t="shared" si="31"/>
        <v>0.78637510513036168</v>
      </c>
      <c r="AB48" s="64">
        <f t="shared" si="32"/>
        <v>5.0021026072329686</v>
      </c>
      <c r="AC48" s="188">
        <f t="shared" si="33"/>
        <v>0</v>
      </c>
      <c r="AD48" s="444"/>
      <c r="AE48" s="436">
        <f t="shared" si="11"/>
        <v>-0.94058430849845898</v>
      </c>
      <c r="AR48" s="1"/>
      <c r="AS48" s="1"/>
      <c r="AT48" s="1"/>
      <c r="AU48" s="1"/>
    </row>
    <row r="49" spans="2:47" x14ac:dyDescent="0.25">
      <c r="B49" s="323" t="s">
        <v>125</v>
      </c>
      <c r="C49" s="1172" t="s">
        <v>423</v>
      </c>
      <c r="D49" s="361">
        <f t="shared" si="38"/>
        <v>45980</v>
      </c>
      <c r="E49" s="64">
        <v>2507</v>
      </c>
      <c r="F49" s="64">
        <v>43473</v>
      </c>
      <c r="G49" s="188">
        <v>0</v>
      </c>
      <c r="H49" s="446"/>
      <c r="I49" s="361">
        <f t="shared" si="39"/>
        <v>57647</v>
      </c>
      <c r="J49" s="64">
        <v>6449</v>
      </c>
      <c r="K49" s="64">
        <v>51198</v>
      </c>
      <c r="L49" s="188">
        <v>0</v>
      </c>
      <c r="M49" s="444"/>
      <c r="N49" s="436">
        <f t="shared" si="1"/>
        <v>-0.20238694121116449</v>
      </c>
      <c r="P49" s="270">
        <f>VLOOKUP(B49,'FX rates'!$B$9:$K$124,4,FALSE)</f>
        <v>585.25</v>
      </c>
      <c r="Q49" s="283">
        <f>VLOOKUP(B49,'FX rates'!$B$9:$K$124,5,FALSE)</f>
        <v>573.09</v>
      </c>
      <c r="T49" s="323" t="s">
        <v>125</v>
      </c>
      <c r="U49" s="361">
        <f t="shared" si="34"/>
        <v>78.564715933361811</v>
      </c>
      <c r="V49" s="64">
        <f t="shared" si="35"/>
        <v>4.2836394703118321</v>
      </c>
      <c r="W49" s="64">
        <f t="shared" si="36"/>
        <v>74.281076463049985</v>
      </c>
      <c r="X49" s="188">
        <f t="shared" si="37"/>
        <v>0</v>
      </c>
      <c r="Y49" s="444"/>
      <c r="Z49" s="361">
        <f t="shared" si="30"/>
        <v>100.58978519953236</v>
      </c>
      <c r="AA49" s="64">
        <f t="shared" si="31"/>
        <v>11.253031810012388</v>
      </c>
      <c r="AB49" s="64">
        <f t="shared" si="32"/>
        <v>89.33675338951997</v>
      </c>
      <c r="AC49" s="188">
        <f t="shared" si="33"/>
        <v>0</v>
      </c>
      <c r="AD49" s="444"/>
      <c r="AE49" s="436">
        <f t="shared" si="11"/>
        <v>-0.2189593030990282</v>
      </c>
      <c r="AR49" s="1"/>
      <c r="AS49" s="1"/>
      <c r="AT49" s="1"/>
      <c r="AU49" s="1"/>
    </row>
    <row r="50" spans="2:47" x14ac:dyDescent="0.25">
      <c r="B50" s="323" t="s">
        <v>127</v>
      </c>
      <c r="C50" s="1172" t="s">
        <v>128</v>
      </c>
      <c r="D50" s="361">
        <f t="shared" si="38"/>
        <v>115.12</v>
      </c>
      <c r="E50" s="64">
        <v>68.27</v>
      </c>
      <c r="F50" s="64">
        <v>45.38</v>
      </c>
      <c r="G50" s="188">
        <v>1.47</v>
      </c>
      <c r="H50" s="446"/>
      <c r="I50" s="361">
        <f t="shared" si="39"/>
        <v>38.049999999999997</v>
      </c>
      <c r="J50" s="64">
        <v>18.36</v>
      </c>
      <c r="K50" s="64">
        <v>16.8</v>
      </c>
      <c r="L50" s="188">
        <v>2.89</v>
      </c>
      <c r="M50" s="444"/>
      <c r="N50" s="436">
        <f t="shared" si="1"/>
        <v>2.0254927726675431</v>
      </c>
      <c r="P50" s="270">
        <f>VLOOKUP(B50,'FX rates'!$B$9:$K$124,4,FALSE)</f>
        <v>4.2699999999999996</v>
      </c>
      <c r="Q50" s="283">
        <f>VLOOKUP(B50,'FX rates'!$B$9:$K$124,5,FALSE)</f>
        <v>4.0609999999999999</v>
      </c>
      <c r="T50" s="323" t="s">
        <v>127</v>
      </c>
      <c r="U50" s="361">
        <f t="shared" si="34"/>
        <v>26.96018735362998</v>
      </c>
      <c r="V50" s="64">
        <f t="shared" si="35"/>
        <v>15.988290398126464</v>
      </c>
      <c r="W50" s="64">
        <f t="shared" si="36"/>
        <v>10.627634660421547</v>
      </c>
      <c r="X50" s="188">
        <f t="shared" si="37"/>
        <v>0.34426229508196726</v>
      </c>
      <c r="Y50" s="446"/>
      <c r="Z50" s="361">
        <f t="shared" si="30"/>
        <v>9.3696133957153407</v>
      </c>
      <c r="AA50" s="64">
        <f t="shared" si="31"/>
        <v>4.5210539276040382</v>
      </c>
      <c r="AB50" s="64">
        <f t="shared" si="32"/>
        <v>4.1369120906180745</v>
      </c>
      <c r="AC50" s="188">
        <f t="shared" si="33"/>
        <v>0.71164737749322826</v>
      </c>
      <c r="AD50" s="446"/>
      <c r="AE50" s="436">
        <f t="shared" si="11"/>
        <v>1.8774065924596939</v>
      </c>
      <c r="AR50" s="1"/>
      <c r="AS50" s="1"/>
      <c r="AT50" s="1"/>
      <c r="AU50" s="1"/>
    </row>
    <row r="51" spans="2:47" x14ac:dyDescent="0.25">
      <c r="B51" s="323" t="s">
        <v>129</v>
      </c>
      <c r="C51" s="1172" t="s">
        <v>130</v>
      </c>
      <c r="D51" s="361">
        <f t="shared" si="38"/>
        <v>879.92</v>
      </c>
      <c r="E51" s="64">
        <v>639.05999999999995</v>
      </c>
      <c r="F51" s="64">
        <v>240.86</v>
      </c>
      <c r="G51" s="188">
        <v>0</v>
      </c>
      <c r="H51" s="446"/>
      <c r="I51" s="361">
        <v>60221.35</v>
      </c>
      <c r="J51" s="64">
        <v>60071.839999999997</v>
      </c>
      <c r="K51" s="64" t="s">
        <v>101</v>
      </c>
      <c r="L51" s="188" t="s">
        <v>101</v>
      </c>
      <c r="M51" s="444"/>
      <c r="N51" s="436">
        <f t="shared" si="1"/>
        <v>-0.98538857066472274</v>
      </c>
      <c r="P51" s="270">
        <f>VLOOKUP(B51,'FX rates'!$B$9:$K$124,4,FALSE)</f>
        <v>295.31</v>
      </c>
      <c r="Q51" s="283">
        <f>VLOOKUP(B51,'FX rates'!$B$9:$K$124,5,FALSE)</f>
        <v>280.358</v>
      </c>
      <c r="T51" s="323" t="s">
        <v>129</v>
      </c>
      <c r="U51" s="361">
        <f t="shared" si="34"/>
        <v>2.9796485049608883</v>
      </c>
      <c r="V51" s="64">
        <f t="shared" si="35"/>
        <v>2.1640310182520062</v>
      </c>
      <c r="W51" s="64">
        <f t="shared" si="36"/>
        <v>0.81561748670888223</v>
      </c>
      <c r="X51" s="188">
        <f t="shared" si="37"/>
        <v>0</v>
      </c>
      <c r="Y51" s="446"/>
      <c r="Z51" s="361">
        <f t="shared" si="30"/>
        <v>214.80161079762303</v>
      </c>
      <c r="AA51" s="64">
        <f t="shared" si="31"/>
        <v>214.26832835160758</v>
      </c>
      <c r="AB51" s="64" t="str">
        <f t="shared" si="32"/>
        <v>NA</v>
      </c>
      <c r="AC51" s="188" t="str">
        <f t="shared" si="33"/>
        <v>NA</v>
      </c>
      <c r="AD51" s="446"/>
      <c r="AE51" s="436">
        <f t="shared" si="11"/>
        <v>-0.98612836982973939</v>
      </c>
      <c r="AR51" s="1"/>
      <c r="AS51" s="1"/>
      <c r="AT51" s="1"/>
      <c r="AU51" s="1"/>
    </row>
    <row r="52" spans="2:47" x14ac:dyDescent="0.25">
      <c r="B52" s="323" t="s">
        <v>594</v>
      </c>
      <c r="C52" s="1172" t="s">
        <v>595</v>
      </c>
      <c r="D52" s="361">
        <v>26.48</v>
      </c>
      <c r="E52" s="64" t="s">
        <v>101</v>
      </c>
      <c r="F52" s="64" t="s">
        <v>101</v>
      </c>
      <c r="G52" s="188" t="s">
        <v>101</v>
      </c>
      <c r="H52" s="446"/>
      <c r="I52" s="361">
        <v>100.27</v>
      </c>
      <c r="J52" s="64" t="s">
        <v>101</v>
      </c>
      <c r="K52" s="64" t="s">
        <v>101</v>
      </c>
      <c r="L52" s="188" t="s">
        <v>101</v>
      </c>
      <c r="M52" s="444"/>
      <c r="N52" s="436">
        <f t="shared" si="1"/>
        <v>-0.73591303480602366</v>
      </c>
      <c r="P52" s="270">
        <f>VLOOKUP(B52,'FX rates'!$B$9:$K$124,4,FALSE)</f>
        <v>1.744</v>
      </c>
      <c r="Q52" s="283">
        <f>VLOOKUP(B52,'FX rates'!$B$9:$K$124,5,FALSE)</f>
        <v>1.71</v>
      </c>
      <c r="T52" s="323" t="s">
        <v>594</v>
      </c>
      <c r="U52" s="361">
        <f t="shared" si="34"/>
        <v>15.18348623853211</v>
      </c>
      <c r="V52" s="64" t="str">
        <f t="shared" si="35"/>
        <v>NA</v>
      </c>
      <c r="W52" s="64" t="str">
        <f t="shared" si="36"/>
        <v>NA</v>
      </c>
      <c r="X52" s="188" t="str">
        <f t="shared" si="37"/>
        <v>NA</v>
      </c>
      <c r="Y52" s="446"/>
      <c r="Z52" s="361">
        <f t="shared" si="30"/>
        <v>58.637426900584792</v>
      </c>
      <c r="AA52" s="64" t="str">
        <f t="shared" si="31"/>
        <v>NA</v>
      </c>
      <c r="AB52" s="64" t="str">
        <f t="shared" si="32"/>
        <v>NA</v>
      </c>
      <c r="AC52" s="188" t="str">
        <f t="shared" si="33"/>
        <v>NA</v>
      </c>
      <c r="AD52" s="446"/>
      <c r="AE52" s="436">
        <f t="shared" si="11"/>
        <v>-0.74106151921920904</v>
      </c>
      <c r="AR52" s="1"/>
      <c r="AS52" s="1"/>
      <c r="AT52" s="1"/>
      <c r="AU52" s="1"/>
    </row>
    <row r="53" spans="2:47" x14ac:dyDescent="0.25">
      <c r="B53" s="323" t="s">
        <v>597</v>
      </c>
      <c r="C53" s="1172" t="s">
        <v>598</v>
      </c>
      <c r="D53" s="361">
        <v>11921.89</v>
      </c>
      <c r="E53" s="64" t="s">
        <v>101</v>
      </c>
      <c r="F53" s="64" t="s">
        <v>101</v>
      </c>
      <c r="G53" s="188" t="s">
        <v>101</v>
      </c>
      <c r="H53" s="446"/>
      <c r="I53" s="361">
        <v>9266.3700000000008</v>
      </c>
      <c r="J53" s="64" t="s">
        <v>101</v>
      </c>
      <c r="K53" s="64" t="s">
        <v>101</v>
      </c>
      <c r="L53" s="188" t="s">
        <v>101</v>
      </c>
      <c r="M53" s="444"/>
      <c r="N53" s="436">
        <f t="shared" si="1"/>
        <v>0.28657608103280985</v>
      </c>
      <c r="P53" s="270">
        <f>VLOOKUP(B53,'FX rates'!$B$9:$K$124,4,FALSE)</f>
        <v>22.667000000000002</v>
      </c>
      <c r="Q53" s="283">
        <f>VLOOKUP(B53,'FX rates'!$B$9:$K$124,5,FALSE)</f>
        <v>22.541</v>
      </c>
      <c r="T53" s="323" t="s">
        <v>597</v>
      </c>
      <c r="U53" s="361">
        <f t="shared" si="34"/>
        <v>525.95800061763794</v>
      </c>
      <c r="V53" s="64" t="str">
        <f t="shared" si="35"/>
        <v>NA</v>
      </c>
      <c r="W53" s="64" t="str">
        <f t="shared" si="36"/>
        <v>NA</v>
      </c>
      <c r="X53" s="188" t="str">
        <f t="shared" si="37"/>
        <v>NA</v>
      </c>
      <c r="Y53" s="446"/>
      <c r="Z53" s="361">
        <f t="shared" si="30"/>
        <v>411.08957011667633</v>
      </c>
      <c r="AA53" s="64" t="str">
        <f t="shared" si="31"/>
        <v>NA</v>
      </c>
      <c r="AB53" s="64" t="str">
        <f t="shared" si="32"/>
        <v>NA</v>
      </c>
      <c r="AC53" s="188" t="str">
        <f t="shared" si="33"/>
        <v>NA</v>
      </c>
      <c r="AD53" s="446"/>
      <c r="AE53" s="436">
        <f t="shared" si="11"/>
        <v>0.27942433681389534</v>
      </c>
      <c r="AR53" s="1"/>
      <c r="AS53" s="1"/>
      <c r="AT53" s="1"/>
      <c r="AU53" s="1"/>
    </row>
    <row r="54" spans="2:47" x14ac:dyDescent="0.25">
      <c r="B54" s="323" t="s">
        <v>599</v>
      </c>
      <c r="C54" s="1172" t="s">
        <v>57</v>
      </c>
      <c r="D54" s="361">
        <v>329.51</v>
      </c>
      <c r="E54" s="64" t="s">
        <v>101</v>
      </c>
      <c r="F54" s="64">
        <v>139.08000000000001</v>
      </c>
      <c r="G54" s="188" t="s">
        <v>101</v>
      </c>
      <c r="H54" s="446"/>
      <c r="I54" s="361">
        <f t="shared" si="39"/>
        <v>317.73</v>
      </c>
      <c r="J54" s="64">
        <v>133.24</v>
      </c>
      <c r="K54" s="64">
        <v>183.48</v>
      </c>
      <c r="L54" s="188">
        <v>1.01</v>
      </c>
      <c r="M54" s="444"/>
      <c r="N54" s="436">
        <f t="shared" si="1"/>
        <v>3.7075504359046899E-2</v>
      </c>
      <c r="P54" s="270">
        <f>VLOOKUP(B54,'FX rates'!$B$9:$K$124,4,FALSE)</f>
        <v>0.89200000000000002</v>
      </c>
      <c r="Q54" s="283">
        <f>VLOOKUP(B54,'FX rates'!$B$9:$K$124,5,FALSE)</f>
        <v>0.874</v>
      </c>
      <c r="T54" s="323" t="s">
        <v>599</v>
      </c>
      <c r="U54" s="361">
        <f t="shared" si="34"/>
        <v>369.40582959641256</v>
      </c>
      <c r="V54" s="64" t="str">
        <f t="shared" si="35"/>
        <v>NA</v>
      </c>
      <c r="W54" s="64">
        <f t="shared" si="36"/>
        <v>155.91928251121078</v>
      </c>
      <c r="X54" s="188" t="str">
        <f t="shared" si="37"/>
        <v>NA</v>
      </c>
      <c r="Y54" s="444"/>
      <c r="Z54" s="361">
        <f t="shared" si="30"/>
        <v>363.53546910755153</v>
      </c>
      <c r="AA54" s="64">
        <f t="shared" si="31"/>
        <v>152.44851258581238</v>
      </c>
      <c r="AB54" s="64">
        <f t="shared" si="32"/>
        <v>209.93135011441646</v>
      </c>
      <c r="AC54" s="188">
        <f t="shared" si="33"/>
        <v>1.1556064073226544</v>
      </c>
      <c r="AD54" s="444"/>
      <c r="AE54" s="436">
        <f t="shared" si="11"/>
        <v>1.6147971759873272E-2</v>
      </c>
      <c r="AR54" s="1"/>
      <c r="AS54" s="1"/>
      <c r="AT54" s="1"/>
      <c r="AU54" s="1"/>
    </row>
    <row r="55" spans="2:47" x14ac:dyDescent="0.25">
      <c r="B55" s="323" t="s">
        <v>64</v>
      </c>
      <c r="C55" s="1172" t="s">
        <v>57</v>
      </c>
      <c r="D55" s="361">
        <v>2.7</v>
      </c>
      <c r="E55" s="64" t="s">
        <v>101</v>
      </c>
      <c r="F55" s="64">
        <v>1.47</v>
      </c>
      <c r="G55" s="188" t="s">
        <v>101</v>
      </c>
      <c r="H55" s="446"/>
      <c r="I55" s="361">
        <f t="shared" si="39"/>
        <v>0.99</v>
      </c>
      <c r="J55" s="64">
        <v>0.02</v>
      </c>
      <c r="K55" s="64">
        <v>0.97</v>
      </c>
      <c r="L55" s="188">
        <v>0</v>
      </c>
      <c r="M55" s="444"/>
      <c r="N55" s="436">
        <f t="shared" si="1"/>
        <v>1.7272727272727275</v>
      </c>
      <c r="P55" s="270">
        <f>VLOOKUP(B55,'FX rates'!$B$9:$K$124,4,FALSE)</f>
        <v>0.89200000000000002</v>
      </c>
      <c r="Q55" s="283">
        <f>VLOOKUP(B55,'FX rates'!$B$9:$K$124,5,FALSE)</f>
        <v>0.874</v>
      </c>
      <c r="T55" s="323" t="s">
        <v>64</v>
      </c>
      <c r="U55" s="361">
        <f t="shared" si="34"/>
        <v>3.0269058295964126</v>
      </c>
      <c r="V55" s="64" t="str">
        <f t="shared" si="35"/>
        <v>NA</v>
      </c>
      <c r="W55" s="64">
        <f t="shared" si="36"/>
        <v>1.647982062780269</v>
      </c>
      <c r="X55" s="188" t="str">
        <f t="shared" si="37"/>
        <v>NA</v>
      </c>
      <c r="Y55" s="446"/>
      <c r="Z55" s="361">
        <f t="shared" si="30"/>
        <v>1.1327231121281465</v>
      </c>
      <c r="AA55" s="64">
        <f t="shared" si="31"/>
        <v>2.2883295194508008E-2</v>
      </c>
      <c r="AB55" s="64">
        <f t="shared" si="32"/>
        <v>1.1098398169336383</v>
      </c>
      <c r="AC55" s="188">
        <f t="shared" si="33"/>
        <v>0</v>
      </c>
      <c r="AD55" s="444"/>
      <c r="AE55" s="436">
        <f t="shared" si="11"/>
        <v>1.6722380758255198</v>
      </c>
      <c r="AR55" s="1"/>
      <c r="AS55" s="1"/>
      <c r="AT55" s="1"/>
      <c r="AU55" s="1"/>
    </row>
    <row r="56" spans="2:47" x14ac:dyDescent="0.25">
      <c r="B56" s="323" t="s">
        <v>603</v>
      </c>
      <c r="C56" s="1172" t="s">
        <v>57</v>
      </c>
      <c r="D56" s="361">
        <v>4975</v>
      </c>
      <c r="E56" s="64" t="s">
        <v>101</v>
      </c>
      <c r="F56" s="64" t="s">
        <v>101</v>
      </c>
      <c r="G56" s="188" t="s">
        <v>101</v>
      </c>
      <c r="H56" s="446"/>
      <c r="I56" s="361">
        <f t="shared" si="39"/>
        <v>4811.7574109106226</v>
      </c>
      <c r="J56" s="64">
        <v>2068.1999999999998</v>
      </c>
      <c r="K56" s="64">
        <v>315.00290927000299</v>
      </c>
      <c r="L56" s="188">
        <v>2428.5545016406199</v>
      </c>
      <c r="M56" s="444"/>
      <c r="N56" s="436">
        <f t="shared" si="1"/>
        <v>3.392577288273637E-2</v>
      </c>
      <c r="P56" s="270">
        <f>VLOOKUP(B56,'FX rates'!$B$9:$K$124,4,FALSE)</f>
        <v>0.89200000000000002</v>
      </c>
      <c r="Q56" s="283">
        <f>VLOOKUP(B56,'FX rates'!$B$9:$K$124,5,FALSE)</f>
        <v>0.874</v>
      </c>
      <c r="T56" s="323" t="s">
        <v>603</v>
      </c>
      <c r="U56" s="361">
        <f t="shared" si="34"/>
        <v>5577.3542600896862</v>
      </c>
      <c r="V56" s="64" t="str">
        <f t="shared" si="35"/>
        <v>NA</v>
      </c>
      <c r="W56" s="64" t="str">
        <f t="shared" si="36"/>
        <v>NA</v>
      </c>
      <c r="X56" s="188" t="str">
        <f t="shared" si="37"/>
        <v>NA</v>
      </c>
      <c r="Y56" s="444"/>
      <c r="Z56" s="361">
        <f t="shared" si="30"/>
        <v>5505.4432619114677</v>
      </c>
      <c r="AA56" s="64">
        <f t="shared" si="31"/>
        <v>2366.3615560640728</v>
      </c>
      <c r="AB56" s="64">
        <f t="shared" si="32"/>
        <v>360.41522799771508</v>
      </c>
      <c r="AC56" s="188">
        <f t="shared" si="33"/>
        <v>2778.6664778496797</v>
      </c>
      <c r="AD56" s="444"/>
      <c r="AE56" s="436">
        <f t="shared" si="11"/>
        <v>1.306179988734482E-2</v>
      </c>
      <c r="AR56" s="1"/>
      <c r="AS56" s="1"/>
      <c r="AT56" s="1"/>
      <c r="AU56" s="1"/>
    </row>
    <row r="57" spans="2:47" x14ac:dyDescent="0.25">
      <c r="B57" s="323" t="s">
        <v>67</v>
      </c>
      <c r="C57" s="1172" t="s">
        <v>57</v>
      </c>
      <c r="D57" s="361">
        <v>2358.7800000000002</v>
      </c>
      <c r="E57" s="64" t="s">
        <v>101</v>
      </c>
      <c r="F57" s="64" t="s">
        <v>101</v>
      </c>
      <c r="G57" s="188" t="s">
        <v>101</v>
      </c>
      <c r="H57" s="446"/>
      <c r="I57" s="361">
        <f>SUM(J57:L57)</f>
        <v>5877</v>
      </c>
      <c r="J57" s="64">
        <v>2908</v>
      </c>
      <c r="K57" s="64">
        <v>2472</v>
      </c>
      <c r="L57" s="188">
        <v>497</v>
      </c>
      <c r="M57" s="444"/>
      <c r="N57" s="436">
        <f t="shared" si="1"/>
        <v>-0.59864216436957629</v>
      </c>
      <c r="P57" s="270">
        <f>VLOOKUP(B57,'FX rates'!$B$9:$K$124,4,FALSE)</f>
        <v>0.89200000000000002</v>
      </c>
      <c r="Q57" s="283">
        <f>VLOOKUP(B57,'FX rates'!$B$9:$K$124,5,FALSE)</f>
        <v>0.874</v>
      </c>
      <c r="T57" s="323" t="s">
        <v>67</v>
      </c>
      <c r="U57" s="361">
        <f t="shared" si="34"/>
        <v>2644.3721973094171</v>
      </c>
      <c r="V57" s="64" t="str">
        <f t="shared" si="35"/>
        <v>NA</v>
      </c>
      <c r="W57" s="64" t="str">
        <f t="shared" si="36"/>
        <v>NA</v>
      </c>
      <c r="X57" s="188" t="str">
        <f t="shared" si="37"/>
        <v>NA</v>
      </c>
      <c r="Y57" s="444"/>
      <c r="Z57" s="361">
        <f t="shared" si="30"/>
        <v>6724.2562929061787</v>
      </c>
      <c r="AA57" s="64">
        <f t="shared" si="31"/>
        <v>3327.2311212814643</v>
      </c>
      <c r="AB57" s="64">
        <f t="shared" si="32"/>
        <v>2828.3752860411901</v>
      </c>
      <c r="AC57" s="188">
        <f t="shared" si="33"/>
        <v>568.649885583524</v>
      </c>
      <c r="AD57" s="444"/>
      <c r="AE57" s="436">
        <f t="shared" si="11"/>
        <v>-0.60674131351906913</v>
      </c>
      <c r="AR57" s="1"/>
      <c r="AS57" s="1"/>
      <c r="AT57" s="1"/>
      <c r="AU57" s="1"/>
    </row>
    <row r="58" spans="2:47" x14ac:dyDescent="0.25">
      <c r="B58" s="323" t="s">
        <v>479</v>
      </c>
      <c r="C58" s="1172" t="s">
        <v>140</v>
      </c>
      <c r="D58" s="361">
        <f t="shared" si="38"/>
        <v>575828146.03999996</v>
      </c>
      <c r="E58" s="64">
        <v>238199819.02000001</v>
      </c>
      <c r="F58" s="64">
        <v>337628327.01999998</v>
      </c>
      <c r="G58" s="188">
        <v>0</v>
      </c>
      <c r="H58" s="446"/>
      <c r="I58" s="361">
        <f t="shared" si="39"/>
        <v>444341611.39000005</v>
      </c>
      <c r="J58" s="64">
        <v>124061511.17</v>
      </c>
      <c r="K58" s="64">
        <v>320280100.22000003</v>
      </c>
      <c r="L58" s="188">
        <v>0</v>
      </c>
      <c r="M58" s="444"/>
      <c r="N58" s="436">
        <f t="shared" si="1"/>
        <v>0.29591316968645048</v>
      </c>
      <c r="P58" s="270">
        <f>VLOOKUP(B58,'FX rates'!$B$9:$K$124,4,FALSE)</f>
        <v>42000</v>
      </c>
      <c r="Q58" s="283">
        <f>VLOOKUP(B58,'FX rates'!$B$9:$K$124,5,FALSE)</f>
        <v>42000</v>
      </c>
      <c r="T58" s="323" t="s">
        <v>479</v>
      </c>
      <c r="U58" s="361">
        <f t="shared" si="34"/>
        <v>13710.193953333332</v>
      </c>
      <c r="V58" s="64">
        <f t="shared" si="35"/>
        <v>5671.4242623809523</v>
      </c>
      <c r="W58" s="64">
        <f t="shared" si="36"/>
        <v>8038.7696909523802</v>
      </c>
      <c r="X58" s="188">
        <f t="shared" si="37"/>
        <v>0</v>
      </c>
      <c r="Y58" s="444"/>
      <c r="Z58" s="361">
        <f t="shared" si="30"/>
        <v>10579.562175952382</v>
      </c>
      <c r="AA58" s="64">
        <f t="shared" si="31"/>
        <v>2953.8455040476192</v>
      </c>
      <c r="AB58" s="64">
        <f t="shared" si="32"/>
        <v>7625.7166719047627</v>
      </c>
      <c r="AC58" s="188">
        <f t="shared" si="33"/>
        <v>0</v>
      </c>
      <c r="AD58" s="444"/>
      <c r="AE58" s="436">
        <f t="shared" si="11"/>
        <v>0.29591316968645043</v>
      </c>
      <c r="AR58" s="1"/>
      <c r="AS58" s="1"/>
      <c r="AT58" s="1"/>
      <c r="AU58" s="1"/>
    </row>
    <row r="59" spans="2:47" x14ac:dyDescent="0.25">
      <c r="B59" s="323" t="s">
        <v>68</v>
      </c>
      <c r="C59" s="1172" t="s">
        <v>69</v>
      </c>
      <c r="D59" s="361">
        <f t="shared" si="38"/>
        <v>361055</v>
      </c>
      <c r="E59" s="64">
        <v>0</v>
      </c>
      <c r="F59" s="64">
        <v>361055</v>
      </c>
      <c r="G59" s="188">
        <v>0</v>
      </c>
      <c r="H59" s="446"/>
      <c r="I59" s="361">
        <f t="shared" si="39"/>
        <v>131150</v>
      </c>
      <c r="J59" s="64">
        <v>0</v>
      </c>
      <c r="K59" s="64">
        <v>131150</v>
      </c>
      <c r="L59" s="188">
        <v>0</v>
      </c>
      <c r="M59" s="444"/>
      <c r="N59" s="436">
        <f t="shared" si="1"/>
        <v>1.7529927563858179</v>
      </c>
      <c r="P59" s="270">
        <f>VLOOKUP(B59,'FX rates'!$B$9:$K$124,4,FALSE)</f>
        <v>13.999000000000001</v>
      </c>
      <c r="Q59" s="283">
        <f>VLOOKUP(B59,'FX rates'!$B$9:$K$124,5,FALSE)</f>
        <v>14.382</v>
      </c>
      <c r="T59" s="323" t="s">
        <v>68</v>
      </c>
      <c r="U59" s="361">
        <f t="shared" si="34"/>
        <v>25791.485106079006</v>
      </c>
      <c r="V59" s="64">
        <f t="shared" si="35"/>
        <v>0</v>
      </c>
      <c r="W59" s="64">
        <f t="shared" si="36"/>
        <v>25791.485106079006</v>
      </c>
      <c r="X59" s="188">
        <f t="shared" si="37"/>
        <v>0</v>
      </c>
      <c r="Y59" s="444"/>
      <c r="Z59" s="361">
        <f t="shared" si="30"/>
        <v>9119.0376859963853</v>
      </c>
      <c r="AA59" s="64">
        <f t="shared" si="31"/>
        <v>0</v>
      </c>
      <c r="AB59" s="64">
        <f t="shared" si="32"/>
        <v>9119.0376859963853</v>
      </c>
      <c r="AC59" s="188">
        <f t="shared" si="33"/>
        <v>0</v>
      </c>
      <c r="AD59" s="444"/>
      <c r="AE59" s="436">
        <f t="shared" si="11"/>
        <v>1.8283121524638066</v>
      </c>
      <c r="AR59" s="1"/>
      <c r="AS59" s="1"/>
      <c r="AT59" s="1"/>
      <c r="AU59" s="1"/>
    </row>
    <row r="60" spans="2:47" x14ac:dyDescent="0.25">
      <c r="B60" s="323" t="s">
        <v>70</v>
      </c>
      <c r="C60" s="1172" t="s">
        <v>71</v>
      </c>
      <c r="D60" s="361">
        <f t="shared" si="38"/>
        <v>5075613.92</v>
      </c>
      <c r="E60" s="64">
        <v>2697976.03</v>
      </c>
      <c r="F60" s="64">
        <v>1815695.96</v>
      </c>
      <c r="G60" s="188">
        <v>561941.93000000005</v>
      </c>
      <c r="H60" s="446"/>
      <c r="I60" s="361">
        <f t="shared" si="39"/>
        <v>4048916.52</v>
      </c>
      <c r="J60" s="64">
        <v>2297798.69</v>
      </c>
      <c r="K60" s="64">
        <v>1630090.77</v>
      </c>
      <c r="L60" s="188">
        <v>121027.06</v>
      </c>
      <c r="M60" s="444"/>
      <c r="N60" s="436">
        <f t="shared" si="1"/>
        <v>0.25357336831434596</v>
      </c>
      <c r="P60" s="270">
        <f>VLOOKUP(B60,'FX rates'!$B$9:$K$124,4,FALSE)</f>
        <v>382.92500000000001</v>
      </c>
      <c r="Q60" s="283">
        <f>VLOOKUP(B60,'FX rates'!$B$9:$K$124,5,FALSE)</f>
        <v>382.56200000000001</v>
      </c>
      <c r="T60" s="323" t="s">
        <v>70</v>
      </c>
      <c r="U60" s="361">
        <f t="shared" si="34"/>
        <v>13254.851263302213</v>
      </c>
      <c r="V60" s="64">
        <f t="shared" si="35"/>
        <v>7045.7035450806288</v>
      </c>
      <c r="W60" s="64">
        <f t="shared" si="36"/>
        <v>4741.6490435463866</v>
      </c>
      <c r="X60" s="188">
        <f t="shared" si="37"/>
        <v>1467.4986746751977</v>
      </c>
      <c r="Y60" s="444"/>
      <c r="Z60" s="361">
        <f t="shared" si="30"/>
        <v>10583.687140907879</v>
      </c>
      <c r="AA60" s="64">
        <f t="shared" si="31"/>
        <v>6006.3432593932484</v>
      </c>
      <c r="AB60" s="64">
        <f t="shared" si="32"/>
        <v>4260.9845462957637</v>
      </c>
      <c r="AC60" s="188">
        <f t="shared" si="33"/>
        <v>316.35933521886648</v>
      </c>
      <c r="AD60" s="444"/>
      <c r="AE60" s="436">
        <f t="shared" si="11"/>
        <v>0.25238502299163751</v>
      </c>
      <c r="AR60" s="1"/>
      <c r="AS60" s="1"/>
      <c r="AT60" s="1"/>
      <c r="AU60" s="1"/>
    </row>
    <row r="61" spans="2:47" x14ac:dyDescent="0.25">
      <c r="B61" s="323" t="s">
        <v>132</v>
      </c>
      <c r="C61" s="1172" t="s">
        <v>57</v>
      </c>
      <c r="D61" s="361">
        <f t="shared" si="38"/>
        <v>25.14</v>
      </c>
      <c r="E61" s="64">
        <v>20.010000000000002</v>
      </c>
      <c r="F61" s="64">
        <v>5.13</v>
      </c>
      <c r="G61" s="188">
        <v>0</v>
      </c>
      <c r="H61" s="446"/>
      <c r="I61" s="361" t="s">
        <v>101</v>
      </c>
      <c r="J61" s="64" t="s">
        <v>101</v>
      </c>
      <c r="K61" s="64" t="s">
        <v>101</v>
      </c>
      <c r="L61" s="188" t="s">
        <v>101</v>
      </c>
      <c r="M61" s="444"/>
      <c r="N61" s="436" t="str">
        <f t="shared" si="1"/>
        <v>NA</v>
      </c>
      <c r="P61" s="270">
        <f>VLOOKUP(B61,'FX rates'!$B$9:$K$124,4,FALSE)</f>
        <v>0.89200000000000002</v>
      </c>
      <c r="Q61" s="283">
        <f>VLOOKUP(B61,'FX rates'!$B$9:$K$124,5,FALSE)</f>
        <v>0.874</v>
      </c>
      <c r="T61" s="323" t="s">
        <v>132</v>
      </c>
      <c r="U61" s="361">
        <f t="shared" si="34"/>
        <v>28.183856502242154</v>
      </c>
      <c r="V61" s="64">
        <f t="shared" si="35"/>
        <v>22.432735426008971</v>
      </c>
      <c r="W61" s="64">
        <f t="shared" si="36"/>
        <v>5.7511210762331837</v>
      </c>
      <c r="X61" s="188">
        <f t="shared" si="37"/>
        <v>0</v>
      </c>
      <c r="Y61" s="444"/>
      <c r="Z61" s="361" t="str">
        <f t="shared" si="30"/>
        <v>NA</v>
      </c>
      <c r="AA61" s="64" t="str">
        <f t="shared" si="31"/>
        <v>NA</v>
      </c>
      <c r="AB61" s="64" t="str">
        <f t="shared" si="32"/>
        <v>NA</v>
      </c>
      <c r="AC61" s="188" t="str">
        <f t="shared" si="33"/>
        <v>NA</v>
      </c>
      <c r="AD61" s="444"/>
      <c r="AE61" s="436" t="str">
        <f t="shared" si="11"/>
        <v>NA</v>
      </c>
      <c r="AR61" s="1"/>
      <c r="AS61" s="1"/>
      <c r="AT61" s="1"/>
      <c r="AU61" s="1"/>
    </row>
    <row r="62" spans="2:47" x14ac:dyDescent="0.25">
      <c r="B62" s="323" t="s">
        <v>134</v>
      </c>
      <c r="C62" s="1172" t="s">
        <v>57</v>
      </c>
      <c r="D62" s="361">
        <f t="shared" si="38"/>
        <v>191071.24</v>
      </c>
      <c r="E62" s="64">
        <v>3238.12</v>
      </c>
      <c r="F62" s="64">
        <v>176344.06</v>
      </c>
      <c r="G62" s="188">
        <v>11489.06</v>
      </c>
      <c r="H62" s="446"/>
      <c r="I62" s="361">
        <f t="shared" si="39"/>
        <v>170094</v>
      </c>
      <c r="J62" s="64">
        <v>3394</v>
      </c>
      <c r="K62" s="64">
        <v>156618</v>
      </c>
      <c r="L62" s="188">
        <v>10082</v>
      </c>
      <c r="M62" s="444"/>
      <c r="N62" s="436">
        <f t="shared" si="1"/>
        <v>0.12332733664914688</v>
      </c>
      <c r="P62" s="270">
        <f>VLOOKUP(B62,'FX rates'!$B$9:$K$124,4,FALSE)</f>
        <v>0.89200000000000002</v>
      </c>
      <c r="Q62" s="283">
        <f>VLOOKUP(B62,'FX rates'!$B$9:$K$124,5,FALSE)</f>
        <v>0.874</v>
      </c>
      <c r="T62" s="323" t="s">
        <v>134</v>
      </c>
      <c r="U62" s="361">
        <f t="shared" si="34"/>
        <v>214205.42600896858</v>
      </c>
      <c r="V62" s="64">
        <f t="shared" si="35"/>
        <v>3630.179372197309</v>
      </c>
      <c r="W62" s="64">
        <f t="shared" si="36"/>
        <v>197695.13452914797</v>
      </c>
      <c r="X62" s="188">
        <f t="shared" si="37"/>
        <v>12880.112107623318</v>
      </c>
      <c r="Y62" s="444"/>
      <c r="Z62" s="361">
        <f t="shared" si="30"/>
        <v>194615.56064073226</v>
      </c>
      <c r="AA62" s="64">
        <f t="shared" si="31"/>
        <v>3883.295194508009</v>
      </c>
      <c r="AB62" s="64">
        <f t="shared" si="32"/>
        <v>179196.79633867278</v>
      </c>
      <c r="AC62" s="188">
        <f t="shared" si="33"/>
        <v>11535.469107551487</v>
      </c>
      <c r="AD62" s="444"/>
      <c r="AE62" s="436">
        <f t="shared" si="11"/>
        <v>0.1006592962234914</v>
      </c>
      <c r="AR62" s="1"/>
      <c r="AS62" s="1"/>
      <c r="AT62" s="1"/>
      <c r="AU62" s="1"/>
    </row>
    <row r="63" spans="2:47" x14ac:dyDescent="0.25">
      <c r="B63" s="323" t="s">
        <v>72</v>
      </c>
      <c r="C63" s="1172" t="s">
        <v>57</v>
      </c>
      <c r="D63" s="361">
        <f t="shared" si="38"/>
        <v>18.8</v>
      </c>
      <c r="E63" s="64">
        <v>0</v>
      </c>
      <c r="F63" s="64">
        <v>18.8</v>
      </c>
      <c r="G63" s="188">
        <v>0</v>
      </c>
      <c r="I63" s="361">
        <f t="shared" si="39"/>
        <v>94.9</v>
      </c>
      <c r="J63" s="64">
        <v>0</v>
      </c>
      <c r="K63" s="64">
        <v>94.9</v>
      </c>
      <c r="L63" s="188">
        <v>0</v>
      </c>
      <c r="M63" s="440"/>
      <c r="N63" s="436">
        <f t="shared" si="1"/>
        <v>-0.80189673340358281</v>
      </c>
      <c r="P63" s="270">
        <f>VLOOKUP(B63,'FX rates'!$B$9:$K$124,4,FALSE)</f>
        <v>0.89200000000000002</v>
      </c>
      <c r="Q63" s="283">
        <f>VLOOKUP(B63,'FX rates'!$B$9:$K$124,5,FALSE)</f>
        <v>0.874</v>
      </c>
      <c r="T63" s="323" t="s">
        <v>72</v>
      </c>
      <c r="U63" s="361">
        <f t="shared" si="34"/>
        <v>21.076233183856502</v>
      </c>
      <c r="V63" s="64">
        <f t="shared" si="35"/>
        <v>0</v>
      </c>
      <c r="W63" s="64">
        <f t="shared" si="36"/>
        <v>21.076233183856502</v>
      </c>
      <c r="X63" s="188">
        <f t="shared" si="37"/>
        <v>0</v>
      </c>
      <c r="Y63" s="22"/>
      <c r="Z63" s="361">
        <f t="shared" si="30"/>
        <v>108.58123569794051</v>
      </c>
      <c r="AA63" s="64">
        <f t="shared" si="31"/>
        <v>0</v>
      </c>
      <c r="AB63" s="64">
        <f t="shared" si="32"/>
        <v>108.58123569794051</v>
      </c>
      <c r="AC63" s="188">
        <f t="shared" si="33"/>
        <v>0</v>
      </c>
      <c r="AE63" s="436">
        <f t="shared" si="11"/>
        <v>-0.80589433295373469</v>
      </c>
      <c r="AR63" s="1"/>
      <c r="AS63" s="1"/>
      <c r="AT63" s="1"/>
      <c r="AU63" s="1"/>
    </row>
    <row r="64" spans="2:47" x14ac:dyDescent="0.25">
      <c r="B64" s="323" t="s">
        <v>73</v>
      </c>
      <c r="C64" s="1172" t="s">
        <v>57</v>
      </c>
      <c r="D64" s="361">
        <f t="shared" si="38"/>
        <v>401.74</v>
      </c>
      <c r="E64" s="64">
        <v>99.39</v>
      </c>
      <c r="F64" s="64">
        <v>302.35000000000002</v>
      </c>
      <c r="G64" s="188">
        <v>0</v>
      </c>
      <c r="I64" s="361">
        <f t="shared" si="39"/>
        <v>307.97000000000003</v>
      </c>
      <c r="J64" s="64">
        <v>7.42</v>
      </c>
      <c r="K64" s="64">
        <v>260.19</v>
      </c>
      <c r="L64" s="188">
        <v>40.360000000000014</v>
      </c>
      <c r="M64" s="440"/>
      <c r="N64" s="436">
        <f t="shared" si="1"/>
        <v>0.30447770886774678</v>
      </c>
      <c r="P64" s="270">
        <f>VLOOKUP(B64,'FX rates'!$B$9:$K$124,4,FALSE)</f>
        <v>0.89200000000000002</v>
      </c>
      <c r="Q64" s="283">
        <f>VLOOKUP(B64,'FX rates'!$B$9:$K$124,5,FALSE)</f>
        <v>0.874</v>
      </c>
      <c r="T64" s="323" t="s">
        <v>73</v>
      </c>
      <c r="U64" s="361">
        <f t="shared" si="34"/>
        <v>450.38116591928252</v>
      </c>
      <c r="V64" s="64">
        <f t="shared" si="35"/>
        <v>111.4237668161435</v>
      </c>
      <c r="W64" s="64">
        <f t="shared" si="36"/>
        <v>338.95739910313904</v>
      </c>
      <c r="X64" s="188">
        <f t="shared" si="37"/>
        <v>0</v>
      </c>
      <c r="Z64" s="361">
        <f t="shared" si="30"/>
        <v>352.36842105263162</v>
      </c>
      <c r="AA64" s="64">
        <f t="shared" si="31"/>
        <v>8.4897025171624705</v>
      </c>
      <c r="AB64" s="64">
        <f t="shared" si="32"/>
        <v>297.70022883295195</v>
      </c>
      <c r="AC64" s="188">
        <f t="shared" si="33"/>
        <v>46.178489702517176</v>
      </c>
      <c r="AE64" s="436">
        <f t="shared" si="11"/>
        <v>0.27815416765741108</v>
      </c>
      <c r="AR64" s="1"/>
      <c r="AS64" s="1"/>
      <c r="AT64" s="1"/>
      <c r="AU64" s="1"/>
    </row>
    <row r="65" spans="2:47" x14ac:dyDescent="0.25">
      <c r="B65" s="323" t="s">
        <v>617</v>
      </c>
      <c r="C65" s="1172" t="s">
        <v>422</v>
      </c>
      <c r="D65" s="361">
        <f t="shared" si="38"/>
        <v>69</v>
      </c>
      <c r="E65" s="64">
        <v>0</v>
      </c>
      <c r="F65" s="64">
        <v>0</v>
      </c>
      <c r="G65" s="188">
        <v>69</v>
      </c>
      <c r="I65" s="361">
        <f t="shared" si="39"/>
        <v>1658.13</v>
      </c>
      <c r="J65" s="64" t="s">
        <v>101</v>
      </c>
      <c r="K65" s="64" t="s">
        <v>101</v>
      </c>
      <c r="L65" s="188">
        <v>1658.13</v>
      </c>
      <c r="M65" s="440"/>
      <c r="N65" s="436">
        <f t="shared" si="1"/>
        <v>-0.95838685748403318</v>
      </c>
      <c r="P65" s="270">
        <f>VLOOKUP(B65,'FX rates'!$B$9:$K$124,4,FALSE)</f>
        <v>13.7</v>
      </c>
      <c r="Q65" s="283">
        <f>VLOOKUP(B65,'FX rates'!$B$9:$K$124,5,FALSE)</f>
        <v>13.170999999999999</v>
      </c>
      <c r="T65" s="323" t="s">
        <v>617</v>
      </c>
      <c r="U65" s="361">
        <f t="shared" si="34"/>
        <v>5.0364963503649633</v>
      </c>
      <c r="V65" s="64">
        <f t="shared" si="35"/>
        <v>0</v>
      </c>
      <c r="W65" s="64">
        <f t="shared" si="36"/>
        <v>0</v>
      </c>
      <c r="X65" s="188">
        <f t="shared" si="37"/>
        <v>5.0364963503649633</v>
      </c>
      <c r="Z65" s="361">
        <f t="shared" si="30"/>
        <v>125.89249107888544</v>
      </c>
      <c r="AA65" s="64" t="str">
        <f t="shared" si="31"/>
        <v>NA</v>
      </c>
      <c r="AB65" s="64" t="str">
        <f t="shared" si="32"/>
        <v>NA</v>
      </c>
      <c r="AC65" s="188">
        <f t="shared" si="33"/>
        <v>125.89249107888544</v>
      </c>
      <c r="AE65" s="436">
        <f t="shared" si="11"/>
        <v>-0.95999367152716797</v>
      </c>
      <c r="AR65" s="1"/>
      <c r="AS65" s="1"/>
      <c r="AT65" s="1"/>
      <c r="AU65" s="1"/>
    </row>
    <row r="66" spans="2:47" x14ac:dyDescent="0.25">
      <c r="B66" s="323" t="s">
        <v>74</v>
      </c>
      <c r="C66" s="1172" t="s">
        <v>619</v>
      </c>
      <c r="D66" s="361">
        <f t="shared" si="38"/>
        <v>4231839.22</v>
      </c>
      <c r="E66" s="64">
        <v>1112856.98</v>
      </c>
      <c r="F66" s="64">
        <v>3011615.62</v>
      </c>
      <c r="G66" s="188">
        <v>107366.62</v>
      </c>
      <c r="I66" s="361">
        <f t="shared" si="39"/>
        <v>4511934.75</v>
      </c>
      <c r="J66" s="64">
        <v>1080364.82</v>
      </c>
      <c r="K66" s="64">
        <v>3375341.69</v>
      </c>
      <c r="L66" s="188">
        <v>56228.24</v>
      </c>
      <c r="M66" s="440"/>
      <c r="N66" s="436">
        <f t="shared" si="1"/>
        <v>-6.2078807766446593E-2</v>
      </c>
      <c r="P66" s="270">
        <f>VLOOKUP(B66,'FX rates'!$B$9:$K$124,4,FALSE)</f>
        <v>61.933999999999997</v>
      </c>
      <c r="Q66" s="283">
        <f>VLOOKUP(B66,'FX rates'!$B$9:$K$124,5,FALSE)</f>
        <v>69.459000000000003</v>
      </c>
      <c r="T66" s="323" t="s">
        <v>74</v>
      </c>
      <c r="U66" s="361">
        <f t="shared" si="34"/>
        <v>68328.207769561152</v>
      </c>
      <c r="V66" s="64">
        <f t="shared" si="35"/>
        <v>17968.433816643523</v>
      </c>
      <c r="W66" s="64">
        <f t="shared" si="36"/>
        <v>48626.208867504123</v>
      </c>
      <c r="X66" s="188">
        <f t="shared" si="37"/>
        <v>1733.5650854135047</v>
      </c>
      <c r="Z66" s="361">
        <f t="shared" si="30"/>
        <v>64958.245151816176</v>
      </c>
      <c r="AA66" s="64">
        <f t="shared" si="31"/>
        <v>15553.993291006205</v>
      </c>
      <c r="AB66" s="64">
        <f t="shared" si="32"/>
        <v>48594.734879569238</v>
      </c>
      <c r="AC66" s="188">
        <f t="shared" si="33"/>
        <v>809.51698124073187</v>
      </c>
      <c r="AE66" s="436">
        <f t="shared" si="11"/>
        <v>5.1878904823689717E-2</v>
      </c>
      <c r="AR66" s="1"/>
      <c r="AS66" s="1"/>
      <c r="AT66" s="1"/>
      <c r="AU66" s="1"/>
    </row>
    <row r="67" spans="2:47" x14ac:dyDescent="0.25">
      <c r="B67" s="323" t="s">
        <v>76</v>
      </c>
      <c r="C67" s="1172" t="s">
        <v>77</v>
      </c>
      <c r="D67" s="361">
        <f t="shared" si="38"/>
        <v>49.900000000000006</v>
      </c>
      <c r="E67" s="64">
        <v>23.42</v>
      </c>
      <c r="F67" s="64">
        <v>26.48</v>
      </c>
      <c r="G67" s="188">
        <v>0</v>
      </c>
      <c r="I67" s="361">
        <f t="shared" si="39"/>
        <v>24.22</v>
      </c>
      <c r="J67" s="64">
        <v>3.86</v>
      </c>
      <c r="K67" s="64">
        <v>20.36</v>
      </c>
      <c r="L67" s="188">
        <v>0</v>
      </c>
      <c r="M67" s="440"/>
      <c r="N67" s="436">
        <f t="shared" si="1"/>
        <v>1.0602807597027253</v>
      </c>
      <c r="P67" s="270">
        <f>VLOOKUP(B67,'FX rates'!$B$9:$K$124,4,FALSE)</f>
        <v>0.38500000000000001</v>
      </c>
      <c r="Q67" s="283">
        <f>VLOOKUP(B67,'FX rates'!$B$9:$K$124,5,FALSE)</f>
        <v>0.38400000000000001</v>
      </c>
      <c r="T67" s="323" t="s">
        <v>76</v>
      </c>
      <c r="U67" s="361">
        <f t="shared" si="34"/>
        <v>129.61038961038963</v>
      </c>
      <c r="V67" s="64">
        <f t="shared" si="35"/>
        <v>60.831168831168831</v>
      </c>
      <c r="W67" s="64">
        <f t="shared" si="36"/>
        <v>68.779220779220779</v>
      </c>
      <c r="X67" s="188">
        <f t="shared" si="37"/>
        <v>0</v>
      </c>
      <c r="Z67" s="361">
        <f t="shared" si="30"/>
        <v>63.072916666666664</v>
      </c>
      <c r="AA67" s="64">
        <f t="shared" si="31"/>
        <v>10.052083333333332</v>
      </c>
      <c r="AB67" s="64">
        <f t="shared" si="32"/>
        <v>53.020833333333329</v>
      </c>
      <c r="AC67" s="188">
        <f t="shared" si="33"/>
        <v>0</v>
      </c>
      <c r="AE67" s="436">
        <f t="shared" si="11"/>
        <v>1.0549293811060951</v>
      </c>
      <c r="AR67" s="1"/>
      <c r="AS67" s="1"/>
      <c r="AT67" s="1"/>
      <c r="AU67" s="1"/>
    </row>
    <row r="68" spans="2:47" x14ac:dyDescent="0.25">
      <c r="B68" s="323" t="s">
        <v>625</v>
      </c>
      <c r="C68" s="1172" t="s">
        <v>57</v>
      </c>
      <c r="D68" s="361">
        <v>53187.76</v>
      </c>
      <c r="E68" s="64" t="s">
        <v>101</v>
      </c>
      <c r="F68" s="64">
        <v>28678.43</v>
      </c>
      <c r="G68" s="188" t="s">
        <v>101</v>
      </c>
      <c r="I68" s="361">
        <v>53273.02</v>
      </c>
      <c r="J68" s="64" t="s">
        <v>101</v>
      </c>
      <c r="K68" s="64">
        <v>51653.88</v>
      </c>
      <c r="L68" s="188" t="s">
        <v>101</v>
      </c>
      <c r="N68" s="436">
        <f t="shared" si="1"/>
        <v>-1.6004348918081755E-3</v>
      </c>
      <c r="P68" s="270">
        <f>VLOOKUP(B68,'FX rates'!$B$9:$K$124,4,FALSE)</f>
        <v>0.89200000000000002</v>
      </c>
      <c r="Q68" s="283">
        <f>VLOOKUP(B68,'FX rates'!$B$9:$K$124,5,FALSE)</f>
        <v>0.874</v>
      </c>
      <c r="T68" s="323" t="s">
        <v>625</v>
      </c>
      <c r="U68" s="361">
        <f t="shared" si="34"/>
        <v>59627.533632286999</v>
      </c>
      <c r="V68" s="64" t="str">
        <f t="shared" si="35"/>
        <v>NA</v>
      </c>
      <c r="W68" s="64">
        <f t="shared" si="36"/>
        <v>32150.706278026904</v>
      </c>
      <c r="X68" s="188" t="str">
        <f t="shared" si="37"/>
        <v>NA</v>
      </c>
      <c r="Z68" s="361">
        <f t="shared" si="30"/>
        <v>60953.112128146451</v>
      </c>
      <c r="AA68" s="64" t="str">
        <f t="shared" si="31"/>
        <v>NA</v>
      </c>
      <c r="AB68" s="64">
        <f t="shared" si="32"/>
        <v>59100.549199084664</v>
      </c>
      <c r="AC68" s="188" t="str">
        <f t="shared" si="33"/>
        <v>NA</v>
      </c>
      <c r="AE68" s="436">
        <f t="shared" si="11"/>
        <v>-2.1747511317758244E-2</v>
      </c>
      <c r="AR68" s="1"/>
      <c r="AS68" s="1"/>
      <c r="AT68" s="1"/>
      <c r="AU68" s="1"/>
    </row>
    <row r="69" spans="2:47" x14ac:dyDescent="0.25">
      <c r="B69" s="323" t="s">
        <v>78</v>
      </c>
      <c r="C69" s="1172" t="s">
        <v>79</v>
      </c>
      <c r="D69" s="361">
        <f t="shared" si="38"/>
        <v>454.12</v>
      </c>
      <c r="E69" s="64">
        <v>2.79</v>
      </c>
      <c r="F69" s="64">
        <v>451.33</v>
      </c>
      <c r="G69" s="188">
        <v>0</v>
      </c>
      <c r="I69" s="361">
        <f t="shared" si="39"/>
        <v>383.32</v>
      </c>
      <c r="J69" s="64" t="s">
        <v>101</v>
      </c>
      <c r="K69" s="64">
        <v>383.32</v>
      </c>
      <c r="L69" s="188" t="s">
        <v>101</v>
      </c>
      <c r="N69" s="436">
        <f t="shared" si="1"/>
        <v>0.18470207659396851</v>
      </c>
      <c r="P69" s="270">
        <f>VLOOKUP(B69,'FX rates'!$B$9:$K$124,4,FALSE)</f>
        <v>306.5</v>
      </c>
      <c r="Q69" s="283">
        <f>VLOOKUP(B69,'FX rates'!$B$9:$K$124,5,FALSE)</f>
        <v>363.03800000000001</v>
      </c>
      <c r="T69" s="323" t="s">
        <v>78</v>
      </c>
      <c r="U69" s="361">
        <f t="shared" si="34"/>
        <v>1.4816313213703101</v>
      </c>
      <c r="V69" s="64">
        <f t="shared" si="35"/>
        <v>9.1027732463295277E-3</v>
      </c>
      <c r="W69" s="64">
        <f t="shared" si="36"/>
        <v>1.4725285481239803</v>
      </c>
      <c r="X69" s="188">
        <f t="shared" si="37"/>
        <v>0</v>
      </c>
      <c r="Z69" s="361">
        <f t="shared" si="30"/>
        <v>1.0558674298558277</v>
      </c>
      <c r="AA69" s="64" t="str">
        <f t="shared" si="31"/>
        <v>NA</v>
      </c>
      <c r="AB69" s="64">
        <f t="shared" si="32"/>
        <v>1.0558674298558277</v>
      </c>
      <c r="AC69" s="188" t="str">
        <f t="shared" si="33"/>
        <v>NA</v>
      </c>
      <c r="AE69" s="436">
        <f t="shared" si="11"/>
        <v>0.40323612555471838</v>
      </c>
      <c r="AR69" s="1"/>
      <c r="AS69" s="1"/>
      <c r="AT69" s="1"/>
      <c r="AU69" s="1"/>
    </row>
    <row r="70" spans="2:47" x14ac:dyDescent="0.25">
      <c r="B70" s="323" t="s">
        <v>636</v>
      </c>
      <c r="C70" s="1172" t="s">
        <v>80</v>
      </c>
      <c r="D70" s="361">
        <v>129890.11</v>
      </c>
      <c r="E70" s="64" t="s">
        <v>101</v>
      </c>
      <c r="F70" s="64">
        <v>76914.7</v>
      </c>
      <c r="G70" s="188" t="s">
        <v>101</v>
      </c>
      <c r="I70" s="361">
        <v>135120.10999999999</v>
      </c>
      <c r="J70" s="64" t="s">
        <v>101</v>
      </c>
      <c r="K70" s="64">
        <v>109359.74</v>
      </c>
      <c r="L70" s="188" t="s">
        <v>101</v>
      </c>
      <c r="N70" s="436">
        <f t="shared" si="1"/>
        <v>-3.8706303599071866E-2</v>
      </c>
      <c r="P70" s="270">
        <f>VLOOKUP(B70,'FX rates'!$B$9:$K$124,4,FALSE)</f>
        <v>8.7799999999999994</v>
      </c>
      <c r="Q70" s="283">
        <f>VLOOKUP(B70,'FX rates'!$B$9:$K$124,5,FALSE)</f>
        <v>8.6769999999999996</v>
      </c>
      <c r="T70" s="323" t="s">
        <v>636</v>
      </c>
      <c r="U70" s="361">
        <f t="shared" si="34"/>
        <v>14793.862186788156</v>
      </c>
      <c r="V70" s="64" t="str">
        <f t="shared" si="35"/>
        <v>NA</v>
      </c>
      <c r="W70" s="64">
        <f t="shared" si="36"/>
        <v>8760.2164009111621</v>
      </c>
      <c r="X70" s="188" t="str">
        <f t="shared" si="37"/>
        <v>NA</v>
      </c>
      <c r="Z70" s="361">
        <f t="shared" si="30"/>
        <v>15572.215051285006</v>
      </c>
      <c r="AA70" s="64" t="str">
        <f t="shared" si="31"/>
        <v>NA</v>
      </c>
      <c r="AB70" s="64">
        <f t="shared" si="32"/>
        <v>12603.404402443242</v>
      </c>
      <c r="AC70" s="188" t="str">
        <f t="shared" si="33"/>
        <v>NA</v>
      </c>
      <c r="AE70" s="436">
        <f t="shared" si="11"/>
        <v>-4.9983439217442679E-2</v>
      </c>
      <c r="AR70" s="1"/>
      <c r="AS70" s="1"/>
      <c r="AT70" s="1"/>
      <c r="AU70" s="1"/>
    </row>
    <row r="71" spans="2:47" x14ac:dyDescent="0.25">
      <c r="B71" s="323" t="s">
        <v>81</v>
      </c>
      <c r="C71" s="1172" t="s">
        <v>82</v>
      </c>
      <c r="D71" s="361">
        <f t="shared" si="38"/>
        <v>4088.96</v>
      </c>
      <c r="E71" s="64">
        <v>0</v>
      </c>
      <c r="F71" s="64">
        <v>4088.96</v>
      </c>
      <c r="G71" s="188">
        <v>0</v>
      </c>
      <c r="I71" s="361">
        <f t="shared" si="39"/>
        <v>10476.969999999999</v>
      </c>
      <c r="J71" s="64" t="s">
        <v>101</v>
      </c>
      <c r="K71" s="64">
        <v>10476.969999999999</v>
      </c>
      <c r="L71" s="188" t="s">
        <v>101</v>
      </c>
      <c r="N71" s="436">
        <f t="shared" si="1"/>
        <v>-0.60971922225605302</v>
      </c>
      <c r="P71" s="270">
        <f>VLOOKUP(B71,'FX rates'!$B$9:$K$124,4,FALSE)</f>
        <v>3.641</v>
      </c>
      <c r="Q71" s="283">
        <f>VLOOKUP(B71,'FX rates'!$B$9:$K$124,5,FALSE)</f>
        <v>3.6110000000000002</v>
      </c>
      <c r="T71" s="323" t="s">
        <v>81</v>
      </c>
      <c r="U71" s="361">
        <f t="shared" si="34"/>
        <v>1123.032134029113</v>
      </c>
      <c r="V71" s="64">
        <f t="shared" si="35"/>
        <v>0</v>
      </c>
      <c r="W71" s="64">
        <f t="shared" si="36"/>
        <v>1123.032134029113</v>
      </c>
      <c r="X71" s="188">
        <f t="shared" si="37"/>
        <v>0</v>
      </c>
      <c r="Z71" s="361">
        <f t="shared" si="30"/>
        <v>2901.4040432013289</v>
      </c>
      <c r="AA71" s="64" t="str">
        <f t="shared" si="31"/>
        <v>NA</v>
      </c>
      <c r="AB71" s="64">
        <f t="shared" si="32"/>
        <v>2901.4040432013289</v>
      </c>
      <c r="AC71" s="188" t="str">
        <f t="shared" si="33"/>
        <v>NA</v>
      </c>
      <c r="AE71" s="436">
        <f t="shared" si="11"/>
        <v>-0.61293493863405857</v>
      </c>
      <c r="AR71" s="1"/>
      <c r="AS71" s="1"/>
      <c r="AT71" s="1"/>
      <c r="AU71" s="1"/>
    </row>
    <row r="72" spans="2:47" x14ac:dyDescent="0.25">
      <c r="B72" s="323" t="s">
        <v>639</v>
      </c>
      <c r="C72" s="1172" t="s">
        <v>640</v>
      </c>
      <c r="D72" s="361">
        <f t="shared" si="38"/>
        <v>20718.87</v>
      </c>
      <c r="E72" s="64">
        <v>0</v>
      </c>
      <c r="F72" s="64">
        <v>20718.87</v>
      </c>
      <c r="G72" s="188">
        <v>0</v>
      </c>
      <c r="I72" s="361">
        <f t="shared" si="39"/>
        <v>10034.189999999999</v>
      </c>
      <c r="J72" s="64">
        <v>0</v>
      </c>
      <c r="K72" s="64">
        <v>10014.549999999999</v>
      </c>
      <c r="L72" s="188">
        <v>19.64</v>
      </c>
      <c r="N72" s="436">
        <f t="shared" si="1"/>
        <v>1.0648273552723242</v>
      </c>
      <c r="P72" s="270">
        <f>VLOOKUP(B72,'FX rates'!$B$9:$K$124,4,FALSE)</f>
        <v>948.20500000000004</v>
      </c>
      <c r="Q72" s="283">
        <f>VLOOKUP(B72,'FX rates'!$B$9:$K$124,5,FALSE)</f>
        <v>860.69</v>
      </c>
      <c r="T72" s="323" t="s">
        <v>639</v>
      </c>
      <c r="U72" s="361">
        <f t="shared" si="34"/>
        <v>21.850623019283802</v>
      </c>
      <c r="V72" s="64">
        <f t="shared" si="35"/>
        <v>0</v>
      </c>
      <c r="W72" s="64">
        <f t="shared" si="36"/>
        <v>21.850623019283802</v>
      </c>
      <c r="X72" s="188">
        <f t="shared" si="37"/>
        <v>0</v>
      </c>
      <c r="Z72" s="361">
        <f t="shared" si="30"/>
        <v>11.658309031126187</v>
      </c>
      <c r="AA72" s="64">
        <f t="shared" si="31"/>
        <v>0</v>
      </c>
      <c r="AB72" s="64">
        <f t="shared" si="32"/>
        <v>11.635490130011966</v>
      </c>
      <c r="AC72" s="188">
        <f t="shared" si="33"/>
        <v>2.2818901114222308E-2</v>
      </c>
      <c r="AE72" s="436">
        <f t="shared" si="11"/>
        <v>0.87425320095268066</v>
      </c>
      <c r="AR72" s="1"/>
      <c r="AS72" s="1"/>
      <c r="AT72" s="1"/>
      <c r="AU72" s="1"/>
    </row>
    <row r="73" spans="2:47" x14ac:dyDescent="0.25">
      <c r="B73" s="323" t="s">
        <v>138</v>
      </c>
      <c r="C73" s="1172" t="s">
        <v>83</v>
      </c>
      <c r="D73" s="361">
        <f t="shared" si="38"/>
        <v>5056.29</v>
      </c>
      <c r="E73" s="64">
        <v>140.72999999999999</v>
      </c>
      <c r="F73" s="64">
        <v>4915.5600000000004</v>
      </c>
      <c r="G73" s="188" t="s">
        <v>101</v>
      </c>
      <c r="I73" s="361">
        <f t="shared" si="39"/>
        <v>563.51</v>
      </c>
      <c r="J73" s="64">
        <v>25.87</v>
      </c>
      <c r="K73" s="64">
        <v>537.64</v>
      </c>
      <c r="L73" s="188" t="s">
        <v>101</v>
      </c>
      <c r="N73" s="436">
        <f t="shared" si="1"/>
        <v>7.9728487515749498</v>
      </c>
      <c r="P73" s="270">
        <f>VLOOKUP(B73,'FX rates'!$B$9:$K$124,4,FALSE)</f>
        <v>3.7509999999999999</v>
      </c>
      <c r="Q73" s="283">
        <f>VLOOKUP(B73,'FX rates'!$B$9:$K$124,5,FALSE)</f>
        <v>3.75</v>
      </c>
      <c r="T73" s="323" t="s">
        <v>138</v>
      </c>
      <c r="U73" s="361">
        <f t="shared" si="34"/>
        <v>1347.9845374566783</v>
      </c>
      <c r="V73" s="64">
        <f t="shared" si="35"/>
        <v>37.51799520127966</v>
      </c>
      <c r="W73" s="64">
        <f t="shared" si="36"/>
        <v>1310.4665422553987</v>
      </c>
      <c r="X73" s="188" t="str">
        <f t="shared" si="37"/>
        <v>NA</v>
      </c>
      <c r="Z73" s="361">
        <f t="shared" si="30"/>
        <v>150.26933333333332</v>
      </c>
      <c r="AA73" s="64">
        <f t="shared" si="31"/>
        <v>6.8986666666666672</v>
      </c>
      <c r="AB73" s="64">
        <f t="shared" si="32"/>
        <v>143.37066666666666</v>
      </c>
      <c r="AC73" s="188" t="str">
        <f t="shared" si="33"/>
        <v>NA</v>
      </c>
      <c r="AE73" s="436">
        <f t="shared" si="11"/>
        <v>7.9704566298070016</v>
      </c>
      <c r="AR73" s="1"/>
      <c r="AS73" s="1"/>
      <c r="AT73" s="1"/>
      <c r="AU73" s="1"/>
    </row>
    <row r="74" spans="2:47" x14ac:dyDescent="0.25">
      <c r="B74" s="323" t="s">
        <v>84</v>
      </c>
      <c r="C74" s="1172" t="s">
        <v>85</v>
      </c>
      <c r="D74" s="361">
        <v>18531.62</v>
      </c>
      <c r="E74" s="64" t="s">
        <v>101</v>
      </c>
      <c r="F74" s="64">
        <v>9622.94</v>
      </c>
      <c r="G74" s="188" t="s">
        <v>101</v>
      </c>
      <c r="I74" s="361">
        <f t="shared" si="39"/>
        <v>17975.559999999998</v>
      </c>
      <c r="J74" s="64">
        <v>834.26</v>
      </c>
      <c r="K74" s="64">
        <v>16535.79</v>
      </c>
      <c r="L74" s="188">
        <v>605.51</v>
      </c>
      <c r="N74" s="436">
        <f t="shared" si="1"/>
        <v>3.0934224024175123E-2</v>
      </c>
      <c r="P74" s="270">
        <f>VLOOKUP(B74,'FX rates'!$B$9:$K$124,4,FALSE)</f>
        <v>0.96799999999999997</v>
      </c>
      <c r="Q74" s="283">
        <f>VLOOKUP(B74,'FX rates'!$B$9:$K$124,5,FALSE)</f>
        <v>0.98399999999999999</v>
      </c>
      <c r="T74" s="323" t="s">
        <v>84</v>
      </c>
      <c r="U74" s="361">
        <f t="shared" si="34"/>
        <v>19144.235537190081</v>
      </c>
      <c r="V74" s="64" t="str">
        <f t="shared" si="35"/>
        <v>NA</v>
      </c>
      <c r="W74" s="64">
        <f t="shared" si="36"/>
        <v>9941.053719008265</v>
      </c>
      <c r="X74" s="188" t="str">
        <f t="shared" si="37"/>
        <v>NA</v>
      </c>
      <c r="Z74" s="361">
        <f t="shared" si="30"/>
        <v>18267.845528455284</v>
      </c>
      <c r="AA74" s="64">
        <f t="shared" si="31"/>
        <v>847.82520325203257</v>
      </c>
      <c r="AB74" s="64">
        <f t="shared" si="32"/>
        <v>16804.664634146342</v>
      </c>
      <c r="AC74" s="188">
        <f t="shared" si="33"/>
        <v>615.35569105691059</v>
      </c>
      <c r="AE74" s="436">
        <f t="shared" si="11"/>
        <v>4.797445913201262E-2</v>
      </c>
      <c r="AR74" s="1"/>
      <c r="AS74" s="1"/>
      <c r="AT74" s="1"/>
      <c r="AU74" s="1"/>
    </row>
    <row r="75" spans="2:47" x14ac:dyDescent="0.25">
      <c r="B75" s="323" t="s">
        <v>86</v>
      </c>
      <c r="C75" s="1172" t="s">
        <v>87</v>
      </c>
      <c r="D75" s="361">
        <f t="shared" si="38"/>
        <v>1073.8399999999999</v>
      </c>
      <c r="E75" s="64">
        <v>1018.76</v>
      </c>
      <c r="F75" s="64">
        <v>55.08</v>
      </c>
      <c r="G75" s="188" t="s">
        <v>101</v>
      </c>
      <c r="I75" s="361">
        <f t="shared" si="39"/>
        <v>1177.26</v>
      </c>
      <c r="J75" s="64">
        <v>1153.0999999999999</v>
      </c>
      <c r="K75" s="64">
        <v>24.16</v>
      </c>
      <c r="L75" s="188" t="s">
        <v>101</v>
      </c>
      <c r="N75" s="436">
        <f t="shared" ref="N75:N82" si="40">IF(OR(I75="NA",I75=0),"NA",((D75-I75)/I75))</f>
        <v>-8.784805395579573E-2</v>
      </c>
      <c r="P75" s="270">
        <f>VLOOKUP(B75,'FX rates'!$B$9:$K$124,4,FALSE)</f>
        <v>36.35</v>
      </c>
      <c r="Q75" s="283">
        <f>VLOOKUP(B75,'FX rates'!$B$9:$K$124,5,FALSE)</f>
        <v>33.442</v>
      </c>
      <c r="T75" s="323" t="s">
        <v>86</v>
      </c>
      <c r="U75" s="361">
        <f t="shared" si="34"/>
        <v>29.541678129298482</v>
      </c>
      <c r="V75" s="64">
        <f t="shared" si="35"/>
        <v>28.026409903713891</v>
      </c>
      <c r="W75" s="64">
        <f t="shared" si="36"/>
        <v>1.5152682255845942</v>
      </c>
      <c r="X75" s="188" t="str">
        <f t="shared" si="37"/>
        <v>NA</v>
      </c>
      <c r="Z75" s="361">
        <f t="shared" si="30"/>
        <v>35.203038095807663</v>
      </c>
      <c r="AA75" s="64">
        <f t="shared" si="31"/>
        <v>34.48059326595299</v>
      </c>
      <c r="AB75" s="64">
        <f t="shared" si="32"/>
        <v>0.72244482985467373</v>
      </c>
      <c r="AC75" s="188" t="str">
        <f t="shared" si="33"/>
        <v>NA</v>
      </c>
      <c r="AE75" s="436">
        <f t="shared" si="11"/>
        <v>-0.16082020963933205</v>
      </c>
      <c r="AR75" s="1"/>
      <c r="AS75" s="1"/>
      <c r="AT75" s="1"/>
      <c r="AU75" s="1"/>
    </row>
    <row r="76" spans="2:47" x14ac:dyDescent="0.25">
      <c r="B76" s="323" t="s">
        <v>139</v>
      </c>
      <c r="C76" s="1172" t="s">
        <v>140</v>
      </c>
      <c r="D76" s="361">
        <f t="shared" si="38"/>
        <v>92746551</v>
      </c>
      <c r="E76" s="64">
        <v>7956232</v>
      </c>
      <c r="F76" s="64">
        <v>84790319</v>
      </c>
      <c r="G76" s="188">
        <v>0</v>
      </c>
      <c r="I76" s="361">
        <f t="shared" si="39"/>
        <v>126681806</v>
      </c>
      <c r="J76" s="64" t="s">
        <v>101</v>
      </c>
      <c r="K76" s="64">
        <v>126681806</v>
      </c>
      <c r="L76" s="188" t="s">
        <v>101</v>
      </c>
      <c r="N76" s="436">
        <f t="shared" si="40"/>
        <v>-0.26787789084724606</v>
      </c>
      <c r="P76" s="270">
        <f>VLOOKUP(B76,'FX rates'!$B$9:$K$124,4,FALSE)</f>
        <v>42000</v>
      </c>
      <c r="Q76" s="283">
        <f>VLOOKUP(B76,'FX rates'!$B$9:$K$124,5,FALSE)</f>
        <v>42000</v>
      </c>
      <c r="T76" s="323" t="s">
        <v>139</v>
      </c>
      <c r="U76" s="361">
        <f t="shared" si="34"/>
        <v>2208.2512142857145</v>
      </c>
      <c r="V76" s="64">
        <f t="shared" si="35"/>
        <v>189.43409523809524</v>
      </c>
      <c r="W76" s="64">
        <f t="shared" si="36"/>
        <v>2018.8171190476191</v>
      </c>
      <c r="X76" s="188">
        <f t="shared" si="37"/>
        <v>0</v>
      </c>
      <c r="Z76" s="361">
        <f t="shared" si="30"/>
        <v>3016.2334761904763</v>
      </c>
      <c r="AA76" s="64" t="str">
        <f t="shared" si="31"/>
        <v>NA</v>
      </c>
      <c r="AB76" s="64">
        <f t="shared" si="32"/>
        <v>3016.2334761904763</v>
      </c>
      <c r="AC76" s="188" t="str">
        <f t="shared" si="33"/>
        <v>NA</v>
      </c>
      <c r="AE76" s="436">
        <f t="shared" ref="AE76:AE82" si="41">IF(OR(Z76="NA",Z76=0),"NA",((U76-Z76)/Z76))</f>
        <v>-0.267877890847246</v>
      </c>
      <c r="AR76" s="1"/>
      <c r="AS76" s="1"/>
      <c r="AT76" s="1"/>
      <c r="AU76" s="1"/>
    </row>
    <row r="77" spans="2:47" x14ac:dyDescent="0.25">
      <c r="B77" s="323" t="s">
        <v>88</v>
      </c>
      <c r="C77" s="1172" t="s">
        <v>89</v>
      </c>
      <c r="D77" s="361">
        <f t="shared" si="38"/>
        <v>721612</v>
      </c>
      <c r="E77" s="64">
        <v>186912</v>
      </c>
      <c r="F77" s="64">
        <v>534700</v>
      </c>
      <c r="G77" s="188" t="s">
        <v>101</v>
      </c>
      <c r="I77" s="361">
        <f t="shared" si="39"/>
        <v>751789</v>
      </c>
      <c r="J77" s="64">
        <v>214117</v>
      </c>
      <c r="K77" s="64">
        <v>537672</v>
      </c>
      <c r="L77" s="188" t="s">
        <v>101</v>
      </c>
      <c r="N77" s="436">
        <f t="shared" si="40"/>
        <v>-4.0140252118613065E-2</v>
      </c>
      <c r="P77" s="270">
        <f>VLOOKUP(B77,'FX rates'!$B$9:$K$124,4,FALSE)</f>
        <v>3.4540000000000002</v>
      </c>
      <c r="Q77" s="283">
        <f>VLOOKUP(B77,'FX rates'!$B$9:$K$124,5,FALSE)</f>
        <v>3.75</v>
      </c>
      <c r="T77" s="323" t="s">
        <v>88</v>
      </c>
      <c r="U77" s="361">
        <f t="shared" si="34"/>
        <v>208920.67168500289</v>
      </c>
      <c r="V77" s="64">
        <f t="shared" si="35"/>
        <v>54114.649681528659</v>
      </c>
      <c r="W77" s="64">
        <f t="shared" si="36"/>
        <v>154806.02200347424</v>
      </c>
      <c r="X77" s="188" t="str">
        <f t="shared" si="37"/>
        <v>NA</v>
      </c>
      <c r="Z77" s="361">
        <f t="shared" si="30"/>
        <v>200477.06666666668</v>
      </c>
      <c r="AA77" s="64">
        <f t="shared" si="31"/>
        <v>57097.866666666669</v>
      </c>
      <c r="AB77" s="64">
        <f t="shared" si="32"/>
        <v>143379.20000000001</v>
      </c>
      <c r="AC77" s="188" t="str">
        <f t="shared" si="33"/>
        <v>NA</v>
      </c>
      <c r="AE77" s="436">
        <f t="shared" si="41"/>
        <v>4.2117560670295498E-2</v>
      </c>
      <c r="AR77" s="1"/>
      <c r="AS77" s="1"/>
      <c r="AT77" s="1"/>
      <c r="AU77" s="1"/>
    </row>
    <row r="78" spans="2:47" x14ac:dyDescent="0.25">
      <c r="B78" s="323" t="s">
        <v>333</v>
      </c>
      <c r="C78" s="1172" t="s">
        <v>66</v>
      </c>
      <c r="D78" s="361">
        <f t="shared" si="38"/>
        <v>119179.32</v>
      </c>
      <c r="E78" s="64">
        <v>0</v>
      </c>
      <c r="F78" s="64">
        <v>119179.32</v>
      </c>
      <c r="G78" s="188">
        <v>0</v>
      </c>
      <c r="I78" s="361" t="s">
        <v>101</v>
      </c>
      <c r="J78" s="64" t="s">
        <v>101</v>
      </c>
      <c r="K78" s="64" t="s">
        <v>101</v>
      </c>
      <c r="L78" s="188" t="s">
        <v>101</v>
      </c>
      <c r="N78" s="436" t="str">
        <f t="shared" si="40"/>
        <v>NA</v>
      </c>
      <c r="P78" s="270">
        <f>VLOOKUP(B78,'FX rates'!$B$9:$K$124,4,FALSE)</f>
        <v>16.05</v>
      </c>
      <c r="Q78" s="283">
        <f>VLOOKUP(B78,'FX rates'!$B$9:$K$124,5,FALSE)</f>
        <v>17.875</v>
      </c>
      <c r="T78" s="323" t="s">
        <v>333</v>
      </c>
      <c r="U78" s="361">
        <f t="shared" si="34"/>
        <v>7425.5028037383181</v>
      </c>
      <c r="V78" s="64">
        <f t="shared" si="35"/>
        <v>0</v>
      </c>
      <c r="W78" s="64">
        <f t="shared" si="36"/>
        <v>7425.5028037383181</v>
      </c>
      <c r="X78" s="188">
        <f t="shared" si="37"/>
        <v>0</v>
      </c>
      <c r="Z78" s="361" t="str">
        <f t="shared" si="30"/>
        <v>NA</v>
      </c>
      <c r="AA78" s="64" t="str">
        <f t="shared" si="31"/>
        <v>NA</v>
      </c>
      <c r="AB78" s="64" t="str">
        <f t="shared" si="32"/>
        <v>NA</v>
      </c>
      <c r="AC78" s="188" t="str">
        <f t="shared" si="33"/>
        <v>NA</v>
      </c>
      <c r="AE78" s="436" t="str">
        <f t="shared" si="41"/>
        <v>NA</v>
      </c>
      <c r="AR78" s="1"/>
      <c r="AS78" s="1"/>
      <c r="AT78" s="1"/>
      <c r="AU78" s="1"/>
    </row>
    <row r="79" spans="2:47" x14ac:dyDescent="0.25">
      <c r="B79" s="323" t="s">
        <v>424</v>
      </c>
      <c r="C79" s="1172" t="s">
        <v>124</v>
      </c>
      <c r="D79" s="361">
        <f t="shared" si="38"/>
        <v>1.19</v>
      </c>
      <c r="E79" s="64">
        <v>1.02</v>
      </c>
      <c r="F79" s="64">
        <v>0.17</v>
      </c>
      <c r="G79" s="188">
        <v>0</v>
      </c>
      <c r="I79" s="361">
        <f t="shared" si="39"/>
        <v>180.29</v>
      </c>
      <c r="J79" s="64">
        <v>62.48</v>
      </c>
      <c r="K79" s="64">
        <v>117.81</v>
      </c>
      <c r="L79" s="188">
        <v>0</v>
      </c>
      <c r="N79" s="436">
        <f t="shared" si="40"/>
        <v>-0.99339952299073719</v>
      </c>
      <c r="P79" s="270">
        <f>VLOOKUP(B79,'FX rates'!$B$9:$K$124,4,FALSE)</f>
        <v>2.79</v>
      </c>
      <c r="Q79" s="283">
        <f>VLOOKUP(B79,'FX rates'!$B$9:$K$124,5,FALSE)</f>
        <v>2.927</v>
      </c>
      <c r="T79" s="323" t="s">
        <v>424</v>
      </c>
      <c r="U79" s="361">
        <f t="shared" si="34"/>
        <v>0.4265232974910394</v>
      </c>
      <c r="V79" s="64">
        <f t="shared" si="35"/>
        <v>0.36559139784946237</v>
      </c>
      <c r="W79" s="64">
        <f t="shared" si="36"/>
        <v>6.0931899641577067E-2</v>
      </c>
      <c r="X79" s="188">
        <f t="shared" si="37"/>
        <v>0</v>
      </c>
      <c r="Z79" s="361">
        <f t="shared" si="30"/>
        <v>61.595490263067987</v>
      </c>
      <c r="AA79" s="64">
        <f t="shared" si="31"/>
        <v>21.346088144858214</v>
      </c>
      <c r="AB79" s="64">
        <f t="shared" si="32"/>
        <v>40.249402118209773</v>
      </c>
      <c r="AC79" s="188">
        <f t="shared" si="33"/>
        <v>0</v>
      </c>
      <c r="AE79" s="436">
        <f t="shared" si="41"/>
        <v>-0.99307541354619633</v>
      </c>
      <c r="AR79" s="1"/>
      <c r="AS79" s="1"/>
      <c r="AT79" s="1"/>
      <c r="AU79" s="1"/>
    </row>
    <row r="80" spans="2:47" x14ac:dyDescent="0.25">
      <c r="B80" s="323" t="s">
        <v>141</v>
      </c>
      <c r="C80" s="1172" t="s">
        <v>142</v>
      </c>
      <c r="D80" s="361">
        <f t="shared" si="38"/>
        <v>40.260000000000005</v>
      </c>
      <c r="E80" s="64">
        <v>1.45</v>
      </c>
      <c r="F80" s="64">
        <v>38.81</v>
      </c>
      <c r="G80" s="188">
        <v>0</v>
      </c>
      <c r="I80" s="361">
        <f t="shared" si="39"/>
        <v>15506.949999999999</v>
      </c>
      <c r="J80" s="64">
        <v>632.82000000000005</v>
      </c>
      <c r="K80" s="64">
        <v>14874.13</v>
      </c>
      <c r="L80" s="188">
        <v>0</v>
      </c>
      <c r="N80" s="436">
        <f t="shared" si="40"/>
        <v>-0.99740374477250526</v>
      </c>
      <c r="P80" s="270">
        <f>VLOOKUP(B80,'FX rates'!$B$9:$K$124,4,FALSE)</f>
        <v>23.7</v>
      </c>
      <c r="Q80" s="283">
        <f>VLOOKUP(B80,'FX rates'!$B$9:$K$124,5,FALSE)</f>
        <v>27.585000000000001</v>
      </c>
      <c r="T80" s="323" t="s">
        <v>141</v>
      </c>
      <c r="U80" s="361">
        <f t="shared" si="34"/>
        <v>1.69873417721519</v>
      </c>
      <c r="V80" s="64">
        <f t="shared" si="35"/>
        <v>6.118143459915612E-2</v>
      </c>
      <c r="W80" s="64">
        <f t="shared" si="36"/>
        <v>1.6375527426160339</v>
      </c>
      <c r="X80" s="188">
        <f t="shared" si="37"/>
        <v>0</v>
      </c>
      <c r="Z80" s="361">
        <f t="shared" si="30"/>
        <v>562.15153162950878</v>
      </c>
      <c r="AA80" s="64">
        <f t="shared" si="31"/>
        <v>22.94072865687874</v>
      </c>
      <c r="AB80" s="64">
        <f t="shared" si="32"/>
        <v>539.21080297263006</v>
      </c>
      <c r="AC80" s="188">
        <f t="shared" si="33"/>
        <v>0</v>
      </c>
      <c r="AE80" s="436">
        <f t="shared" si="41"/>
        <v>-0.99697815609913742</v>
      </c>
      <c r="AR80" s="1"/>
      <c r="AS80" s="1"/>
      <c r="AT80" s="1"/>
      <c r="AU80" s="1"/>
    </row>
    <row r="81" spans="2:47" x14ac:dyDescent="0.25">
      <c r="B81" s="323" t="s">
        <v>143</v>
      </c>
      <c r="C81" s="1172" t="s">
        <v>144</v>
      </c>
      <c r="D81" s="361">
        <v>2744.65</v>
      </c>
      <c r="E81" s="64" t="s">
        <v>101</v>
      </c>
      <c r="F81" s="64">
        <v>1345.29</v>
      </c>
      <c r="G81" s="188" t="s">
        <v>101</v>
      </c>
      <c r="I81" s="361">
        <v>2175.09</v>
      </c>
      <c r="J81" s="64" t="s">
        <v>101</v>
      </c>
      <c r="K81" s="64">
        <v>2004.09</v>
      </c>
      <c r="L81" s="188" t="s">
        <v>101</v>
      </c>
      <c r="N81" s="436">
        <f t="shared" si="40"/>
        <v>0.26185583125295958</v>
      </c>
      <c r="P81" s="270">
        <f>VLOOKUP(B81,'FX rates'!$B$9:$K$124,4,FALSE)</f>
        <v>3.7930000000000001</v>
      </c>
      <c r="Q81" s="283">
        <f>VLOOKUP(B81,'FX rates'!$B$9:$K$124,5,FALSE)</f>
        <v>3.7519999999999998</v>
      </c>
      <c r="T81" s="323" t="s">
        <v>143</v>
      </c>
      <c r="U81" s="361">
        <f t="shared" si="34"/>
        <v>723.60928025309784</v>
      </c>
      <c r="V81" s="64" t="str">
        <f t="shared" si="35"/>
        <v>NA</v>
      </c>
      <c r="W81" s="64">
        <f t="shared" si="36"/>
        <v>354.67703664645398</v>
      </c>
      <c r="X81" s="188" t="str">
        <f t="shared" si="37"/>
        <v>NA</v>
      </c>
      <c r="Z81" s="361">
        <f t="shared" si="30"/>
        <v>579.71481876332632</v>
      </c>
      <c r="AA81" s="64" t="str">
        <f t="shared" si="31"/>
        <v>NA</v>
      </c>
      <c r="AB81" s="64">
        <f t="shared" si="32"/>
        <v>534.13912579957355</v>
      </c>
      <c r="AC81" s="188" t="str">
        <f t="shared" si="33"/>
        <v>NA</v>
      </c>
      <c r="AE81" s="436">
        <f t="shared" si="41"/>
        <v>0.2482159448618782</v>
      </c>
      <c r="AR81" s="1"/>
      <c r="AS81" s="1"/>
      <c r="AT81" s="1"/>
      <c r="AU81" s="1"/>
    </row>
    <row r="82" spans="2:47" x14ac:dyDescent="0.25">
      <c r="B82" s="1173" t="s">
        <v>145</v>
      </c>
      <c r="C82" s="1174" t="s">
        <v>146</v>
      </c>
      <c r="D82" s="186">
        <f>SUM(E82:G82)</f>
        <v>256.07999999999993</v>
      </c>
      <c r="E82" s="189">
        <v>39.299999999999997</v>
      </c>
      <c r="F82" s="189">
        <v>48.52</v>
      </c>
      <c r="G82" s="190">
        <v>168.25999999999996</v>
      </c>
      <c r="I82" s="186">
        <f>SUM(J82:L82)</f>
        <v>686.49</v>
      </c>
      <c r="J82" s="189">
        <v>29.86</v>
      </c>
      <c r="K82" s="189">
        <v>656.63</v>
      </c>
      <c r="L82" s="190">
        <v>0</v>
      </c>
      <c r="N82" s="252">
        <f t="shared" si="40"/>
        <v>-0.6269719879386445</v>
      </c>
      <c r="P82" s="271">
        <f>VLOOKUP(B82,'FX rates'!$B$9:$K$124,4,FALSE)</f>
        <v>6.6379999999999999</v>
      </c>
      <c r="Q82" s="285">
        <f>VLOOKUP(B82,'FX rates'!$B$9:$K$124,5,FALSE)</f>
        <v>6.4729999999999999</v>
      </c>
      <c r="T82" s="1173" t="s">
        <v>145</v>
      </c>
      <c r="U82" s="186">
        <f t="shared" si="34"/>
        <v>38.577884905091885</v>
      </c>
      <c r="V82" s="189">
        <f t="shared" si="35"/>
        <v>5.9204579692678516</v>
      </c>
      <c r="W82" s="189">
        <f t="shared" si="36"/>
        <v>7.3094305513708955</v>
      </c>
      <c r="X82" s="190">
        <f t="shared" si="37"/>
        <v>25.347996384453143</v>
      </c>
      <c r="Z82" s="186">
        <f t="shared" si="30"/>
        <v>106.0543797311911</v>
      </c>
      <c r="AA82" s="189">
        <f t="shared" si="31"/>
        <v>4.6130078788815077</v>
      </c>
      <c r="AB82" s="189">
        <f t="shared" si="32"/>
        <v>101.4413718523096</v>
      </c>
      <c r="AC82" s="190">
        <f t="shared" si="33"/>
        <v>0</v>
      </c>
      <c r="AE82" s="252">
        <f t="shared" si="41"/>
        <v>-0.63624430218843708</v>
      </c>
      <c r="AR82" s="1"/>
      <c r="AS82" s="1"/>
      <c r="AT82" s="1"/>
      <c r="AU82" s="1"/>
    </row>
  </sheetData>
  <mergeCells count="7">
    <mergeCell ref="B5:B7"/>
    <mergeCell ref="C5:C7"/>
    <mergeCell ref="AE5:AE7"/>
    <mergeCell ref="N5:N7"/>
    <mergeCell ref="P5:P7"/>
    <mergeCell ref="Q5:Q7"/>
    <mergeCell ref="T5:T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2:AR64"/>
  <sheetViews>
    <sheetView showGridLines="0" zoomScale="85" zoomScaleNormal="85" workbookViewId="0">
      <selection activeCell="L32" sqref="L32"/>
    </sheetView>
  </sheetViews>
  <sheetFormatPr defaultColWidth="11.42578125" defaultRowHeight="15" x14ac:dyDescent="0.25"/>
  <cols>
    <col min="1" max="1" width="2.85546875" style="1" customWidth="1"/>
    <col min="2" max="2" width="36.85546875" style="1" customWidth="1"/>
    <col min="3" max="3" width="5.85546875" style="1" customWidth="1"/>
    <col min="4" max="5" width="21.85546875" style="1" bestFit="1" customWidth="1"/>
    <col min="6" max="6" width="20.140625" style="1" bestFit="1" customWidth="1"/>
    <col min="7" max="7" width="14.42578125" style="1" bestFit="1" customWidth="1"/>
    <col min="8" max="8" width="2.85546875" style="1" customWidth="1"/>
    <col min="9" max="10" width="21.85546875" style="1" customWidth="1"/>
    <col min="11" max="11" width="20.140625" style="1" customWidth="1"/>
    <col min="12" max="12" width="14.42578125" style="1" customWidth="1"/>
    <col min="13" max="13" width="2.85546875" style="1" customWidth="1"/>
    <col min="14" max="14" width="10.85546875" style="1" customWidth="1"/>
    <col min="15" max="15" width="2.85546875" style="1" customWidth="1"/>
    <col min="16" max="17" width="15.7109375" style="1" customWidth="1"/>
    <col min="18" max="19" width="2.85546875" style="1" customWidth="1"/>
    <col min="20" max="20" width="45.85546875" style="1" customWidth="1"/>
    <col min="21" max="24" width="15.7109375" style="1" customWidth="1"/>
    <col min="25" max="25" width="2.85546875" style="1" customWidth="1"/>
    <col min="26" max="29" width="15.7109375" style="1" customWidth="1"/>
    <col min="30" max="30" width="6" style="1" customWidth="1"/>
    <col min="31" max="31" width="10.85546875" style="1" customWidth="1"/>
    <col min="32" max="32" width="38.5703125" style="1" bestFit="1" customWidth="1"/>
    <col min="33" max="33" width="11.42578125" style="1"/>
    <col min="34" max="34" width="35.7109375" style="1" bestFit="1" customWidth="1"/>
    <col min="35" max="40" width="11.42578125" style="1"/>
    <col min="41" max="41" width="16.42578125" style="1" bestFit="1" customWidth="1"/>
    <col min="42" max="42" width="15" style="1" bestFit="1" customWidth="1"/>
    <col min="43" max="43" width="16.42578125" style="1" bestFit="1" customWidth="1"/>
    <col min="44" max="44" width="11.5703125" style="1" bestFit="1" customWidth="1"/>
    <col min="45" max="254" width="11.42578125" style="1"/>
    <col min="255" max="255" width="2.85546875" style="1" customWidth="1"/>
    <col min="256" max="256" width="45.85546875" style="1" customWidth="1"/>
    <col min="257" max="257" width="5.85546875" style="1" customWidth="1"/>
    <col min="258" max="261" width="15.7109375" style="1" customWidth="1"/>
    <col min="262" max="262" width="2.85546875" style="1" customWidth="1"/>
    <col min="263" max="266" width="15.7109375" style="1" customWidth="1"/>
    <col min="267" max="268" width="2.85546875" style="1" customWidth="1"/>
    <col min="269" max="269" width="10.85546875" style="1" customWidth="1"/>
    <col min="270" max="270" width="2.85546875" style="1" customWidth="1"/>
    <col min="271" max="272" width="15.7109375" style="1" customWidth="1"/>
    <col min="273" max="274" width="2.85546875" style="1" customWidth="1"/>
    <col min="275" max="275" width="45.85546875" style="1" customWidth="1"/>
    <col min="276" max="279" width="15.7109375" style="1" customWidth="1"/>
    <col min="280" max="280" width="2.85546875" style="1" customWidth="1"/>
    <col min="281" max="284" width="15.7109375" style="1" customWidth="1"/>
    <col min="285" max="286" width="2.85546875" style="1" customWidth="1"/>
    <col min="287" max="287" width="10.85546875" style="1" customWidth="1"/>
    <col min="288" max="510" width="11.42578125" style="1"/>
    <col min="511" max="511" width="2.85546875" style="1" customWidth="1"/>
    <col min="512" max="512" width="45.85546875" style="1" customWidth="1"/>
    <col min="513" max="513" width="5.85546875" style="1" customWidth="1"/>
    <col min="514" max="517" width="15.7109375" style="1" customWidth="1"/>
    <col min="518" max="518" width="2.85546875" style="1" customWidth="1"/>
    <col min="519" max="522" width="15.7109375" style="1" customWidth="1"/>
    <col min="523" max="524" width="2.85546875" style="1" customWidth="1"/>
    <col min="525" max="525" width="10.85546875" style="1" customWidth="1"/>
    <col min="526" max="526" width="2.85546875" style="1" customWidth="1"/>
    <col min="527" max="528" width="15.7109375" style="1" customWidth="1"/>
    <col min="529" max="530" width="2.85546875" style="1" customWidth="1"/>
    <col min="531" max="531" width="45.85546875" style="1" customWidth="1"/>
    <col min="532" max="535" width="15.7109375" style="1" customWidth="1"/>
    <col min="536" max="536" width="2.85546875" style="1" customWidth="1"/>
    <col min="537" max="540" width="15.7109375" style="1" customWidth="1"/>
    <col min="541" max="542" width="2.85546875" style="1" customWidth="1"/>
    <col min="543" max="543" width="10.85546875" style="1" customWidth="1"/>
    <col min="544" max="766" width="11.42578125" style="1"/>
    <col min="767" max="767" width="2.85546875" style="1" customWidth="1"/>
    <col min="768" max="768" width="45.85546875" style="1" customWidth="1"/>
    <col min="769" max="769" width="5.85546875" style="1" customWidth="1"/>
    <col min="770" max="773" width="15.7109375" style="1" customWidth="1"/>
    <col min="774" max="774" width="2.85546875" style="1" customWidth="1"/>
    <col min="775" max="778" width="15.7109375" style="1" customWidth="1"/>
    <col min="779" max="780" width="2.85546875" style="1" customWidth="1"/>
    <col min="781" max="781" width="10.85546875" style="1" customWidth="1"/>
    <col min="782" max="782" width="2.85546875" style="1" customWidth="1"/>
    <col min="783" max="784" width="15.7109375" style="1" customWidth="1"/>
    <col min="785" max="786" width="2.85546875" style="1" customWidth="1"/>
    <col min="787" max="787" width="45.85546875" style="1" customWidth="1"/>
    <col min="788" max="791" width="15.7109375" style="1" customWidth="1"/>
    <col min="792" max="792" width="2.85546875" style="1" customWidth="1"/>
    <col min="793" max="796" width="15.7109375" style="1" customWidth="1"/>
    <col min="797" max="798" width="2.85546875" style="1" customWidth="1"/>
    <col min="799" max="799" width="10.85546875" style="1" customWidth="1"/>
    <col min="800" max="1022" width="11.42578125" style="1"/>
    <col min="1023" max="1023" width="2.85546875" style="1" customWidth="1"/>
    <col min="1024" max="1024" width="45.85546875" style="1" customWidth="1"/>
    <col min="1025" max="1025" width="5.85546875" style="1" customWidth="1"/>
    <col min="1026" max="1029" width="15.7109375" style="1" customWidth="1"/>
    <col min="1030" max="1030" width="2.85546875" style="1" customWidth="1"/>
    <col min="1031" max="1034" width="15.7109375" style="1" customWidth="1"/>
    <col min="1035" max="1036" width="2.85546875" style="1" customWidth="1"/>
    <col min="1037" max="1037" width="10.85546875" style="1" customWidth="1"/>
    <col min="1038" max="1038" width="2.85546875" style="1" customWidth="1"/>
    <col min="1039" max="1040" width="15.7109375" style="1" customWidth="1"/>
    <col min="1041" max="1042" width="2.85546875" style="1" customWidth="1"/>
    <col min="1043" max="1043" width="45.85546875" style="1" customWidth="1"/>
    <col min="1044" max="1047" width="15.7109375" style="1" customWidth="1"/>
    <col min="1048" max="1048" width="2.85546875" style="1" customWidth="1"/>
    <col min="1049" max="1052" width="15.7109375" style="1" customWidth="1"/>
    <col min="1053" max="1054" width="2.85546875" style="1" customWidth="1"/>
    <col min="1055" max="1055" width="10.85546875" style="1" customWidth="1"/>
    <col min="1056" max="1278" width="11.42578125" style="1"/>
    <col min="1279" max="1279" width="2.85546875" style="1" customWidth="1"/>
    <col min="1280" max="1280" width="45.85546875" style="1" customWidth="1"/>
    <col min="1281" max="1281" width="5.85546875" style="1" customWidth="1"/>
    <col min="1282" max="1285" width="15.7109375" style="1" customWidth="1"/>
    <col min="1286" max="1286" width="2.85546875" style="1" customWidth="1"/>
    <col min="1287" max="1290" width="15.7109375" style="1" customWidth="1"/>
    <col min="1291" max="1292" width="2.85546875" style="1" customWidth="1"/>
    <col min="1293" max="1293" width="10.85546875" style="1" customWidth="1"/>
    <col min="1294" max="1294" width="2.85546875" style="1" customWidth="1"/>
    <col min="1295" max="1296" width="15.7109375" style="1" customWidth="1"/>
    <col min="1297" max="1298" width="2.85546875" style="1" customWidth="1"/>
    <col min="1299" max="1299" width="45.85546875" style="1" customWidth="1"/>
    <col min="1300" max="1303" width="15.7109375" style="1" customWidth="1"/>
    <col min="1304" max="1304" width="2.85546875" style="1" customWidth="1"/>
    <col min="1305" max="1308" width="15.7109375" style="1" customWidth="1"/>
    <col min="1309" max="1310" width="2.85546875" style="1" customWidth="1"/>
    <col min="1311" max="1311" width="10.85546875" style="1" customWidth="1"/>
    <col min="1312" max="1534" width="11.42578125" style="1"/>
    <col min="1535" max="1535" width="2.85546875" style="1" customWidth="1"/>
    <col min="1536" max="1536" width="45.85546875" style="1" customWidth="1"/>
    <col min="1537" max="1537" width="5.85546875" style="1" customWidth="1"/>
    <col min="1538" max="1541" width="15.7109375" style="1" customWidth="1"/>
    <col min="1542" max="1542" width="2.85546875" style="1" customWidth="1"/>
    <col min="1543" max="1546" width="15.7109375" style="1" customWidth="1"/>
    <col min="1547" max="1548" width="2.85546875" style="1" customWidth="1"/>
    <col min="1549" max="1549" width="10.85546875" style="1" customWidth="1"/>
    <col min="1550" max="1550" width="2.85546875" style="1" customWidth="1"/>
    <col min="1551" max="1552" width="15.7109375" style="1" customWidth="1"/>
    <col min="1553" max="1554" width="2.85546875" style="1" customWidth="1"/>
    <col min="1555" max="1555" width="45.85546875" style="1" customWidth="1"/>
    <col min="1556" max="1559" width="15.7109375" style="1" customWidth="1"/>
    <col min="1560" max="1560" width="2.85546875" style="1" customWidth="1"/>
    <col min="1561" max="1564" width="15.7109375" style="1" customWidth="1"/>
    <col min="1565" max="1566" width="2.85546875" style="1" customWidth="1"/>
    <col min="1567" max="1567" width="10.85546875" style="1" customWidth="1"/>
    <col min="1568" max="1790" width="11.42578125" style="1"/>
    <col min="1791" max="1791" width="2.85546875" style="1" customWidth="1"/>
    <col min="1792" max="1792" width="45.85546875" style="1" customWidth="1"/>
    <col min="1793" max="1793" width="5.85546875" style="1" customWidth="1"/>
    <col min="1794" max="1797" width="15.7109375" style="1" customWidth="1"/>
    <col min="1798" max="1798" width="2.85546875" style="1" customWidth="1"/>
    <col min="1799" max="1802" width="15.7109375" style="1" customWidth="1"/>
    <col min="1803" max="1804" width="2.85546875" style="1" customWidth="1"/>
    <col min="1805" max="1805" width="10.85546875" style="1" customWidth="1"/>
    <col min="1806" max="1806" width="2.85546875" style="1" customWidth="1"/>
    <col min="1807" max="1808" width="15.7109375" style="1" customWidth="1"/>
    <col min="1809" max="1810" width="2.85546875" style="1" customWidth="1"/>
    <col min="1811" max="1811" width="45.85546875" style="1" customWidth="1"/>
    <col min="1812" max="1815" width="15.7109375" style="1" customWidth="1"/>
    <col min="1816" max="1816" width="2.85546875" style="1" customWidth="1"/>
    <col min="1817" max="1820" width="15.7109375" style="1" customWidth="1"/>
    <col min="1821" max="1822" width="2.85546875" style="1" customWidth="1"/>
    <col min="1823" max="1823" width="10.85546875" style="1" customWidth="1"/>
    <col min="1824" max="2046" width="11.42578125" style="1"/>
    <col min="2047" max="2047" width="2.85546875" style="1" customWidth="1"/>
    <col min="2048" max="2048" width="45.85546875" style="1" customWidth="1"/>
    <col min="2049" max="2049" width="5.85546875" style="1" customWidth="1"/>
    <col min="2050" max="2053" width="15.7109375" style="1" customWidth="1"/>
    <col min="2054" max="2054" width="2.85546875" style="1" customWidth="1"/>
    <col min="2055" max="2058" width="15.7109375" style="1" customWidth="1"/>
    <col min="2059" max="2060" width="2.85546875" style="1" customWidth="1"/>
    <col min="2061" max="2061" width="10.85546875" style="1" customWidth="1"/>
    <col min="2062" max="2062" width="2.85546875" style="1" customWidth="1"/>
    <col min="2063" max="2064" width="15.7109375" style="1" customWidth="1"/>
    <col min="2065" max="2066" width="2.85546875" style="1" customWidth="1"/>
    <col min="2067" max="2067" width="45.85546875" style="1" customWidth="1"/>
    <col min="2068" max="2071" width="15.7109375" style="1" customWidth="1"/>
    <col min="2072" max="2072" width="2.85546875" style="1" customWidth="1"/>
    <col min="2073" max="2076" width="15.7109375" style="1" customWidth="1"/>
    <col min="2077" max="2078" width="2.85546875" style="1" customWidth="1"/>
    <col min="2079" max="2079" width="10.85546875" style="1" customWidth="1"/>
    <col min="2080" max="2302" width="11.42578125" style="1"/>
    <col min="2303" max="2303" width="2.85546875" style="1" customWidth="1"/>
    <col min="2304" max="2304" width="45.85546875" style="1" customWidth="1"/>
    <col min="2305" max="2305" width="5.85546875" style="1" customWidth="1"/>
    <col min="2306" max="2309" width="15.7109375" style="1" customWidth="1"/>
    <col min="2310" max="2310" width="2.85546875" style="1" customWidth="1"/>
    <col min="2311" max="2314" width="15.7109375" style="1" customWidth="1"/>
    <col min="2315" max="2316" width="2.85546875" style="1" customWidth="1"/>
    <col min="2317" max="2317" width="10.85546875" style="1" customWidth="1"/>
    <col min="2318" max="2318" width="2.85546875" style="1" customWidth="1"/>
    <col min="2319" max="2320" width="15.7109375" style="1" customWidth="1"/>
    <col min="2321" max="2322" width="2.85546875" style="1" customWidth="1"/>
    <col min="2323" max="2323" width="45.85546875" style="1" customWidth="1"/>
    <col min="2324" max="2327" width="15.7109375" style="1" customWidth="1"/>
    <col min="2328" max="2328" width="2.85546875" style="1" customWidth="1"/>
    <col min="2329" max="2332" width="15.7109375" style="1" customWidth="1"/>
    <col min="2333" max="2334" width="2.85546875" style="1" customWidth="1"/>
    <col min="2335" max="2335" width="10.85546875" style="1" customWidth="1"/>
    <col min="2336" max="2558" width="11.42578125" style="1"/>
    <col min="2559" max="2559" width="2.85546875" style="1" customWidth="1"/>
    <col min="2560" max="2560" width="45.85546875" style="1" customWidth="1"/>
    <col min="2561" max="2561" width="5.85546875" style="1" customWidth="1"/>
    <col min="2562" max="2565" width="15.7109375" style="1" customWidth="1"/>
    <col min="2566" max="2566" width="2.85546875" style="1" customWidth="1"/>
    <col min="2567" max="2570" width="15.7109375" style="1" customWidth="1"/>
    <col min="2571" max="2572" width="2.85546875" style="1" customWidth="1"/>
    <col min="2573" max="2573" width="10.85546875" style="1" customWidth="1"/>
    <col min="2574" max="2574" width="2.85546875" style="1" customWidth="1"/>
    <col min="2575" max="2576" width="15.7109375" style="1" customWidth="1"/>
    <col min="2577" max="2578" width="2.85546875" style="1" customWidth="1"/>
    <col min="2579" max="2579" width="45.85546875" style="1" customWidth="1"/>
    <col min="2580" max="2583" width="15.7109375" style="1" customWidth="1"/>
    <col min="2584" max="2584" width="2.85546875" style="1" customWidth="1"/>
    <col min="2585" max="2588" width="15.7109375" style="1" customWidth="1"/>
    <col min="2589" max="2590" width="2.85546875" style="1" customWidth="1"/>
    <col min="2591" max="2591" width="10.85546875" style="1" customWidth="1"/>
    <col min="2592" max="2814" width="11.42578125" style="1"/>
    <col min="2815" max="2815" width="2.85546875" style="1" customWidth="1"/>
    <col min="2816" max="2816" width="45.85546875" style="1" customWidth="1"/>
    <col min="2817" max="2817" width="5.85546875" style="1" customWidth="1"/>
    <col min="2818" max="2821" width="15.7109375" style="1" customWidth="1"/>
    <col min="2822" max="2822" width="2.85546875" style="1" customWidth="1"/>
    <col min="2823" max="2826" width="15.7109375" style="1" customWidth="1"/>
    <col min="2827" max="2828" width="2.85546875" style="1" customWidth="1"/>
    <col min="2829" max="2829" width="10.85546875" style="1" customWidth="1"/>
    <col min="2830" max="2830" width="2.85546875" style="1" customWidth="1"/>
    <col min="2831" max="2832" width="15.7109375" style="1" customWidth="1"/>
    <col min="2833" max="2834" width="2.85546875" style="1" customWidth="1"/>
    <col min="2835" max="2835" width="45.85546875" style="1" customWidth="1"/>
    <col min="2836" max="2839" width="15.7109375" style="1" customWidth="1"/>
    <col min="2840" max="2840" width="2.85546875" style="1" customWidth="1"/>
    <col min="2841" max="2844" width="15.7109375" style="1" customWidth="1"/>
    <col min="2845" max="2846" width="2.85546875" style="1" customWidth="1"/>
    <col min="2847" max="2847" width="10.85546875" style="1" customWidth="1"/>
    <col min="2848" max="3070" width="11.42578125" style="1"/>
    <col min="3071" max="3071" width="2.85546875" style="1" customWidth="1"/>
    <col min="3072" max="3072" width="45.85546875" style="1" customWidth="1"/>
    <col min="3073" max="3073" width="5.85546875" style="1" customWidth="1"/>
    <col min="3074" max="3077" width="15.7109375" style="1" customWidth="1"/>
    <col min="3078" max="3078" width="2.85546875" style="1" customWidth="1"/>
    <col min="3079" max="3082" width="15.7109375" style="1" customWidth="1"/>
    <col min="3083" max="3084" width="2.85546875" style="1" customWidth="1"/>
    <col min="3085" max="3085" width="10.85546875" style="1" customWidth="1"/>
    <col min="3086" max="3086" width="2.85546875" style="1" customWidth="1"/>
    <col min="3087" max="3088" width="15.7109375" style="1" customWidth="1"/>
    <col min="3089" max="3090" width="2.85546875" style="1" customWidth="1"/>
    <col min="3091" max="3091" width="45.85546875" style="1" customWidth="1"/>
    <col min="3092" max="3095" width="15.7109375" style="1" customWidth="1"/>
    <col min="3096" max="3096" width="2.85546875" style="1" customWidth="1"/>
    <col min="3097" max="3100" width="15.7109375" style="1" customWidth="1"/>
    <col min="3101" max="3102" width="2.85546875" style="1" customWidth="1"/>
    <col min="3103" max="3103" width="10.85546875" style="1" customWidth="1"/>
    <col min="3104" max="3326" width="11.42578125" style="1"/>
    <col min="3327" max="3327" width="2.85546875" style="1" customWidth="1"/>
    <col min="3328" max="3328" width="45.85546875" style="1" customWidth="1"/>
    <col min="3329" max="3329" width="5.85546875" style="1" customWidth="1"/>
    <col min="3330" max="3333" width="15.7109375" style="1" customWidth="1"/>
    <col min="3334" max="3334" width="2.85546875" style="1" customWidth="1"/>
    <col min="3335" max="3338" width="15.7109375" style="1" customWidth="1"/>
    <col min="3339" max="3340" width="2.85546875" style="1" customWidth="1"/>
    <col min="3341" max="3341" width="10.85546875" style="1" customWidth="1"/>
    <col min="3342" max="3342" width="2.85546875" style="1" customWidth="1"/>
    <col min="3343" max="3344" width="15.7109375" style="1" customWidth="1"/>
    <col min="3345" max="3346" width="2.85546875" style="1" customWidth="1"/>
    <col min="3347" max="3347" width="45.85546875" style="1" customWidth="1"/>
    <col min="3348" max="3351" width="15.7109375" style="1" customWidth="1"/>
    <col min="3352" max="3352" width="2.85546875" style="1" customWidth="1"/>
    <col min="3353" max="3356" width="15.7109375" style="1" customWidth="1"/>
    <col min="3357" max="3358" width="2.85546875" style="1" customWidth="1"/>
    <col min="3359" max="3359" width="10.85546875" style="1" customWidth="1"/>
    <col min="3360" max="3582" width="11.42578125" style="1"/>
    <col min="3583" max="3583" width="2.85546875" style="1" customWidth="1"/>
    <col min="3584" max="3584" width="45.85546875" style="1" customWidth="1"/>
    <col min="3585" max="3585" width="5.85546875" style="1" customWidth="1"/>
    <col min="3586" max="3589" width="15.7109375" style="1" customWidth="1"/>
    <col min="3590" max="3590" width="2.85546875" style="1" customWidth="1"/>
    <col min="3591" max="3594" width="15.7109375" style="1" customWidth="1"/>
    <col min="3595" max="3596" width="2.85546875" style="1" customWidth="1"/>
    <col min="3597" max="3597" width="10.85546875" style="1" customWidth="1"/>
    <col min="3598" max="3598" width="2.85546875" style="1" customWidth="1"/>
    <col min="3599" max="3600" width="15.7109375" style="1" customWidth="1"/>
    <col min="3601" max="3602" width="2.85546875" style="1" customWidth="1"/>
    <col min="3603" max="3603" width="45.85546875" style="1" customWidth="1"/>
    <col min="3604" max="3607" width="15.7109375" style="1" customWidth="1"/>
    <col min="3608" max="3608" width="2.85546875" style="1" customWidth="1"/>
    <col min="3609" max="3612" width="15.7109375" style="1" customWidth="1"/>
    <col min="3613" max="3614" width="2.85546875" style="1" customWidth="1"/>
    <col min="3615" max="3615" width="10.85546875" style="1" customWidth="1"/>
    <col min="3616" max="3838" width="11.42578125" style="1"/>
    <col min="3839" max="3839" width="2.85546875" style="1" customWidth="1"/>
    <col min="3840" max="3840" width="45.85546875" style="1" customWidth="1"/>
    <col min="3841" max="3841" width="5.85546875" style="1" customWidth="1"/>
    <col min="3842" max="3845" width="15.7109375" style="1" customWidth="1"/>
    <col min="3846" max="3846" width="2.85546875" style="1" customWidth="1"/>
    <col min="3847" max="3850" width="15.7109375" style="1" customWidth="1"/>
    <col min="3851" max="3852" width="2.85546875" style="1" customWidth="1"/>
    <col min="3853" max="3853" width="10.85546875" style="1" customWidth="1"/>
    <col min="3854" max="3854" width="2.85546875" style="1" customWidth="1"/>
    <col min="3855" max="3856" width="15.7109375" style="1" customWidth="1"/>
    <col min="3857" max="3858" width="2.85546875" style="1" customWidth="1"/>
    <col min="3859" max="3859" width="45.85546875" style="1" customWidth="1"/>
    <col min="3860" max="3863" width="15.7109375" style="1" customWidth="1"/>
    <col min="3864" max="3864" width="2.85546875" style="1" customWidth="1"/>
    <col min="3865" max="3868" width="15.7109375" style="1" customWidth="1"/>
    <col min="3869" max="3870" width="2.85546875" style="1" customWidth="1"/>
    <col min="3871" max="3871" width="10.85546875" style="1" customWidth="1"/>
    <col min="3872" max="4094" width="11.42578125" style="1"/>
    <col min="4095" max="4095" width="2.85546875" style="1" customWidth="1"/>
    <col min="4096" max="4096" width="45.85546875" style="1" customWidth="1"/>
    <col min="4097" max="4097" width="5.85546875" style="1" customWidth="1"/>
    <col min="4098" max="4101" width="15.7109375" style="1" customWidth="1"/>
    <col min="4102" max="4102" width="2.85546875" style="1" customWidth="1"/>
    <col min="4103" max="4106" width="15.7109375" style="1" customWidth="1"/>
    <col min="4107" max="4108" width="2.85546875" style="1" customWidth="1"/>
    <col min="4109" max="4109" width="10.85546875" style="1" customWidth="1"/>
    <col min="4110" max="4110" width="2.85546875" style="1" customWidth="1"/>
    <col min="4111" max="4112" width="15.7109375" style="1" customWidth="1"/>
    <col min="4113" max="4114" width="2.85546875" style="1" customWidth="1"/>
    <col min="4115" max="4115" width="45.85546875" style="1" customWidth="1"/>
    <col min="4116" max="4119" width="15.7109375" style="1" customWidth="1"/>
    <col min="4120" max="4120" width="2.85546875" style="1" customWidth="1"/>
    <col min="4121" max="4124" width="15.7109375" style="1" customWidth="1"/>
    <col min="4125" max="4126" width="2.85546875" style="1" customWidth="1"/>
    <col min="4127" max="4127" width="10.85546875" style="1" customWidth="1"/>
    <col min="4128" max="4350" width="11.42578125" style="1"/>
    <col min="4351" max="4351" width="2.85546875" style="1" customWidth="1"/>
    <col min="4352" max="4352" width="45.85546875" style="1" customWidth="1"/>
    <col min="4353" max="4353" width="5.85546875" style="1" customWidth="1"/>
    <col min="4354" max="4357" width="15.7109375" style="1" customWidth="1"/>
    <col min="4358" max="4358" width="2.85546875" style="1" customWidth="1"/>
    <col min="4359" max="4362" width="15.7109375" style="1" customWidth="1"/>
    <col min="4363" max="4364" width="2.85546875" style="1" customWidth="1"/>
    <col min="4365" max="4365" width="10.85546875" style="1" customWidth="1"/>
    <col min="4366" max="4366" width="2.85546875" style="1" customWidth="1"/>
    <col min="4367" max="4368" width="15.7109375" style="1" customWidth="1"/>
    <col min="4369" max="4370" width="2.85546875" style="1" customWidth="1"/>
    <col min="4371" max="4371" width="45.85546875" style="1" customWidth="1"/>
    <col min="4372" max="4375" width="15.7109375" style="1" customWidth="1"/>
    <col min="4376" max="4376" width="2.85546875" style="1" customWidth="1"/>
    <col min="4377" max="4380" width="15.7109375" style="1" customWidth="1"/>
    <col min="4381" max="4382" width="2.85546875" style="1" customWidth="1"/>
    <col min="4383" max="4383" width="10.85546875" style="1" customWidth="1"/>
    <col min="4384" max="4606" width="11.42578125" style="1"/>
    <col min="4607" max="4607" width="2.85546875" style="1" customWidth="1"/>
    <col min="4608" max="4608" width="45.85546875" style="1" customWidth="1"/>
    <col min="4609" max="4609" width="5.85546875" style="1" customWidth="1"/>
    <col min="4610" max="4613" width="15.7109375" style="1" customWidth="1"/>
    <col min="4614" max="4614" width="2.85546875" style="1" customWidth="1"/>
    <col min="4615" max="4618" width="15.7109375" style="1" customWidth="1"/>
    <col min="4619" max="4620" width="2.85546875" style="1" customWidth="1"/>
    <col min="4621" max="4621" width="10.85546875" style="1" customWidth="1"/>
    <col min="4622" max="4622" width="2.85546875" style="1" customWidth="1"/>
    <col min="4623" max="4624" width="15.7109375" style="1" customWidth="1"/>
    <col min="4625" max="4626" width="2.85546875" style="1" customWidth="1"/>
    <col min="4627" max="4627" width="45.85546875" style="1" customWidth="1"/>
    <col min="4628" max="4631" width="15.7109375" style="1" customWidth="1"/>
    <col min="4632" max="4632" width="2.85546875" style="1" customWidth="1"/>
    <col min="4633" max="4636" width="15.7109375" style="1" customWidth="1"/>
    <col min="4637" max="4638" width="2.85546875" style="1" customWidth="1"/>
    <col min="4639" max="4639" width="10.85546875" style="1" customWidth="1"/>
    <col min="4640" max="4862" width="11.42578125" style="1"/>
    <col min="4863" max="4863" width="2.85546875" style="1" customWidth="1"/>
    <col min="4864" max="4864" width="45.85546875" style="1" customWidth="1"/>
    <col min="4865" max="4865" width="5.85546875" style="1" customWidth="1"/>
    <col min="4866" max="4869" width="15.7109375" style="1" customWidth="1"/>
    <col min="4870" max="4870" width="2.85546875" style="1" customWidth="1"/>
    <col min="4871" max="4874" width="15.7109375" style="1" customWidth="1"/>
    <col min="4875" max="4876" width="2.85546875" style="1" customWidth="1"/>
    <col min="4877" max="4877" width="10.85546875" style="1" customWidth="1"/>
    <col min="4878" max="4878" width="2.85546875" style="1" customWidth="1"/>
    <col min="4879" max="4880" width="15.7109375" style="1" customWidth="1"/>
    <col min="4881" max="4882" width="2.85546875" style="1" customWidth="1"/>
    <col min="4883" max="4883" width="45.85546875" style="1" customWidth="1"/>
    <col min="4884" max="4887" width="15.7109375" style="1" customWidth="1"/>
    <col min="4888" max="4888" width="2.85546875" style="1" customWidth="1"/>
    <col min="4889" max="4892" width="15.7109375" style="1" customWidth="1"/>
    <col min="4893" max="4894" width="2.85546875" style="1" customWidth="1"/>
    <col min="4895" max="4895" width="10.85546875" style="1" customWidth="1"/>
    <col min="4896" max="5118" width="11.42578125" style="1"/>
    <col min="5119" max="5119" width="2.85546875" style="1" customWidth="1"/>
    <col min="5120" max="5120" width="45.85546875" style="1" customWidth="1"/>
    <col min="5121" max="5121" width="5.85546875" style="1" customWidth="1"/>
    <col min="5122" max="5125" width="15.7109375" style="1" customWidth="1"/>
    <col min="5126" max="5126" width="2.85546875" style="1" customWidth="1"/>
    <col min="5127" max="5130" width="15.7109375" style="1" customWidth="1"/>
    <col min="5131" max="5132" width="2.85546875" style="1" customWidth="1"/>
    <col min="5133" max="5133" width="10.85546875" style="1" customWidth="1"/>
    <col min="5134" max="5134" width="2.85546875" style="1" customWidth="1"/>
    <col min="5135" max="5136" width="15.7109375" style="1" customWidth="1"/>
    <col min="5137" max="5138" width="2.85546875" style="1" customWidth="1"/>
    <col min="5139" max="5139" width="45.85546875" style="1" customWidth="1"/>
    <col min="5140" max="5143" width="15.7109375" style="1" customWidth="1"/>
    <col min="5144" max="5144" width="2.85546875" style="1" customWidth="1"/>
    <col min="5145" max="5148" width="15.7109375" style="1" customWidth="1"/>
    <col min="5149" max="5150" width="2.85546875" style="1" customWidth="1"/>
    <col min="5151" max="5151" width="10.85546875" style="1" customWidth="1"/>
    <col min="5152" max="5374" width="11.42578125" style="1"/>
    <col min="5375" max="5375" width="2.85546875" style="1" customWidth="1"/>
    <col min="5376" max="5376" width="45.85546875" style="1" customWidth="1"/>
    <col min="5377" max="5377" width="5.85546875" style="1" customWidth="1"/>
    <col min="5378" max="5381" width="15.7109375" style="1" customWidth="1"/>
    <col min="5382" max="5382" width="2.85546875" style="1" customWidth="1"/>
    <col min="5383" max="5386" width="15.7109375" style="1" customWidth="1"/>
    <col min="5387" max="5388" width="2.85546875" style="1" customWidth="1"/>
    <col min="5389" max="5389" width="10.85546875" style="1" customWidth="1"/>
    <col min="5390" max="5390" width="2.85546875" style="1" customWidth="1"/>
    <col min="5391" max="5392" width="15.7109375" style="1" customWidth="1"/>
    <col min="5393" max="5394" width="2.85546875" style="1" customWidth="1"/>
    <col min="5395" max="5395" width="45.85546875" style="1" customWidth="1"/>
    <col min="5396" max="5399" width="15.7109375" style="1" customWidth="1"/>
    <col min="5400" max="5400" width="2.85546875" style="1" customWidth="1"/>
    <col min="5401" max="5404" width="15.7109375" style="1" customWidth="1"/>
    <col min="5405" max="5406" width="2.85546875" style="1" customWidth="1"/>
    <col min="5407" max="5407" width="10.85546875" style="1" customWidth="1"/>
    <col min="5408" max="5630" width="11.42578125" style="1"/>
    <col min="5631" max="5631" width="2.85546875" style="1" customWidth="1"/>
    <col min="5632" max="5632" width="45.85546875" style="1" customWidth="1"/>
    <col min="5633" max="5633" width="5.85546875" style="1" customWidth="1"/>
    <col min="5634" max="5637" width="15.7109375" style="1" customWidth="1"/>
    <col min="5638" max="5638" width="2.85546875" style="1" customWidth="1"/>
    <col min="5639" max="5642" width="15.7109375" style="1" customWidth="1"/>
    <col min="5643" max="5644" width="2.85546875" style="1" customWidth="1"/>
    <col min="5645" max="5645" width="10.85546875" style="1" customWidth="1"/>
    <col min="5646" max="5646" width="2.85546875" style="1" customWidth="1"/>
    <col min="5647" max="5648" width="15.7109375" style="1" customWidth="1"/>
    <col min="5649" max="5650" width="2.85546875" style="1" customWidth="1"/>
    <col min="5651" max="5651" width="45.85546875" style="1" customWidth="1"/>
    <col min="5652" max="5655" width="15.7109375" style="1" customWidth="1"/>
    <col min="5656" max="5656" width="2.85546875" style="1" customWidth="1"/>
    <col min="5657" max="5660" width="15.7109375" style="1" customWidth="1"/>
    <col min="5661" max="5662" width="2.85546875" style="1" customWidth="1"/>
    <col min="5663" max="5663" width="10.85546875" style="1" customWidth="1"/>
    <col min="5664" max="5886" width="11.42578125" style="1"/>
    <col min="5887" max="5887" width="2.85546875" style="1" customWidth="1"/>
    <col min="5888" max="5888" width="45.85546875" style="1" customWidth="1"/>
    <col min="5889" max="5889" width="5.85546875" style="1" customWidth="1"/>
    <col min="5890" max="5893" width="15.7109375" style="1" customWidth="1"/>
    <col min="5894" max="5894" width="2.85546875" style="1" customWidth="1"/>
    <col min="5895" max="5898" width="15.7109375" style="1" customWidth="1"/>
    <col min="5899" max="5900" width="2.85546875" style="1" customWidth="1"/>
    <col min="5901" max="5901" width="10.85546875" style="1" customWidth="1"/>
    <col min="5902" max="5902" width="2.85546875" style="1" customWidth="1"/>
    <col min="5903" max="5904" width="15.7109375" style="1" customWidth="1"/>
    <col min="5905" max="5906" width="2.85546875" style="1" customWidth="1"/>
    <col min="5907" max="5907" width="45.85546875" style="1" customWidth="1"/>
    <col min="5908" max="5911" width="15.7109375" style="1" customWidth="1"/>
    <col min="5912" max="5912" width="2.85546875" style="1" customWidth="1"/>
    <col min="5913" max="5916" width="15.7109375" style="1" customWidth="1"/>
    <col min="5917" max="5918" width="2.85546875" style="1" customWidth="1"/>
    <col min="5919" max="5919" width="10.85546875" style="1" customWidth="1"/>
    <col min="5920" max="6142" width="11.42578125" style="1"/>
    <col min="6143" max="6143" width="2.85546875" style="1" customWidth="1"/>
    <col min="6144" max="6144" width="45.85546875" style="1" customWidth="1"/>
    <col min="6145" max="6145" width="5.85546875" style="1" customWidth="1"/>
    <col min="6146" max="6149" width="15.7109375" style="1" customWidth="1"/>
    <col min="6150" max="6150" width="2.85546875" style="1" customWidth="1"/>
    <col min="6151" max="6154" width="15.7109375" style="1" customWidth="1"/>
    <col min="6155" max="6156" width="2.85546875" style="1" customWidth="1"/>
    <col min="6157" max="6157" width="10.85546875" style="1" customWidth="1"/>
    <col min="6158" max="6158" width="2.85546875" style="1" customWidth="1"/>
    <col min="6159" max="6160" width="15.7109375" style="1" customWidth="1"/>
    <col min="6161" max="6162" width="2.85546875" style="1" customWidth="1"/>
    <col min="6163" max="6163" width="45.85546875" style="1" customWidth="1"/>
    <col min="6164" max="6167" width="15.7109375" style="1" customWidth="1"/>
    <col min="6168" max="6168" width="2.85546875" style="1" customWidth="1"/>
    <col min="6169" max="6172" width="15.7109375" style="1" customWidth="1"/>
    <col min="6173" max="6174" width="2.85546875" style="1" customWidth="1"/>
    <col min="6175" max="6175" width="10.85546875" style="1" customWidth="1"/>
    <col min="6176" max="6398" width="11.42578125" style="1"/>
    <col min="6399" max="6399" width="2.85546875" style="1" customWidth="1"/>
    <col min="6400" max="6400" width="45.85546875" style="1" customWidth="1"/>
    <col min="6401" max="6401" width="5.85546875" style="1" customWidth="1"/>
    <col min="6402" max="6405" width="15.7109375" style="1" customWidth="1"/>
    <col min="6406" max="6406" width="2.85546875" style="1" customWidth="1"/>
    <col min="6407" max="6410" width="15.7109375" style="1" customWidth="1"/>
    <col min="6411" max="6412" width="2.85546875" style="1" customWidth="1"/>
    <col min="6413" max="6413" width="10.85546875" style="1" customWidth="1"/>
    <col min="6414" max="6414" width="2.85546875" style="1" customWidth="1"/>
    <col min="6415" max="6416" width="15.7109375" style="1" customWidth="1"/>
    <col min="6417" max="6418" width="2.85546875" style="1" customWidth="1"/>
    <col min="6419" max="6419" width="45.85546875" style="1" customWidth="1"/>
    <col min="6420" max="6423" width="15.7109375" style="1" customWidth="1"/>
    <col min="6424" max="6424" width="2.85546875" style="1" customWidth="1"/>
    <col min="6425" max="6428" width="15.7109375" style="1" customWidth="1"/>
    <col min="6429" max="6430" width="2.85546875" style="1" customWidth="1"/>
    <col min="6431" max="6431" width="10.85546875" style="1" customWidth="1"/>
    <col min="6432" max="6654" width="11.42578125" style="1"/>
    <col min="6655" max="6655" width="2.85546875" style="1" customWidth="1"/>
    <col min="6656" max="6656" width="45.85546875" style="1" customWidth="1"/>
    <col min="6657" max="6657" width="5.85546875" style="1" customWidth="1"/>
    <col min="6658" max="6661" width="15.7109375" style="1" customWidth="1"/>
    <col min="6662" max="6662" width="2.85546875" style="1" customWidth="1"/>
    <col min="6663" max="6666" width="15.7109375" style="1" customWidth="1"/>
    <col min="6667" max="6668" width="2.85546875" style="1" customWidth="1"/>
    <col min="6669" max="6669" width="10.85546875" style="1" customWidth="1"/>
    <col min="6670" max="6670" width="2.85546875" style="1" customWidth="1"/>
    <col min="6671" max="6672" width="15.7109375" style="1" customWidth="1"/>
    <col min="6673" max="6674" width="2.85546875" style="1" customWidth="1"/>
    <col min="6675" max="6675" width="45.85546875" style="1" customWidth="1"/>
    <col min="6676" max="6679" width="15.7109375" style="1" customWidth="1"/>
    <col min="6680" max="6680" width="2.85546875" style="1" customWidth="1"/>
    <col min="6681" max="6684" width="15.7109375" style="1" customWidth="1"/>
    <col min="6685" max="6686" width="2.85546875" style="1" customWidth="1"/>
    <col min="6687" max="6687" width="10.85546875" style="1" customWidth="1"/>
    <col min="6688" max="6910" width="11.42578125" style="1"/>
    <col min="6911" max="6911" width="2.85546875" style="1" customWidth="1"/>
    <col min="6912" max="6912" width="45.85546875" style="1" customWidth="1"/>
    <col min="6913" max="6913" width="5.85546875" style="1" customWidth="1"/>
    <col min="6914" max="6917" width="15.7109375" style="1" customWidth="1"/>
    <col min="6918" max="6918" width="2.85546875" style="1" customWidth="1"/>
    <col min="6919" max="6922" width="15.7109375" style="1" customWidth="1"/>
    <col min="6923" max="6924" width="2.85546875" style="1" customWidth="1"/>
    <col min="6925" max="6925" width="10.85546875" style="1" customWidth="1"/>
    <col min="6926" max="6926" width="2.85546875" style="1" customWidth="1"/>
    <col min="6927" max="6928" width="15.7109375" style="1" customWidth="1"/>
    <col min="6929" max="6930" width="2.85546875" style="1" customWidth="1"/>
    <col min="6931" max="6931" width="45.85546875" style="1" customWidth="1"/>
    <col min="6932" max="6935" width="15.7109375" style="1" customWidth="1"/>
    <col min="6936" max="6936" width="2.85546875" style="1" customWidth="1"/>
    <col min="6937" max="6940" width="15.7109375" style="1" customWidth="1"/>
    <col min="6941" max="6942" width="2.85546875" style="1" customWidth="1"/>
    <col min="6943" max="6943" width="10.85546875" style="1" customWidth="1"/>
    <col min="6944" max="7166" width="11.42578125" style="1"/>
    <col min="7167" max="7167" width="2.85546875" style="1" customWidth="1"/>
    <col min="7168" max="7168" width="45.85546875" style="1" customWidth="1"/>
    <col min="7169" max="7169" width="5.85546875" style="1" customWidth="1"/>
    <col min="7170" max="7173" width="15.7109375" style="1" customWidth="1"/>
    <col min="7174" max="7174" width="2.85546875" style="1" customWidth="1"/>
    <col min="7175" max="7178" width="15.7109375" style="1" customWidth="1"/>
    <col min="7179" max="7180" width="2.85546875" style="1" customWidth="1"/>
    <col min="7181" max="7181" width="10.85546875" style="1" customWidth="1"/>
    <col min="7182" max="7182" width="2.85546875" style="1" customWidth="1"/>
    <col min="7183" max="7184" width="15.7109375" style="1" customWidth="1"/>
    <col min="7185" max="7186" width="2.85546875" style="1" customWidth="1"/>
    <col min="7187" max="7187" width="45.85546875" style="1" customWidth="1"/>
    <col min="7188" max="7191" width="15.7109375" style="1" customWidth="1"/>
    <col min="7192" max="7192" width="2.85546875" style="1" customWidth="1"/>
    <col min="7193" max="7196" width="15.7109375" style="1" customWidth="1"/>
    <col min="7197" max="7198" width="2.85546875" style="1" customWidth="1"/>
    <col min="7199" max="7199" width="10.85546875" style="1" customWidth="1"/>
    <col min="7200" max="7422" width="11.42578125" style="1"/>
    <col min="7423" max="7423" width="2.85546875" style="1" customWidth="1"/>
    <col min="7424" max="7424" width="45.85546875" style="1" customWidth="1"/>
    <col min="7425" max="7425" width="5.85546875" style="1" customWidth="1"/>
    <col min="7426" max="7429" width="15.7109375" style="1" customWidth="1"/>
    <col min="7430" max="7430" width="2.85546875" style="1" customWidth="1"/>
    <col min="7431" max="7434" width="15.7109375" style="1" customWidth="1"/>
    <col min="7435" max="7436" width="2.85546875" style="1" customWidth="1"/>
    <col min="7437" max="7437" width="10.85546875" style="1" customWidth="1"/>
    <col min="7438" max="7438" width="2.85546875" style="1" customWidth="1"/>
    <col min="7439" max="7440" width="15.7109375" style="1" customWidth="1"/>
    <col min="7441" max="7442" width="2.85546875" style="1" customWidth="1"/>
    <col min="7443" max="7443" width="45.85546875" style="1" customWidth="1"/>
    <col min="7444" max="7447" width="15.7109375" style="1" customWidth="1"/>
    <col min="7448" max="7448" width="2.85546875" style="1" customWidth="1"/>
    <col min="7449" max="7452" width="15.7109375" style="1" customWidth="1"/>
    <col min="7453" max="7454" width="2.85546875" style="1" customWidth="1"/>
    <col min="7455" max="7455" width="10.85546875" style="1" customWidth="1"/>
    <col min="7456" max="7678" width="11.42578125" style="1"/>
    <col min="7679" max="7679" width="2.85546875" style="1" customWidth="1"/>
    <col min="7680" max="7680" width="45.85546875" style="1" customWidth="1"/>
    <col min="7681" max="7681" width="5.85546875" style="1" customWidth="1"/>
    <col min="7682" max="7685" width="15.7109375" style="1" customWidth="1"/>
    <col min="7686" max="7686" width="2.85546875" style="1" customWidth="1"/>
    <col min="7687" max="7690" width="15.7109375" style="1" customWidth="1"/>
    <col min="7691" max="7692" width="2.85546875" style="1" customWidth="1"/>
    <col min="7693" max="7693" width="10.85546875" style="1" customWidth="1"/>
    <col min="7694" max="7694" width="2.85546875" style="1" customWidth="1"/>
    <col min="7695" max="7696" width="15.7109375" style="1" customWidth="1"/>
    <col min="7697" max="7698" width="2.85546875" style="1" customWidth="1"/>
    <col min="7699" max="7699" width="45.85546875" style="1" customWidth="1"/>
    <col min="7700" max="7703" width="15.7109375" style="1" customWidth="1"/>
    <col min="7704" max="7704" width="2.85546875" style="1" customWidth="1"/>
    <col min="7705" max="7708" width="15.7109375" style="1" customWidth="1"/>
    <col min="7709" max="7710" width="2.85546875" style="1" customWidth="1"/>
    <col min="7711" max="7711" width="10.85546875" style="1" customWidth="1"/>
    <col min="7712" max="7934" width="11.42578125" style="1"/>
    <col min="7935" max="7935" width="2.85546875" style="1" customWidth="1"/>
    <col min="7936" max="7936" width="45.85546875" style="1" customWidth="1"/>
    <col min="7937" max="7937" width="5.85546875" style="1" customWidth="1"/>
    <col min="7938" max="7941" width="15.7109375" style="1" customWidth="1"/>
    <col min="7942" max="7942" width="2.85546875" style="1" customWidth="1"/>
    <col min="7943" max="7946" width="15.7109375" style="1" customWidth="1"/>
    <col min="7947" max="7948" width="2.85546875" style="1" customWidth="1"/>
    <col min="7949" max="7949" width="10.85546875" style="1" customWidth="1"/>
    <col min="7950" max="7950" width="2.85546875" style="1" customWidth="1"/>
    <col min="7951" max="7952" width="15.7109375" style="1" customWidth="1"/>
    <col min="7953" max="7954" width="2.85546875" style="1" customWidth="1"/>
    <col min="7955" max="7955" width="45.85546875" style="1" customWidth="1"/>
    <col min="7956" max="7959" width="15.7109375" style="1" customWidth="1"/>
    <col min="7960" max="7960" width="2.85546875" style="1" customWidth="1"/>
    <col min="7961" max="7964" width="15.7109375" style="1" customWidth="1"/>
    <col min="7965" max="7966" width="2.85546875" style="1" customWidth="1"/>
    <col min="7967" max="7967" width="10.85546875" style="1" customWidth="1"/>
    <col min="7968" max="8190" width="11.42578125" style="1"/>
    <col min="8191" max="8191" width="2.85546875" style="1" customWidth="1"/>
    <col min="8192" max="8192" width="45.85546875" style="1" customWidth="1"/>
    <col min="8193" max="8193" width="5.85546875" style="1" customWidth="1"/>
    <col min="8194" max="8197" width="15.7109375" style="1" customWidth="1"/>
    <col min="8198" max="8198" width="2.85546875" style="1" customWidth="1"/>
    <col min="8199" max="8202" width="15.7109375" style="1" customWidth="1"/>
    <col min="8203" max="8204" width="2.85546875" style="1" customWidth="1"/>
    <col min="8205" max="8205" width="10.85546875" style="1" customWidth="1"/>
    <col min="8206" max="8206" width="2.85546875" style="1" customWidth="1"/>
    <col min="8207" max="8208" width="15.7109375" style="1" customWidth="1"/>
    <col min="8209" max="8210" width="2.85546875" style="1" customWidth="1"/>
    <col min="8211" max="8211" width="45.85546875" style="1" customWidth="1"/>
    <col min="8212" max="8215" width="15.7109375" style="1" customWidth="1"/>
    <col min="8216" max="8216" width="2.85546875" style="1" customWidth="1"/>
    <col min="8217" max="8220" width="15.7109375" style="1" customWidth="1"/>
    <col min="8221" max="8222" width="2.85546875" style="1" customWidth="1"/>
    <col min="8223" max="8223" width="10.85546875" style="1" customWidth="1"/>
    <col min="8224" max="8446" width="11.42578125" style="1"/>
    <col min="8447" max="8447" width="2.85546875" style="1" customWidth="1"/>
    <col min="8448" max="8448" width="45.85546875" style="1" customWidth="1"/>
    <col min="8449" max="8449" width="5.85546875" style="1" customWidth="1"/>
    <col min="8450" max="8453" width="15.7109375" style="1" customWidth="1"/>
    <col min="8454" max="8454" width="2.85546875" style="1" customWidth="1"/>
    <col min="8455" max="8458" width="15.7109375" style="1" customWidth="1"/>
    <col min="8459" max="8460" width="2.85546875" style="1" customWidth="1"/>
    <col min="8461" max="8461" width="10.85546875" style="1" customWidth="1"/>
    <col min="8462" max="8462" width="2.85546875" style="1" customWidth="1"/>
    <col min="8463" max="8464" width="15.7109375" style="1" customWidth="1"/>
    <col min="8465" max="8466" width="2.85546875" style="1" customWidth="1"/>
    <col min="8467" max="8467" width="45.85546875" style="1" customWidth="1"/>
    <col min="8468" max="8471" width="15.7109375" style="1" customWidth="1"/>
    <col min="8472" max="8472" width="2.85546875" style="1" customWidth="1"/>
    <col min="8473" max="8476" width="15.7109375" style="1" customWidth="1"/>
    <col min="8477" max="8478" width="2.85546875" style="1" customWidth="1"/>
    <col min="8479" max="8479" width="10.85546875" style="1" customWidth="1"/>
    <col min="8480" max="8702" width="11.42578125" style="1"/>
    <col min="8703" max="8703" width="2.85546875" style="1" customWidth="1"/>
    <col min="8704" max="8704" width="45.85546875" style="1" customWidth="1"/>
    <col min="8705" max="8705" width="5.85546875" style="1" customWidth="1"/>
    <col min="8706" max="8709" width="15.7109375" style="1" customWidth="1"/>
    <col min="8710" max="8710" width="2.85546875" style="1" customWidth="1"/>
    <col min="8711" max="8714" width="15.7109375" style="1" customWidth="1"/>
    <col min="8715" max="8716" width="2.85546875" style="1" customWidth="1"/>
    <col min="8717" max="8717" width="10.85546875" style="1" customWidth="1"/>
    <col min="8718" max="8718" width="2.85546875" style="1" customWidth="1"/>
    <col min="8719" max="8720" width="15.7109375" style="1" customWidth="1"/>
    <col min="8721" max="8722" width="2.85546875" style="1" customWidth="1"/>
    <col min="8723" max="8723" width="45.85546875" style="1" customWidth="1"/>
    <col min="8724" max="8727" width="15.7109375" style="1" customWidth="1"/>
    <col min="8728" max="8728" width="2.85546875" style="1" customWidth="1"/>
    <col min="8729" max="8732" width="15.7109375" style="1" customWidth="1"/>
    <col min="8733" max="8734" width="2.85546875" style="1" customWidth="1"/>
    <col min="8735" max="8735" width="10.85546875" style="1" customWidth="1"/>
    <col min="8736" max="8958" width="11.42578125" style="1"/>
    <col min="8959" max="8959" width="2.85546875" style="1" customWidth="1"/>
    <col min="8960" max="8960" width="45.85546875" style="1" customWidth="1"/>
    <col min="8961" max="8961" width="5.85546875" style="1" customWidth="1"/>
    <col min="8962" max="8965" width="15.7109375" style="1" customWidth="1"/>
    <col min="8966" max="8966" width="2.85546875" style="1" customWidth="1"/>
    <col min="8967" max="8970" width="15.7109375" style="1" customWidth="1"/>
    <col min="8971" max="8972" width="2.85546875" style="1" customWidth="1"/>
    <col min="8973" max="8973" width="10.85546875" style="1" customWidth="1"/>
    <col min="8974" max="8974" width="2.85546875" style="1" customWidth="1"/>
    <col min="8975" max="8976" width="15.7109375" style="1" customWidth="1"/>
    <col min="8977" max="8978" width="2.85546875" style="1" customWidth="1"/>
    <col min="8979" max="8979" width="45.85546875" style="1" customWidth="1"/>
    <col min="8980" max="8983" width="15.7109375" style="1" customWidth="1"/>
    <col min="8984" max="8984" width="2.85546875" style="1" customWidth="1"/>
    <col min="8985" max="8988" width="15.7109375" style="1" customWidth="1"/>
    <col min="8989" max="8990" width="2.85546875" style="1" customWidth="1"/>
    <col min="8991" max="8991" width="10.85546875" style="1" customWidth="1"/>
    <col min="8992" max="9214" width="11.42578125" style="1"/>
    <col min="9215" max="9215" width="2.85546875" style="1" customWidth="1"/>
    <col min="9216" max="9216" width="45.85546875" style="1" customWidth="1"/>
    <col min="9217" max="9217" width="5.85546875" style="1" customWidth="1"/>
    <col min="9218" max="9221" width="15.7109375" style="1" customWidth="1"/>
    <col min="9222" max="9222" width="2.85546875" style="1" customWidth="1"/>
    <col min="9223" max="9226" width="15.7109375" style="1" customWidth="1"/>
    <col min="9227" max="9228" width="2.85546875" style="1" customWidth="1"/>
    <col min="9229" max="9229" width="10.85546875" style="1" customWidth="1"/>
    <col min="9230" max="9230" width="2.85546875" style="1" customWidth="1"/>
    <col min="9231" max="9232" width="15.7109375" style="1" customWidth="1"/>
    <col min="9233" max="9234" width="2.85546875" style="1" customWidth="1"/>
    <col min="9235" max="9235" width="45.85546875" style="1" customWidth="1"/>
    <col min="9236" max="9239" width="15.7109375" style="1" customWidth="1"/>
    <col min="9240" max="9240" width="2.85546875" style="1" customWidth="1"/>
    <col min="9241" max="9244" width="15.7109375" style="1" customWidth="1"/>
    <col min="9245" max="9246" width="2.85546875" style="1" customWidth="1"/>
    <col min="9247" max="9247" width="10.85546875" style="1" customWidth="1"/>
    <col min="9248" max="9470" width="11.42578125" style="1"/>
    <col min="9471" max="9471" width="2.85546875" style="1" customWidth="1"/>
    <col min="9472" max="9472" width="45.85546875" style="1" customWidth="1"/>
    <col min="9473" max="9473" width="5.85546875" style="1" customWidth="1"/>
    <col min="9474" max="9477" width="15.7109375" style="1" customWidth="1"/>
    <col min="9478" max="9478" width="2.85546875" style="1" customWidth="1"/>
    <col min="9479" max="9482" width="15.7109375" style="1" customWidth="1"/>
    <col min="9483" max="9484" width="2.85546875" style="1" customWidth="1"/>
    <col min="9485" max="9485" width="10.85546875" style="1" customWidth="1"/>
    <col min="9486" max="9486" width="2.85546875" style="1" customWidth="1"/>
    <col min="9487" max="9488" width="15.7109375" style="1" customWidth="1"/>
    <col min="9489" max="9490" width="2.85546875" style="1" customWidth="1"/>
    <col min="9491" max="9491" width="45.85546875" style="1" customWidth="1"/>
    <col min="9492" max="9495" width="15.7109375" style="1" customWidth="1"/>
    <col min="9496" max="9496" width="2.85546875" style="1" customWidth="1"/>
    <col min="9497" max="9500" width="15.7109375" style="1" customWidth="1"/>
    <col min="9501" max="9502" width="2.85546875" style="1" customWidth="1"/>
    <col min="9503" max="9503" width="10.85546875" style="1" customWidth="1"/>
    <col min="9504" max="9726" width="11.42578125" style="1"/>
    <col min="9727" max="9727" width="2.85546875" style="1" customWidth="1"/>
    <col min="9728" max="9728" width="45.85546875" style="1" customWidth="1"/>
    <col min="9729" max="9729" width="5.85546875" style="1" customWidth="1"/>
    <col min="9730" max="9733" width="15.7109375" style="1" customWidth="1"/>
    <col min="9734" max="9734" width="2.85546875" style="1" customWidth="1"/>
    <col min="9735" max="9738" width="15.7109375" style="1" customWidth="1"/>
    <col min="9739" max="9740" width="2.85546875" style="1" customWidth="1"/>
    <col min="9741" max="9741" width="10.85546875" style="1" customWidth="1"/>
    <col min="9742" max="9742" width="2.85546875" style="1" customWidth="1"/>
    <col min="9743" max="9744" width="15.7109375" style="1" customWidth="1"/>
    <col min="9745" max="9746" width="2.85546875" style="1" customWidth="1"/>
    <col min="9747" max="9747" width="45.85546875" style="1" customWidth="1"/>
    <col min="9748" max="9751" width="15.7109375" style="1" customWidth="1"/>
    <col min="9752" max="9752" width="2.85546875" style="1" customWidth="1"/>
    <col min="9753" max="9756" width="15.7109375" style="1" customWidth="1"/>
    <col min="9757" max="9758" width="2.85546875" style="1" customWidth="1"/>
    <col min="9759" max="9759" width="10.85546875" style="1" customWidth="1"/>
    <col min="9760" max="9982" width="11.42578125" style="1"/>
    <col min="9983" max="9983" width="2.85546875" style="1" customWidth="1"/>
    <col min="9984" max="9984" width="45.85546875" style="1" customWidth="1"/>
    <col min="9985" max="9985" width="5.85546875" style="1" customWidth="1"/>
    <col min="9986" max="9989" width="15.7109375" style="1" customWidth="1"/>
    <col min="9990" max="9990" width="2.85546875" style="1" customWidth="1"/>
    <col min="9991" max="9994" width="15.7109375" style="1" customWidth="1"/>
    <col min="9995" max="9996" width="2.85546875" style="1" customWidth="1"/>
    <col min="9997" max="9997" width="10.85546875" style="1" customWidth="1"/>
    <col min="9998" max="9998" width="2.85546875" style="1" customWidth="1"/>
    <col min="9999" max="10000" width="15.7109375" style="1" customWidth="1"/>
    <col min="10001" max="10002" width="2.85546875" style="1" customWidth="1"/>
    <col min="10003" max="10003" width="45.85546875" style="1" customWidth="1"/>
    <col min="10004" max="10007" width="15.7109375" style="1" customWidth="1"/>
    <col min="10008" max="10008" width="2.85546875" style="1" customWidth="1"/>
    <col min="10009" max="10012" width="15.7109375" style="1" customWidth="1"/>
    <col min="10013" max="10014" width="2.85546875" style="1" customWidth="1"/>
    <col min="10015" max="10015" width="10.85546875" style="1" customWidth="1"/>
    <col min="10016" max="10238" width="11.42578125" style="1"/>
    <col min="10239" max="10239" width="2.85546875" style="1" customWidth="1"/>
    <col min="10240" max="10240" width="45.85546875" style="1" customWidth="1"/>
    <col min="10241" max="10241" width="5.85546875" style="1" customWidth="1"/>
    <col min="10242" max="10245" width="15.7109375" style="1" customWidth="1"/>
    <col min="10246" max="10246" width="2.85546875" style="1" customWidth="1"/>
    <col min="10247" max="10250" width="15.7109375" style="1" customWidth="1"/>
    <col min="10251" max="10252" width="2.85546875" style="1" customWidth="1"/>
    <col min="10253" max="10253" width="10.85546875" style="1" customWidth="1"/>
    <col min="10254" max="10254" width="2.85546875" style="1" customWidth="1"/>
    <col min="10255" max="10256" width="15.7109375" style="1" customWidth="1"/>
    <col min="10257" max="10258" width="2.85546875" style="1" customWidth="1"/>
    <col min="10259" max="10259" width="45.85546875" style="1" customWidth="1"/>
    <col min="10260" max="10263" width="15.7109375" style="1" customWidth="1"/>
    <col min="10264" max="10264" width="2.85546875" style="1" customWidth="1"/>
    <col min="10265" max="10268" width="15.7109375" style="1" customWidth="1"/>
    <col min="10269" max="10270" width="2.85546875" style="1" customWidth="1"/>
    <col min="10271" max="10271" width="10.85546875" style="1" customWidth="1"/>
    <col min="10272" max="10494" width="11.42578125" style="1"/>
    <col min="10495" max="10495" width="2.85546875" style="1" customWidth="1"/>
    <col min="10496" max="10496" width="45.85546875" style="1" customWidth="1"/>
    <col min="10497" max="10497" width="5.85546875" style="1" customWidth="1"/>
    <col min="10498" max="10501" width="15.7109375" style="1" customWidth="1"/>
    <col min="10502" max="10502" width="2.85546875" style="1" customWidth="1"/>
    <col min="10503" max="10506" width="15.7109375" style="1" customWidth="1"/>
    <col min="10507" max="10508" width="2.85546875" style="1" customWidth="1"/>
    <col min="10509" max="10509" width="10.85546875" style="1" customWidth="1"/>
    <col min="10510" max="10510" width="2.85546875" style="1" customWidth="1"/>
    <col min="10511" max="10512" width="15.7109375" style="1" customWidth="1"/>
    <col min="10513" max="10514" width="2.85546875" style="1" customWidth="1"/>
    <col min="10515" max="10515" width="45.85546875" style="1" customWidth="1"/>
    <col min="10516" max="10519" width="15.7109375" style="1" customWidth="1"/>
    <col min="10520" max="10520" width="2.85546875" style="1" customWidth="1"/>
    <col min="10521" max="10524" width="15.7109375" style="1" customWidth="1"/>
    <col min="10525" max="10526" width="2.85546875" style="1" customWidth="1"/>
    <col min="10527" max="10527" width="10.85546875" style="1" customWidth="1"/>
    <col min="10528" max="10750" width="11.42578125" style="1"/>
    <col min="10751" max="10751" width="2.85546875" style="1" customWidth="1"/>
    <col min="10752" max="10752" width="45.85546875" style="1" customWidth="1"/>
    <col min="10753" max="10753" width="5.85546875" style="1" customWidth="1"/>
    <col min="10754" max="10757" width="15.7109375" style="1" customWidth="1"/>
    <col min="10758" max="10758" width="2.85546875" style="1" customWidth="1"/>
    <col min="10759" max="10762" width="15.7109375" style="1" customWidth="1"/>
    <col min="10763" max="10764" width="2.85546875" style="1" customWidth="1"/>
    <col min="10765" max="10765" width="10.85546875" style="1" customWidth="1"/>
    <col min="10766" max="10766" width="2.85546875" style="1" customWidth="1"/>
    <col min="10767" max="10768" width="15.7109375" style="1" customWidth="1"/>
    <col min="10769" max="10770" width="2.85546875" style="1" customWidth="1"/>
    <col min="10771" max="10771" width="45.85546875" style="1" customWidth="1"/>
    <col min="10772" max="10775" width="15.7109375" style="1" customWidth="1"/>
    <col min="10776" max="10776" width="2.85546875" style="1" customWidth="1"/>
    <col min="10777" max="10780" width="15.7109375" style="1" customWidth="1"/>
    <col min="10781" max="10782" width="2.85546875" style="1" customWidth="1"/>
    <col min="10783" max="10783" width="10.85546875" style="1" customWidth="1"/>
    <col min="10784" max="11006" width="11.42578125" style="1"/>
    <col min="11007" max="11007" width="2.85546875" style="1" customWidth="1"/>
    <col min="11008" max="11008" width="45.85546875" style="1" customWidth="1"/>
    <col min="11009" max="11009" width="5.85546875" style="1" customWidth="1"/>
    <col min="11010" max="11013" width="15.7109375" style="1" customWidth="1"/>
    <col min="11014" max="11014" width="2.85546875" style="1" customWidth="1"/>
    <col min="11015" max="11018" width="15.7109375" style="1" customWidth="1"/>
    <col min="11019" max="11020" width="2.85546875" style="1" customWidth="1"/>
    <col min="11021" max="11021" width="10.85546875" style="1" customWidth="1"/>
    <col min="11022" max="11022" width="2.85546875" style="1" customWidth="1"/>
    <col min="11023" max="11024" width="15.7109375" style="1" customWidth="1"/>
    <col min="11025" max="11026" width="2.85546875" style="1" customWidth="1"/>
    <col min="11027" max="11027" width="45.85546875" style="1" customWidth="1"/>
    <col min="11028" max="11031" width="15.7109375" style="1" customWidth="1"/>
    <col min="11032" max="11032" width="2.85546875" style="1" customWidth="1"/>
    <col min="11033" max="11036" width="15.7109375" style="1" customWidth="1"/>
    <col min="11037" max="11038" width="2.85546875" style="1" customWidth="1"/>
    <col min="11039" max="11039" width="10.85546875" style="1" customWidth="1"/>
    <col min="11040" max="11262" width="11.42578125" style="1"/>
    <col min="11263" max="11263" width="2.85546875" style="1" customWidth="1"/>
    <col min="11264" max="11264" width="45.85546875" style="1" customWidth="1"/>
    <col min="11265" max="11265" width="5.85546875" style="1" customWidth="1"/>
    <col min="11266" max="11269" width="15.7109375" style="1" customWidth="1"/>
    <col min="11270" max="11270" width="2.85546875" style="1" customWidth="1"/>
    <col min="11271" max="11274" width="15.7109375" style="1" customWidth="1"/>
    <col min="11275" max="11276" width="2.85546875" style="1" customWidth="1"/>
    <col min="11277" max="11277" width="10.85546875" style="1" customWidth="1"/>
    <col min="11278" max="11278" width="2.85546875" style="1" customWidth="1"/>
    <col min="11279" max="11280" width="15.7109375" style="1" customWidth="1"/>
    <col min="11281" max="11282" width="2.85546875" style="1" customWidth="1"/>
    <col min="11283" max="11283" width="45.85546875" style="1" customWidth="1"/>
    <col min="11284" max="11287" width="15.7109375" style="1" customWidth="1"/>
    <col min="11288" max="11288" width="2.85546875" style="1" customWidth="1"/>
    <col min="11289" max="11292" width="15.7109375" style="1" customWidth="1"/>
    <col min="11293" max="11294" width="2.85546875" style="1" customWidth="1"/>
    <col min="11295" max="11295" width="10.85546875" style="1" customWidth="1"/>
    <col min="11296" max="11518" width="11.42578125" style="1"/>
    <col min="11519" max="11519" width="2.85546875" style="1" customWidth="1"/>
    <col min="11520" max="11520" width="45.85546875" style="1" customWidth="1"/>
    <col min="11521" max="11521" width="5.85546875" style="1" customWidth="1"/>
    <col min="11522" max="11525" width="15.7109375" style="1" customWidth="1"/>
    <col min="11526" max="11526" width="2.85546875" style="1" customWidth="1"/>
    <col min="11527" max="11530" width="15.7109375" style="1" customWidth="1"/>
    <col min="11531" max="11532" width="2.85546875" style="1" customWidth="1"/>
    <col min="11533" max="11533" width="10.85546875" style="1" customWidth="1"/>
    <col min="11534" max="11534" width="2.85546875" style="1" customWidth="1"/>
    <col min="11535" max="11536" width="15.7109375" style="1" customWidth="1"/>
    <col min="11537" max="11538" width="2.85546875" style="1" customWidth="1"/>
    <col min="11539" max="11539" width="45.85546875" style="1" customWidth="1"/>
    <col min="11540" max="11543" width="15.7109375" style="1" customWidth="1"/>
    <col min="11544" max="11544" width="2.85546875" style="1" customWidth="1"/>
    <col min="11545" max="11548" width="15.7109375" style="1" customWidth="1"/>
    <col min="11549" max="11550" width="2.85546875" style="1" customWidth="1"/>
    <col min="11551" max="11551" width="10.85546875" style="1" customWidth="1"/>
    <col min="11552" max="11774" width="11.42578125" style="1"/>
    <col min="11775" max="11775" width="2.85546875" style="1" customWidth="1"/>
    <col min="11776" max="11776" width="45.85546875" style="1" customWidth="1"/>
    <col min="11777" max="11777" width="5.85546875" style="1" customWidth="1"/>
    <col min="11778" max="11781" width="15.7109375" style="1" customWidth="1"/>
    <col min="11782" max="11782" width="2.85546875" style="1" customWidth="1"/>
    <col min="11783" max="11786" width="15.7109375" style="1" customWidth="1"/>
    <col min="11787" max="11788" width="2.85546875" style="1" customWidth="1"/>
    <col min="11789" max="11789" width="10.85546875" style="1" customWidth="1"/>
    <col min="11790" max="11790" width="2.85546875" style="1" customWidth="1"/>
    <col min="11791" max="11792" width="15.7109375" style="1" customWidth="1"/>
    <col min="11793" max="11794" width="2.85546875" style="1" customWidth="1"/>
    <col min="11795" max="11795" width="45.85546875" style="1" customWidth="1"/>
    <col min="11796" max="11799" width="15.7109375" style="1" customWidth="1"/>
    <col min="11800" max="11800" width="2.85546875" style="1" customWidth="1"/>
    <col min="11801" max="11804" width="15.7109375" style="1" customWidth="1"/>
    <col min="11805" max="11806" width="2.85546875" style="1" customWidth="1"/>
    <col min="11807" max="11807" width="10.85546875" style="1" customWidth="1"/>
    <col min="11808" max="12030" width="11.42578125" style="1"/>
    <col min="12031" max="12031" width="2.85546875" style="1" customWidth="1"/>
    <col min="12032" max="12032" width="45.85546875" style="1" customWidth="1"/>
    <col min="12033" max="12033" width="5.85546875" style="1" customWidth="1"/>
    <col min="12034" max="12037" width="15.7109375" style="1" customWidth="1"/>
    <col min="12038" max="12038" width="2.85546875" style="1" customWidth="1"/>
    <col min="12039" max="12042" width="15.7109375" style="1" customWidth="1"/>
    <col min="12043" max="12044" width="2.85546875" style="1" customWidth="1"/>
    <col min="12045" max="12045" width="10.85546875" style="1" customWidth="1"/>
    <col min="12046" max="12046" width="2.85546875" style="1" customWidth="1"/>
    <col min="12047" max="12048" width="15.7109375" style="1" customWidth="1"/>
    <col min="12049" max="12050" width="2.85546875" style="1" customWidth="1"/>
    <col min="12051" max="12051" width="45.85546875" style="1" customWidth="1"/>
    <col min="12052" max="12055" width="15.7109375" style="1" customWidth="1"/>
    <col min="12056" max="12056" width="2.85546875" style="1" customWidth="1"/>
    <col min="12057" max="12060" width="15.7109375" style="1" customWidth="1"/>
    <col min="12061" max="12062" width="2.85546875" style="1" customWidth="1"/>
    <col min="12063" max="12063" width="10.85546875" style="1" customWidth="1"/>
    <col min="12064" max="12286" width="11.42578125" style="1"/>
    <col min="12287" max="12287" width="2.85546875" style="1" customWidth="1"/>
    <col min="12288" max="12288" width="45.85546875" style="1" customWidth="1"/>
    <col min="12289" max="12289" width="5.85546875" style="1" customWidth="1"/>
    <col min="12290" max="12293" width="15.7109375" style="1" customWidth="1"/>
    <col min="12294" max="12294" width="2.85546875" style="1" customWidth="1"/>
    <col min="12295" max="12298" width="15.7109375" style="1" customWidth="1"/>
    <col min="12299" max="12300" width="2.85546875" style="1" customWidth="1"/>
    <col min="12301" max="12301" width="10.85546875" style="1" customWidth="1"/>
    <col min="12302" max="12302" width="2.85546875" style="1" customWidth="1"/>
    <col min="12303" max="12304" width="15.7109375" style="1" customWidth="1"/>
    <col min="12305" max="12306" width="2.85546875" style="1" customWidth="1"/>
    <col min="12307" max="12307" width="45.85546875" style="1" customWidth="1"/>
    <col min="12308" max="12311" width="15.7109375" style="1" customWidth="1"/>
    <col min="12312" max="12312" width="2.85546875" style="1" customWidth="1"/>
    <col min="12313" max="12316" width="15.7109375" style="1" customWidth="1"/>
    <col min="12317" max="12318" width="2.85546875" style="1" customWidth="1"/>
    <col min="12319" max="12319" width="10.85546875" style="1" customWidth="1"/>
    <col min="12320" max="12542" width="11.42578125" style="1"/>
    <col min="12543" max="12543" width="2.85546875" style="1" customWidth="1"/>
    <col min="12544" max="12544" width="45.85546875" style="1" customWidth="1"/>
    <col min="12545" max="12545" width="5.85546875" style="1" customWidth="1"/>
    <col min="12546" max="12549" width="15.7109375" style="1" customWidth="1"/>
    <col min="12550" max="12550" width="2.85546875" style="1" customWidth="1"/>
    <col min="12551" max="12554" width="15.7109375" style="1" customWidth="1"/>
    <col min="12555" max="12556" width="2.85546875" style="1" customWidth="1"/>
    <col min="12557" max="12557" width="10.85546875" style="1" customWidth="1"/>
    <col min="12558" max="12558" width="2.85546875" style="1" customWidth="1"/>
    <col min="12559" max="12560" width="15.7109375" style="1" customWidth="1"/>
    <col min="12561" max="12562" width="2.85546875" style="1" customWidth="1"/>
    <col min="12563" max="12563" width="45.85546875" style="1" customWidth="1"/>
    <col min="12564" max="12567" width="15.7109375" style="1" customWidth="1"/>
    <col min="12568" max="12568" width="2.85546875" style="1" customWidth="1"/>
    <col min="12569" max="12572" width="15.7109375" style="1" customWidth="1"/>
    <col min="12573" max="12574" width="2.85546875" style="1" customWidth="1"/>
    <col min="12575" max="12575" width="10.85546875" style="1" customWidth="1"/>
    <col min="12576" max="12798" width="11.42578125" style="1"/>
    <col min="12799" max="12799" width="2.85546875" style="1" customWidth="1"/>
    <col min="12800" max="12800" width="45.85546875" style="1" customWidth="1"/>
    <col min="12801" max="12801" width="5.85546875" style="1" customWidth="1"/>
    <col min="12802" max="12805" width="15.7109375" style="1" customWidth="1"/>
    <col min="12806" max="12806" width="2.85546875" style="1" customWidth="1"/>
    <col min="12807" max="12810" width="15.7109375" style="1" customWidth="1"/>
    <col min="12811" max="12812" width="2.85546875" style="1" customWidth="1"/>
    <col min="12813" max="12813" width="10.85546875" style="1" customWidth="1"/>
    <col min="12814" max="12814" width="2.85546875" style="1" customWidth="1"/>
    <col min="12815" max="12816" width="15.7109375" style="1" customWidth="1"/>
    <col min="12817" max="12818" width="2.85546875" style="1" customWidth="1"/>
    <col min="12819" max="12819" width="45.85546875" style="1" customWidth="1"/>
    <col min="12820" max="12823" width="15.7109375" style="1" customWidth="1"/>
    <col min="12824" max="12824" width="2.85546875" style="1" customWidth="1"/>
    <col min="12825" max="12828" width="15.7109375" style="1" customWidth="1"/>
    <col min="12829" max="12830" width="2.85546875" style="1" customWidth="1"/>
    <col min="12831" max="12831" width="10.85546875" style="1" customWidth="1"/>
    <col min="12832" max="13054" width="11.42578125" style="1"/>
    <col min="13055" max="13055" width="2.85546875" style="1" customWidth="1"/>
    <col min="13056" max="13056" width="45.85546875" style="1" customWidth="1"/>
    <col min="13057" max="13057" width="5.85546875" style="1" customWidth="1"/>
    <col min="13058" max="13061" width="15.7109375" style="1" customWidth="1"/>
    <col min="13062" max="13062" width="2.85546875" style="1" customWidth="1"/>
    <col min="13063" max="13066" width="15.7109375" style="1" customWidth="1"/>
    <col min="13067" max="13068" width="2.85546875" style="1" customWidth="1"/>
    <col min="13069" max="13069" width="10.85546875" style="1" customWidth="1"/>
    <col min="13070" max="13070" width="2.85546875" style="1" customWidth="1"/>
    <col min="13071" max="13072" width="15.7109375" style="1" customWidth="1"/>
    <col min="13073" max="13074" width="2.85546875" style="1" customWidth="1"/>
    <col min="13075" max="13075" width="45.85546875" style="1" customWidth="1"/>
    <col min="13076" max="13079" width="15.7109375" style="1" customWidth="1"/>
    <col min="13080" max="13080" width="2.85546875" style="1" customWidth="1"/>
    <col min="13081" max="13084" width="15.7109375" style="1" customWidth="1"/>
    <col min="13085" max="13086" width="2.85546875" style="1" customWidth="1"/>
    <col min="13087" max="13087" width="10.85546875" style="1" customWidth="1"/>
    <col min="13088" max="13310" width="11.42578125" style="1"/>
    <col min="13311" max="13311" width="2.85546875" style="1" customWidth="1"/>
    <col min="13312" max="13312" width="45.85546875" style="1" customWidth="1"/>
    <col min="13313" max="13313" width="5.85546875" style="1" customWidth="1"/>
    <col min="13314" max="13317" width="15.7109375" style="1" customWidth="1"/>
    <col min="13318" max="13318" width="2.85546875" style="1" customWidth="1"/>
    <col min="13319" max="13322" width="15.7109375" style="1" customWidth="1"/>
    <col min="13323" max="13324" width="2.85546875" style="1" customWidth="1"/>
    <col min="13325" max="13325" width="10.85546875" style="1" customWidth="1"/>
    <col min="13326" max="13326" width="2.85546875" style="1" customWidth="1"/>
    <col min="13327" max="13328" width="15.7109375" style="1" customWidth="1"/>
    <col min="13329" max="13330" width="2.85546875" style="1" customWidth="1"/>
    <col min="13331" max="13331" width="45.85546875" style="1" customWidth="1"/>
    <col min="13332" max="13335" width="15.7109375" style="1" customWidth="1"/>
    <col min="13336" max="13336" width="2.85546875" style="1" customWidth="1"/>
    <col min="13337" max="13340" width="15.7109375" style="1" customWidth="1"/>
    <col min="13341" max="13342" width="2.85546875" style="1" customWidth="1"/>
    <col min="13343" max="13343" width="10.85546875" style="1" customWidth="1"/>
    <col min="13344" max="13566" width="11.42578125" style="1"/>
    <col min="13567" max="13567" width="2.85546875" style="1" customWidth="1"/>
    <col min="13568" max="13568" width="45.85546875" style="1" customWidth="1"/>
    <col min="13569" max="13569" width="5.85546875" style="1" customWidth="1"/>
    <col min="13570" max="13573" width="15.7109375" style="1" customWidth="1"/>
    <col min="13574" max="13574" width="2.85546875" style="1" customWidth="1"/>
    <col min="13575" max="13578" width="15.7109375" style="1" customWidth="1"/>
    <col min="13579" max="13580" width="2.85546875" style="1" customWidth="1"/>
    <col min="13581" max="13581" width="10.85546875" style="1" customWidth="1"/>
    <col min="13582" max="13582" width="2.85546875" style="1" customWidth="1"/>
    <col min="13583" max="13584" width="15.7109375" style="1" customWidth="1"/>
    <col min="13585" max="13586" width="2.85546875" style="1" customWidth="1"/>
    <col min="13587" max="13587" width="45.85546875" style="1" customWidth="1"/>
    <col min="13588" max="13591" width="15.7109375" style="1" customWidth="1"/>
    <col min="13592" max="13592" width="2.85546875" style="1" customWidth="1"/>
    <col min="13593" max="13596" width="15.7109375" style="1" customWidth="1"/>
    <col min="13597" max="13598" width="2.85546875" style="1" customWidth="1"/>
    <col min="13599" max="13599" width="10.85546875" style="1" customWidth="1"/>
    <col min="13600" max="13822" width="11.42578125" style="1"/>
    <col min="13823" max="13823" width="2.85546875" style="1" customWidth="1"/>
    <col min="13824" max="13824" width="45.85546875" style="1" customWidth="1"/>
    <col min="13825" max="13825" width="5.85546875" style="1" customWidth="1"/>
    <col min="13826" max="13829" width="15.7109375" style="1" customWidth="1"/>
    <col min="13830" max="13830" width="2.85546875" style="1" customWidth="1"/>
    <col min="13831" max="13834" width="15.7109375" style="1" customWidth="1"/>
    <col min="13835" max="13836" width="2.85546875" style="1" customWidth="1"/>
    <col min="13837" max="13837" width="10.85546875" style="1" customWidth="1"/>
    <col min="13838" max="13838" width="2.85546875" style="1" customWidth="1"/>
    <col min="13839" max="13840" width="15.7109375" style="1" customWidth="1"/>
    <col min="13841" max="13842" width="2.85546875" style="1" customWidth="1"/>
    <col min="13843" max="13843" width="45.85546875" style="1" customWidth="1"/>
    <col min="13844" max="13847" width="15.7109375" style="1" customWidth="1"/>
    <col min="13848" max="13848" width="2.85546875" style="1" customWidth="1"/>
    <col min="13849" max="13852" width="15.7109375" style="1" customWidth="1"/>
    <col min="13853" max="13854" width="2.85546875" style="1" customWidth="1"/>
    <col min="13855" max="13855" width="10.85546875" style="1" customWidth="1"/>
    <col min="13856" max="14078" width="11.42578125" style="1"/>
    <col min="14079" max="14079" width="2.85546875" style="1" customWidth="1"/>
    <col min="14080" max="14080" width="45.85546875" style="1" customWidth="1"/>
    <col min="14081" max="14081" width="5.85546875" style="1" customWidth="1"/>
    <col min="14082" max="14085" width="15.7109375" style="1" customWidth="1"/>
    <col min="14086" max="14086" width="2.85546875" style="1" customWidth="1"/>
    <col min="14087" max="14090" width="15.7109375" style="1" customWidth="1"/>
    <col min="14091" max="14092" width="2.85546875" style="1" customWidth="1"/>
    <col min="14093" max="14093" width="10.85546875" style="1" customWidth="1"/>
    <col min="14094" max="14094" width="2.85546875" style="1" customWidth="1"/>
    <col min="14095" max="14096" width="15.7109375" style="1" customWidth="1"/>
    <col min="14097" max="14098" width="2.85546875" style="1" customWidth="1"/>
    <col min="14099" max="14099" width="45.85546875" style="1" customWidth="1"/>
    <col min="14100" max="14103" width="15.7109375" style="1" customWidth="1"/>
    <col min="14104" max="14104" width="2.85546875" style="1" customWidth="1"/>
    <col min="14105" max="14108" width="15.7109375" style="1" customWidth="1"/>
    <col min="14109" max="14110" width="2.85546875" style="1" customWidth="1"/>
    <col min="14111" max="14111" width="10.85546875" style="1" customWidth="1"/>
    <col min="14112" max="14334" width="11.42578125" style="1"/>
    <col min="14335" max="14335" width="2.85546875" style="1" customWidth="1"/>
    <col min="14336" max="14336" width="45.85546875" style="1" customWidth="1"/>
    <col min="14337" max="14337" width="5.85546875" style="1" customWidth="1"/>
    <col min="14338" max="14341" width="15.7109375" style="1" customWidth="1"/>
    <col min="14342" max="14342" width="2.85546875" style="1" customWidth="1"/>
    <col min="14343" max="14346" width="15.7109375" style="1" customWidth="1"/>
    <col min="14347" max="14348" width="2.85546875" style="1" customWidth="1"/>
    <col min="14349" max="14349" width="10.85546875" style="1" customWidth="1"/>
    <col min="14350" max="14350" width="2.85546875" style="1" customWidth="1"/>
    <col min="14351" max="14352" width="15.7109375" style="1" customWidth="1"/>
    <col min="14353" max="14354" width="2.85546875" style="1" customWidth="1"/>
    <col min="14355" max="14355" width="45.85546875" style="1" customWidth="1"/>
    <col min="14356" max="14359" width="15.7109375" style="1" customWidth="1"/>
    <col min="14360" max="14360" width="2.85546875" style="1" customWidth="1"/>
    <col min="14361" max="14364" width="15.7109375" style="1" customWidth="1"/>
    <col min="14365" max="14366" width="2.85546875" style="1" customWidth="1"/>
    <col min="14367" max="14367" width="10.85546875" style="1" customWidth="1"/>
    <col min="14368" max="14590" width="11.42578125" style="1"/>
    <col min="14591" max="14591" width="2.85546875" style="1" customWidth="1"/>
    <col min="14592" max="14592" width="45.85546875" style="1" customWidth="1"/>
    <col min="14593" max="14593" width="5.85546875" style="1" customWidth="1"/>
    <col min="14594" max="14597" width="15.7109375" style="1" customWidth="1"/>
    <col min="14598" max="14598" width="2.85546875" style="1" customWidth="1"/>
    <col min="14599" max="14602" width="15.7109375" style="1" customWidth="1"/>
    <col min="14603" max="14604" width="2.85546875" style="1" customWidth="1"/>
    <col min="14605" max="14605" width="10.85546875" style="1" customWidth="1"/>
    <col min="14606" max="14606" width="2.85546875" style="1" customWidth="1"/>
    <col min="14607" max="14608" width="15.7109375" style="1" customWidth="1"/>
    <col min="14609" max="14610" width="2.85546875" style="1" customWidth="1"/>
    <col min="14611" max="14611" width="45.85546875" style="1" customWidth="1"/>
    <col min="14612" max="14615" width="15.7109375" style="1" customWidth="1"/>
    <col min="14616" max="14616" width="2.85546875" style="1" customWidth="1"/>
    <col min="14617" max="14620" width="15.7109375" style="1" customWidth="1"/>
    <col min="14621" max="14622" width="2.85546875" style="1" customWidth="1"/>
    <col min="14623" max="14623" width="10.85546875" style="1" customWidth="1"/>
    <col min="14624" max="14846" width="11.42578125" style="1"/>
    <col min="14847" max="14847" width="2.85546875" style="1" customWidth="1"/>
    <col min="14848" max="14848" width="45.85546875" style="1" customWidth="1"/>
    <col min="14849" max="14849" width="5.85546875" style="1" customWidth="1"/>
    <col min="14850" max="14853" width="15.7109375" style="1" customWidth="1"/>
    <col min="14854" max="14854" width="2.85546875" style="1" customWidth="1"/>
    <col min="14855" max="14858" width="15.7109375" style="1" customWidth="1"/>
    <col min="14859" max="14860" width="2.85546875" style="1" customWidth="1"/>
    <col min="14861" max="14861" width="10.85546875" style="1" customWidth="1"/>
    <col min="14862" max="14862" width="2.85546875" style="1" customWidth="1"/>
    <col min="14863" max="14864" width="15.7109375" style="1" customWidth="1"/>
    <col min="14865" max="14866" width="2.85546875" style="1" customWidth="1"/>
    <col min="14867" max="14867" width="45.85546875" style="1" customWidth="1"/>
    <col min="14868" max="14871" width="15.7109375" style="1" customWidth="1"/>
    <col min="14872" max="14872" width="2.85546875" style="1" customWidth="1"/>
    <col min="14873" max="14876" width="15.7109375" style="1" customWidth="1"/>
    <col min="14877" max="14878" width="2.85546875" style="1" customWidth="1"/>
    <col min="14879" max="14879" width="10.85546875" style="1" customWidth="1"/>
    <col min="14880" max="15102" width="11.42578125" style="1"/>
    <col min="15103" max="15103" width="2.85546875" style="1" customWidth="1"/>
    <col min="15104" max="15104" width="45.85546875" style="1" customWidth="1"/>
    <col min="15105" max="15105" width="5.85546875" style="1" customWidth="1"/>
    <col min="15106" max="15109" width="15.7109375" style="1" customWidth="1"/>
    <col min="15110" max="15110" width="2.85546875" style="1" customWidth="1"/>
    <col min="15111" max="15114" width="15.7109375" style="1" customWidth="1"/>
    <col min="15115" max="15116" width="2.85546875" style="1" customWidth="1"/>
    <col min="15117" max="15117" width="10.85546875" style="1" customWidth="1"/>
    <col min="15118" max="15118" width="2.85546875" style="1" customWidth="1"/>
    <col min="15119" max="15120" width="15.7109375" style="1" customWidth="1"/>
    <col min="15121" max="15122" width="2.85546875" style="1" customWidth="1"/>
    <col min="15123" max="15123" width="45.85546875" style="1" customWidth="1"/>
    <col min="15124" max="15127" width="15.7109375" style="1" customWidth="1"/>
    <col min="15128" max="15128" width="2.85546875" style="1" customWidth="1"/>
    <col min="15129" max="15132" width="15.7109375" style="1" customWidth="1"/>
    <col min="15133" max="15134" width="2.85546875" style="1" customWidth="1"/>
    <col min="15135" max="15135" width="10.85546875" style="1" customWidth="1"/>
    <col min="15136" max="15358" width="11.42578125" style="1"/>
    <col min="15359" max="15359" width="2.85546875" style="1" customWidth="1"/>
    <col min="15360" max="15360" width="45.85546875" style="1" customWidth="1"/>
    <col min="15361" max="15361" width="5.85546875" style="1" customWidth="1"/>
    <col min="15362" max="15365" width="15.7109375" style="1" customWidth="1"/>
    <col min="15366" max="15366" width="2.85546875" style="1" customWidth="1"/>
    <col min="15367" max="15370" width="15.7109375" style="1" customWidth="1"/>
    <col min="15371" max="15372" width="2.85546875" style="1" customWidth="1"/>
    <col min="15373" max="15373" width="10.85546875" style="1" customWidth="1"/>
    <col min="15374" max="15374" width="2.85546875" style="1" customWidth="1"/>
    <col min="15375" max="15376" width="15.7109375" style="1" customWidth="1"/>
    <col min="15377" max="15378" width="2.85546875" style="1" customWidth="1"/>
    <col min="15379" max="15379" width="45.85546875" style="1" customWidth="1"/>
    <col min="15380" max="15383" width="15.7109375" style="1" customWidth="1"/>
    <col min="15384" max="15384" width="2.85546875" style="1" customWidth="1"/>
    <col min="15385" max="15388" width="15.7109375" style="1" customWidth="1"/>
    <col min="15389" max="15390" width="2.85546875" style="1" customWidth="1"/>
    <col min="15391" max="15391" width="10.85546875" style="1" customWidth="1"/>
    <col min="15392" max="15614" width="11.42578125" style="1"/>
    <col min="15615" max="15615" width="2.85546875" style="1" customWidth="1"/>
    <col min="15616" max="15616" width="45.85546875" style="1" customWidth="1"/>
    <col min="15617" max="15617" width="5.85546875" style="1" customWidth="1"/>
    <col min="15618" max="15621" width="15.7109375" style="1" customWidth="1"/>
    <col min="15622" max="15622" width="2.85546875" style="1" customWidth="1"/>
    <col min="15623" max="15626" width="15.7109375" style="1" customWidth="1"/>
    <col min="15627" max="15628" width="2.85546875" style="1" customWidth="1"/>
    <col min="15629" max="15629" width="10.85546875" style="1" customWidth="1"/>
    <col min="15630" max="15630" width="2.85546875" style="1" customWidth="1"/>
    <col min="15631" max="15632" width="15.7109375" style="1" customWidth="1"/>
    <col min="15633" max="15634" width="2.85546875" style="1" customWidth="1"/>
    <col min="15635" max="15635" width="45.85546875" style="1" customWidth="1"/>
    <col min="15636" max="15639" width="15.7109375" style="1" customWidth="1"/>
    <col min="15640" max="15640" width="2.85546875" style="1" customWidth="1"/>
    <col min="15641" max="15644" width="15.7109375" style="1" customWidth="1"/>
    <col min="15645" max="15646" width="2.85546875" style="1" customWidth="1"/>
    <col min="15647" max="15647" width="10.85546875" style="1" customWidth="1"/>
    <col min="15648" max="15870" width="11.42578125" style="1"/>
    <col min="15871" max="15871" width="2.85546875" style="1" customWidth="1"/>
    <col min="15872" max="15872" width="45.85546875" style="1" customWidth="1"/>
    <col min="15873" max="15873" width="5.85546875" style="1" customWidth="1"/>
    <col min="15874" max="15877" width="15.7109375" style="1" customWidth="1"/>
    <col min="15878" max="15878" width="2.85546875" style="1" customWidth="1"/>
    <col min="15879" max="15882" width="15.7109375" style="1" customWidth="1"/>
    <col min="15883" max="15884" width="2.85546875" style="1" customWidth="1"/>
    <col min="15885" max="15885" width="10.85546875" style="1" customWidth="1"/>
    <col min="15886" max="15886" width="2.85546875" style="1" customWidth="1"/>
    <col min="15887" max="15888" width="15.7109375" style="1" customWidth="1"/>
    <col min="15889" max="15890" width="2.85546875" style="1" customWidth="1"/>
    <col min="15891" max="15891" width="45.85546875" style="1" customWidth="1"/>
    <col min="15892" max="15895" width="15.7109375" style="1" customWidth="1"/>
    <col min="15896" max="15896" width="2.85546875" style="1" customWidth="1"/>
    <col min="15897" max="15900" width="15.7109375" style="1" customWidth="1"/>
    <col min="15901" max="15902" width="2.85546875" style="1" customWidth="1"/>
    <col min="15903" max="15903" width="10.85546875" style="1" customWidth="1"/>
    <col min="15904" max="16126" width="11.42578125" style="1"/>
    <col min="16127" max="16127" width="2.85546875" style="1" customWidth="1"/>
    <col min="16128" max="16128" width="45.85546875" style="1" customWidth="1"/>
    <col min="16129" max="16129" width="5.85546875" style="1" customWidth="1"/>
    <col min="16130" max="16133" width="15.7109375" style="1" customWidth="1"/>
    <col min="16134" max="16134" width="2.85546875" style="1" customWidth="1"/>
    <col min="16135" max="16138" width="15.7109375" style="1" customWidth="1"/>
    <col min="16139" max="16140" width="2.85546875" style="1" customWidth="1"/>
    <col min="16141" max="16141" width="10.85546875" style="1" customWidth="1"/>
    <col min="16142" max="16142" width="2.85546875" style="1" customWidth="1"/>
    <col min="16143" max="16144" width="15.7109375" style="1" customWidth="1"/>
    <col min="16145" max="16146" width="2.85546875" style="1" customWidth="1"/>
    <col min="16147" max="16147" width="45.85546875" style="1" customWidth="1"/>
    <col min="16148" max="16151" width="15.7109375" style="1" customWidth="1"/>
    <col min="16152" max="16152" width="2.85546875" style="1" customWidth="1"/>
    <col min="16153" max="16156" width="15.7109375" style="1" customWidth="1"/>
    <col min="16157" max="16158" width="2.85546875" style="1" customWidth="1"/>
    <col min="16159" max="16159" width="10.85546875" style="1" customWidth="1"/>
    <col min="16160" max="16384" width="11.42578125" style="1"/>
  </cols>
  <sheetData>
    <row r="2" spans="1:44" x14ac:dyDescent="0.25">
      <c r="B2" s="27" t="s">
        <v>229</v>
      </c>
      <c r="T2" s="27"/>
    </row>
    <row r="3" spans="1:44" x14ac:dyDescent="0.25">
      <c r="B3" s="27" t="s">
        <v>230</v>
      </c>
      <c r="T3" s="27" t="s">
        <v>230</v>
      </c>
    </row>
    <row r="4" spans="1:44" x14ac:dyDescent="0.25">
      <c r="B4" s="55" t="s">
        <v>2</v>
      </c>
      <c r="T4" s="55" t="s">
        <v>3</v>
      </c>
    </row>
    <row r="5" spans="1:44" s="514" customFormat="1" x14ac:dyDescent="0.25">
      <c r="A5" s="1464"/>
      <c r="B5" s="1501" t="s">
        <v>4</v>
      </c>
      <c r="C5" s="1501" t="s">
        <v>5</v>
      </c>
      <c r="D5" s="1501">
        <v>2019</v>
      </c>
      <c r="E5" s="1501"/>
      <c r="F5" s="1501"/>
      <c r="G5" s="1501"/>
      <c r="H5" s="1464"/>
      <c r="I5" s="1441"/>
      <c r="J5" s="1475">
        <v>2018</v>
      </c>
      <c r="K5" s="1475"/>
      <c r="L5" s="1475"/>
      <c r="M5" s="1464"/>
      <c r="N5" s="1500" t="s">
        <v>517</v>
      </c>
      <c r="O5" s="1464"/>
      <c r="P5" s="1500" t="s">
        <v>658</v>
      </c>
      <c r="Q5" s="1500" t="s">
        <v>453</v>
      </c>
      <c r="R5" s="1464"/>
      <c r="S5" s="1464"/>
      <c r="T5" s="1501" t="s">
        <v>4</v>
      </c>
      <c r="U5" s="1441"/>
      <c r="V5" s="1475">
        <v>2019</v>
      </c>
      <c r="W5" s="1475"/>
      <c r="X5" s="1475"/>
      <c r="Y5" s="1464"/>
      <c r="Z5" s="1441"/>
      <c r="AA5" s="1475">
        <v>2018</v>
      </c>
      <c r="AB5" s="1475"/>
      <c r="AC5" s="1475"/>
      <c r="AD5" s="1464"/>
      <c r="AE5" s="1500" t="s">
        <v>517</v>
      </c>
      <c r="AO5" s="808"/>
      <c r="AP5" s="808"/>
      <c r="AQ5" s="808"/>
      <c r="AR5" s="808"/>
    </row>
    <row r="6" spans="1:44" s="514" customFormat="1" x14ac:dyDescent="0.25">
      <c r="A6" s="1464"/>
      <c r="B6" s="1501"/>
      <c r="C6" s="1501"/>
      <c r="D6" s="1441" t="s">
        <v>148</v>
      </c>
      <c r="E6" s="1441" t="s">
        <v>205</v>
      </c>
      <c r="F6" s="1441" t="s">
        <v>205</v>
      </c>
      <c r="G6" s="1441" t="s">
        <v>150</v>
      </c>
      <c r="H6" s="1464"/>
      <c r="I6" s="1441" t="s">
        <v>148</v>
      </c>
      <c r="J6" s="1441" t="s">
        <v>205</v>
      </c>
      <c r="K6" s="1441" t="s">
        <v>205</v>
      </c>
      <c r="L6" s="1441" t="s">
        <v>150</v>
      </c>
      <c r="M6" s="1464"/>
      <c r="N6" s="1500"/>
      <c r="O6" s="1464"/>
      <c r="P6" s="1500"/>
      <c r="Q6" s="1500"/>
      <c r="R6" s="1464"/>
      <c r="S6" s="1464"/>
      <c r="T6" s="1501"/>
      <c r="U6" s="1441" t="s">
        <v>148</v>
      </c>
      <c r="V6" s="1441" t="s">
        <v>205</v>
      </c>
      <c r="W6" s="1441" t="s">
        <v>205</v>
      </c>
      <c r="X6" s="1441" t="s">
        <v>150</v>
      </c>
      <c r="Y6" s="1464"/>
      <c r="Z6" s="1441" t="s">
        <v>148</v>
      </c>
      <c r="AA6" s="1441" t="s">
        <v>205</v>
      </c>
      <c r="AB6" s="1441" t="s">
        <v>205</v>
      </c>
      <c r="AC6" s="1441" t="s">
        <v>150</v>
      </c>
      <c r="AD6" s="1464"/>
      <c r="AE6" s="1500"/>
      <c r="AO6" s="808"/>
      <c r="AP6" s="808"/>
      <c r="AQ6" s="808"/>
      <c r="AR6" s="808"/>
    </row>
    <row r="7" spans="1:44" s="514" customFormat="1" x14ac:dyDescent="0.25">
      <c r="A7" s="1464"/>
      <c r="B7" s="1501"/>
      <c r="C7" s="1501"/>
      <c r="D7" s="1441"/>
      <c r="E7" s="1441" t="s">
        <v>206</v>
      </c>
      <c r="F7" s="1441" t="s">
        <v>207</v>
      </c>
      <c r="G7" s="1441" t="s">
        <v>217</v>
      </c>
      <c r="H7" s="1464"/>
      <c r="I7" s="1441"/>
      <c r="J7" s="1441" t="s">
        <v>206</v>
      </c>
      <c r="K7" s="1441" t="s">
        <v>207</v>
      </c>
      <c r="L7" s="1441" t="s">
        <v>217</v>
      </c>
      <c r="M7" s="1464"/>
      <c r="N7" s="1500"/>
      <c r="O7" s="1464"/>
      <c r="P7" s="1500"/>
      <c r="Q7" s="1500"/>
      <c r="R7" s="1464"/>
      <c r="S7" s="1464"/>
      <c r="T7" s="1501"/>
      <c r="U7" s="1441"/>
      <c r="V7" s="1441" t="s">
        <v>206</v>
      </c>
      <c r="W7" s="1441" t="s">
        <v>207</v>
      </c>
      <c r="X7" s="1441" t="s">
        <v>217</v>
      </c>
      <c r="Y7" s="1464"/>
      <c r="Z7" s="1441"/>
      <c r="AA7" s="1441" t="s">
        <v>206</v>
      </c>
      <c r="AB7" s="1441" t="s">
        <v>207</v>
      </c>
      <c r="AC7" s="1441" t="s">
        <v>217</v>
      </c>
      <c r="AD7" s="1464"/>
      <c r="AE7" s="1500"/>
      <c r="AO7" s="808"/>
      <c r="AP7" s="808"/>
      <c r="AQ7" s="808"/>
      <c r="AR7" s="808"/>
    </row>
    <row r="8" spans="1:44" x14ac:dyDescent="0.25">
      <c r="A8" s="7"/>
      <c r="B8" s="7"/>
      <c r="C8" s="7"/>
      <c r="D8" s="7"/>
      <c r="E8" s="7"/>
      <c r="F8" s="7"/>
      <c r="G8" s="7"/>
      <c r="H8" s="7"/>
      <c r="I8" s="7"/>
      <c r="J8" s="7"/>
      <c r="K8" s="7"/>
      <c r="L8" s="7"/>
      <c r="M8" s="7"/>
      <c r="N8" s="10"/>
      <c r="O8" s="7"/>
      <c r="P8" s="10"/>
      <c r="Q8" s="7"/>
      <c r="R8" s="7"/>
      <c r="S8" s="7"/>
      <c r="T8" s="7"/>
      <c r="U8" s="7"/>
      <c r="V8" s="7"/>
      <c r="W8" s="7"/>
      <c r="X8" s="7"/>
      <c r="Y8" s="7"/>
      <c r="Z8" s="7"/>
      <c r="AA8" s="7"/>
      <c r="AB8" s="7"/>
      <c r="AC8" s="7"/>
      <c r="AD8" s="7"/>
      <c r="AE8" s="10"/>
      <c r="AO8" s="13"/>
      <c r="AP8" s="13"/>
      <c r="AQ8" s="13"/>
      <c r="AR8" s="13"/>
    </row>
    <row r="9" spans="1:44" x14ac:dyDescent="0.25">
      <c r="B9" s="11" t="s">
        <v>6</v>
      </c>
      <c r="I9" s="27"/>
      <c r="N9" s="13"/>
      <c r="P9" s="13"/>
      <c r="T9" s="11" t="s">
        <v>6</v>
      </c>
      <c r="AE9" s="13"/>
      <c r="AO9" s="13"/>
      <c r="AP9" s="13"/>
      <c r="AQ9" s="13"/>
      <c r="AR9" s="13"/>
    </row>
    <row r="10" spans="1:44" x14ac:dyDescent="0.25">
      <c r="A10" s="27"/>
      <c r="B10" s="608" t="s">
        <v>11</v>
      </c>
      <c r="C10" s="669" t="s">
        <v>12</v>
      </c>
      <c r="D10" s="847">
        <f>SUM(E10:G10)</f>
        <v>68706671</v>
      </c>
      <c r="E10" s="671">
        <v>22151829</v>
      </c>
      <c r="F10" s="671">
        <v>46554842</v>
      </c>
      <c r="G10" s="672">
        <v>0</v>
      </c>
      <c r="H10" s="448"/>
      <c r="I10" s="847">
        <f>SUM(J10:L10)</f>
        <v>68451583</v>
      </c>
      <c r="J10" s="671">
        <v>20591664</v>
      </c>
      <c r="K10" s="671">
        <v>47859919</v>
      </c>
      <c r="L10" s="672">
        <v>0</v>
      </c>
      <c r="M10" s="446"/>
      <c r="N10" s="250">
        <f>IF(I10="NA","NA",((D10-I10)/I10))</f>
        <v>3.726546397035113E-3</v>
      </c>
      <c r="O10" s="27"/>
      <c r="P10" s="269">
        <f>VLOOKUP(B10,'FX rates'!$B$9:$K$124,4,FALSE)</f>
        <v>751.95</v>
      </c>
      <c r="Q10" s="281">
        <f>VLOOKUP(B10,'FX rates'!$B$9:$K$124,5,FALSE)</f>
        <v>693.08900000000006</v>
      </c>
      <c r="R10" s="27"/>
      <c r="S10" s="27"/>
      <c r="T10" s="608" t="s">
        <v>11</v>
      </c>
      <c r="U10" s="847">
        <f>IF(D10="NA","NA",D10/P10)</f>
        <v>91371.329210718788</v>
      </c>
      <c r="V10" s="671">
        <f>IF(E10="NA","NA",E10/P10)</f>
        <v>29459.178136844203</v>
      </c>
      <c r="W10" s="671">
        <f>IF(F10="NA","NA",F10/P10)</f>
        <v>61912.151073874586</v>
      </c>
      <c r="X10" s="672">
        <f>IF(G10="NA","NA",G10/P10)</f>
        <v>0</v>
      </c>
      <c r="Y10" s="447"/>
      <c r="Z10" s="847">
        <f>IF(I10="NA","NA",I10/Q10)</f>
        <v>98763.049189930869</v>
      </c>
      <c r="AA10" s="671">
        <f>IF(J10="NA","NA",J10/Q10)</f>
        <v>29709.985297703468</v>
      </c>
      <c r="AB10" s="671">
        <f>IF(K10="NA","NA",K10/Q10)</f>
        <v>69053.063892227394</v>
      </c>
      <c r="AC10" s="672">
        <f>IF(L10="NA","NA",L10/Q10)</f>
        <v>0</v>
      </c>
      <c r="AD10" s="440"/>
      <c r="AE10" s="250">
        <f>IF(Z10="NA","NA",((U10-Z10)/Z10))</f>
        <v>-7.4842970522275898E-2</v>
      </c>
      <c r="AO10" s="1081"/>
      <c r="AP10" s="1081"/>
      <c r="AQ10" s="1081"/>
      <c r="AR10" s="1081"/>
    </row>
    <row r="11" spans="1:44" x14ac:dyDescent="0.25">
      <c r="B11" s="610" t="s">
        <v>13</v>
      </c>
      <c r="C11" s="674" t="s">
        <v>14</v>
      </c>
      <c r="D11" s="675">
        <f>SUM(E11:G11)</f>
        <v>769166337.18000007</v>
      </c>
      <c r="E11" s="676">
        <v>123404539.48999999</v>
      </c>
      <c r="F11" s="676">
        <v>645761797.69000006</v>
      </c>
      <c r="G11" s="677">
        <v>0</v>
      </c>
      <c r="H11" s="444"/>
      <c r="I11" s="675">
        <f t="shared" ref="I11:I56" si="0">SUM(J11:L11)</f>
        <v>647170740.09000003</v>
      </c>
      <c r="J11" s="676">
        <v>108176838.39</v>
      </c>
      <c r="K11" s="676">
        <v>538932479.48000002</v>
      </c>
      <c r="L11" s="677">
        <v>61422.22</v>
      </c>
      <c r="M11" s="444"/>
      <c r="N11" s="251">
        <f t="shared" ref="N11:N56" si="1">IF(I11="NA","NA",((D11-I11)/I11))</f>
        <v>0.18850604567356441</v>
      </c>
      <c r="P11" s="270">
        <f>VLOOKUP(B11,'FX rates'!$B$9:$K$124,4,FALSE)</f>
        <v>3287.23</v>
      </c>
      <c r="Q11" s="283">
        <f>VLOOKUP(B11,'FX rates'!$B$9:$K$124,5,FALSE)</f>
        <v>3245.01</v>
      </c>
      <c r="T11" s="610" t="s">
        <v>13</v>
      </c>
      <c r="U11" s="675">
        <f>IF(D11="NA","NA",D11/P11)</f>
        <v>233986.16378531471</v>
      </c>
      <c r="V11" s="676">
        <f>IF(E11="NA","NA",E11/P11)</f>
        <v>37540.585687645827</v>
      </c>
      <c r="W11" s="676">
        <f>IF(F11="NA","NA",F11/P11)</f>
        <v>196445.57809766888</v>
      </c>
      <c r="X11" s="677">
        <f>IF(G11="NA","NA",G11/P11)</f>
        <v>0</v>
      </c>
      <c r="Y11" s="446"/>
      <c r="Z11" s="675">
        <f t="shared" ref="Z11:Z56" si="2">IF(I11="NA","NA",I11/Q11)</f>
        <v>199435.66894709106</v>
      </c>
      <c r="AA11" s="676">
        <f t="shared" ref="AA11:AA56" si="3">IF(J11="NA","NA",J11/Q11)</f>
        <v>33336.365185315299</v>
      </c>
      <c r="AB11" s="676">
        <f t="shared" ref="AB11:AB56" si="4">IF(K11="NA","NA",K11/Q11)</f>
        <v>166080.37555508304</v>
      </c>
      <c r="AC11" s="677">
        <f t="shared" ref="AC11:AC56" si="5">IF(L11="NA","NA",L11/Q11)</f>
        <v>18.928206692737465</v>
      </c>
      <c r="AD11" s="440"/>
      <c r="AE11" s="251">
        <f t="shared" ref="AE11:AE56" si="6">IF(Z11="NA","NA",((U11-Z11)/Z11))</f>
        <v>0.17324130142131025</v>
      </c>
      <c r="AO11" s="1081"/>
      <c r="AP11" s="1081"/>
      <c r="AQ11" s="1081"/>
      <c r="AR11" s="1081"/>
    </row>
    <row r="12" spans="1:44" x14ac:dyDescent="0.25">
      <c r="B12" s="610" t="s">
        <v>15</v>
      </c>
      <c r="C12" s="674" t="s">
        <v>16</v>
      </c>
      <c r="D12" s="675">
        <f t="shared" ref="D12:D56" si="7">SUM(E12:G12)</f>
        <v>1345.21</v>
      </c>
      <c r="E12" s="676">
        <v>841.11</v>
      </c>
      <c r="F12" s="676">
        <v>504.1</v>
      </c>
      <c r="G12" s="677">
        <v>0</v>
      </c>
      <c r="H12" s="444"/>
      <c r="I12" s="675">
        <f t="shared" si="0"/>
        <v>1175.54</v>
      </c>
      <c r="J12" s="676">
        <v>902.86</v>
      </c>
      <c r="K12" s="676">
        <v>272.68</v>
      </c>
      <c r="L12" s="677">
        <v>0</v>
      </c>
      <c r="M12" s="444"/>
      <c r="N12" s="251">
        <f t="shared" si="1"/>
        <v>0.14433366793133376</v>
      </c>
      <c r="P12" s="270">
        <f>VLOOKUP(B12,'FX rates'!$B$9:$K$124,4,FALSE)</f>
        <v>3.3130000000000002</v>
      </c>
      <c r="Q12" s="283">
        <f>VLOOKUP(B12,'FX rates'!$B$9:$K$124,5,FALSE)</f>
        <v>3.3639999999999999</v>
      </c>
      <c r="T12" s="610" t="s">
        <v>15</v>
      </c>
      <c r="U12" s="675">
        <f t="shared" ref="U12:U14" si="8">IF(D12="NA","NA",D12/P12)</f>
        <v>406.0398430425596</v>
      </c>
      <c r="V12" s="676">
        <f t="shared" ref="V12:V14" si="9">IF(E12="NA","NA",E12/P12)</f>
        <v>253.8816782372472</v>
      </c>
      <c r="W12" s="676">
        <f t="shared" ref="W12:W14" si="10">IF(F12="NA","NA",F12/P12)</f>
        <v>152.1581648053124</v>
      </c>
      <c r="X12" s="677">
        <f t="shared" ref="X12:X14" si="11">IF(G12="NA","NA",G12/P12)</f>
        <v>0</v>
      </c>
      <c r="Y12" s="446"/>
      <c r="Z12" s="675">
        <f t="shared" si="2"/>
        <v>349.44708680142685</v>
      </c>
      <c r="AA12" s="676">
        <f t="shared" si="3"/>
        <v>268.38882282996434</v>
      </c>
      <c r="AB12" s="676">
        <f t="shared" si="4"/>
        <v>81.058263971462551</v>
      </c>
      <c r="AC12" s="677">
        <f t="shared" si="5"/>
        <v>0</v>
      </c>
      <c r="AD12" s="440"/>
      <c r="AE12" s="251">
        <f t="shared" si="6"/>
        <v>0.16194942919438776</v>
      </c>
      <c r="AO12" s="1081"/>
      <c r="AP12" s="1081"/>
      <c r="AQ12" s="1081"/>
      <c r="AR12" s="1081"/>
    </row>
    <row r="13" spans="1:44" x14ac:dyDescent="0.25">
      <c r="B13" s="610" t="s">
        <v>509</v>
      </c>
      <c r="C13" s="674" t="s">
        <v>12</v>
      </c>
      <c r="D13" s="675">
        <v>814838.22</v>
      </c>
      <c r="E13" s="676" t="s">
        <v>101</v>
      </c>
      <c r="F13" s="676" t="s">
        <v>101</v>
      </c>
      <c r="G13" s="677" t="s">
        <v>101</v>
      </c>
      <c r="H13" s="444"/>
      <c r="I13" s="675" t="s">
        <v>101</v>
      </c>
      <c r="J13" s="676" t="s">
        <v>101</v>
      </c>
      <c r="K13" s="676" t="s">
        <v>101</v>
      </c>
      <c r="L13" s="677" t="s">
        <v>101</v>
      </c>
      <c r="M13" s="444"/>
      <c r="N13" s="251" t="str">
        <f t="shared" si="1"/>
        <v>NA</v>
      </c>
      <c r="P13" s="270">
        <f>VLOOKUP(B13,'FX rates'!$B$9:$K$124,4,FALSE)</f>
        <v>751.95</v>
      </c>
      <c r="Q13" s="283">
        <f>VLOOKUP(B13,'FX rates'!$B$9:$K$124,5,FALSE)</f>
        <v>693.08900000000006</v>
      </c>
      <c r="T13" s="610" t="s">
        <v>509</v>
      </c>
      <c r="U13" s="675">
        <f t="shared" si="8"/>
        <v>1083.6335128665469</v>
      </c>
      <c r="V13" s="676" t="str">
        <f t="shared" si="9"/>
        <v>NA</v>
      </c>
      <c r="W13" s="676" t="str">
        <f t="shared" si="10"/>
        <v>NA</v>
      </c>
      <c r="X13" s="677" t="str">
        <f t="shared" si="11"/>
        <v>NA</v>
      </c>
      <c r="Y13" s="446"/>
      <c r="Z13" s="675" t="str">
        <f t="shared" si="2"/>
        <v>NA</v>
      </c>
      <c r="AA13" s="676" t="str">
        <f t="shared" si="3"/>
        <v>NA</v>
      </c>
      <c r="AB13" s="676" t="str">
        <f t="shared" si="4"/>
        <v>NA</v>
      </c>
      <c r="AC13" s="677" t="str">
        <f t="shared" si="5"/>
        <v>NA</v>
      </c>
      <c r="AD13" s="440"/>
      <c r="AE13" s="251" t="str">
        <f t="shared" si="6"/>
        <v>NA</v>
      </c>
      <c r="AO13" s="1081"/>
      <c r="AP13" s="1081"/>
      <c r="AQ13" s="1081"/>
      <c r="AR13" s="1081"/>
    </row>
    <row r="14" spans="1:44" x14ac:dyDescent="0.25">
      <c r="B14" s="612" t="s">
        <v>510</v>
      </c>
      <c r="C14" s="678" t="s">
        <v>313</v>
      </c>
      <c r="D14" s="696">
        <f t="shared" si="7"/>
        <v>5488757.3899999997</v>
      </c>
      <c r="E14" s="680">
        <v>204093.06</v>
      </c>
      <c r="F14" s="680">
        <v>5284664.33</v>
      </c>
      <c r="G14" s="681" t="s">
        <v>101</v>
      </c>
      <c r="H14" s="444"/>
      <c r="I14" s="696">
        <f t="shared" si="0"/>
        <v>1868563.85</v>
      </c>
      <c r="J14" s="680">
        <v>88748.86</v>
      </c>
      <c r="K14" s="680">
        <v>1779814.99</v>
      </c>
      <c r="L14" s="681">
        <v>0</v>
      </c>
      <c r="M14" s="444"/>
      <c r="N14" s="252">
        <f t="shared" si="1"/>
        <v>1.9374203027635364</v>
      </c>
      <c r="P14" s="271">
        <f>VLOOKUP(B14,'FX rates'!$B$9:$K$124,4,FALSE)</f>
        <v>59.87</v>
      </c>
      <c r="Q14" s="285">
        <f>VLOOKUP(B14,'FX rates'!$B$9:$K$124,5,FALSE)</f>
        <v>37.668999999999997</v>
      </c>
      <c r="T14" s="612" t="s">
        <v>510</v>
      </c>
      <c r="U14" s="696">
        <f t="shared" si="8"/>
        <v>91677.925338232832</v>
      </c>
      <c r="V14" s="680">
        <f t="shared" si="9"/>
        <v>3408.9370302321699</v>
      </c>
      <c r="W14" s="680">
        <f t="shared" si="10"/>
        <v>88268.988308000669</v>
      </c>
      <c r="X14" s="681" t="str">
        <f t="shared" si="11"/>
        <v>NA</v>
      </c>
      <c r="Y14" s="446"/>
      <c r="Z14" s="696">
        <f t="shared" si="2"/>
        <v>49604.816958241528</v>
      </c>
      <c r="AA14" s="680">
        <f t="shared" si="3"/>
        <v>2356.01847673153</v>
      </c>
      <c r="AB14" s="680">
        <f t="shared" si="4"/>
        <v>47248.798481509999</v>
      </c>
      <c r="AC14" s="681">
        <f t="shared" si="5"/>
        <v>0</v>
      </c>
      <c r="AD14" s="440"/>
      <c r="AE14" s="252">
        <f t="shared" si="6"/>
        <v>0.84816578227492323</v>
      </c>
      <c r="AO14" s="1081"/>
      <c r="AP14" s="1081"/>
      <c r="AQ14" s="1081"/>
      <c r="AR14" s="1081"/>
    </row>
    <row r="15" spans="1:44" x14ac:dyDescent="0.25">
      <c r="B15" s="21"/>
      <c r="C15" s="66"/>
      <c r="D15" s="240"/>
      <c r="E15" s="238"/>
      <c r="F15" s="238"/>
      <c r="G15" s="238"/>
      <c r="H15" s="15"/>
      <c r="I15" s="240"/>
      <c r="J15" s="238"/>
      <c r="K15" s="238"/>
      <c r="L15" s="238"/>
      <c r="M15" s="440"/>
      <c r="N15" s="238"/>
      <c r="P15" s="240"/>
      <c r="Q15" s="240"/>
      <c r="T15" s="21"/>
      <c r="U15" s="240"/>
      <c r="V15" s="238"/>
      <c r="W15" s="238"/>
      <c r="X15" s="238"/>
      <c r="Y15" s="16"/>
      <c r="Z15" s="240"/>
      <c r="AA15" s="238"/>
      <c r="AB15" s="238"/>
      <c r="AC15" s="238"/>
      <c r="AE15" s="238"/>
      <c r="AO15" s="1081"/>
      <c r="AP15" s="1081"/>
      <c r="AQ15" s="1081"/>
      <c r="AR15" s="1081"/>
    </row>
    <row r="16" spans="1:44" x14ac:dyDescent="0.25">
      <c r="A16" s="6"/>
      <c r="B16" s="29"/>
      <c r="C16" s="66"/>
      <c r="D16" s="240"/>
      <c r="E16" s="238"/>
      <c r="F16" s="238"/>
      <c r="G16" s="238"/>
      <c r="H16" s="51"/>
      <c r="I16" s="240"/>
      <c r="J16" s="238"/>
      <c r="K16" s="238"/>
      <c r="L16" s="238"/>
      <c r="M16" s="6"/>
      <c r="N16" s="238"/>
      <c r="O16" s="6"/>
      <c r="P16" s="240"/>
      <c r="Q16" s="240"/>
      <c r="R16" s="6"/>
      <c r="S16" s="6"/>
      <c r="T16" s="29"/>
      <c r="U16" s="240"/>
      <c r="V16" s="238"/>
      <c r="W16" s="238"/>
      <c r="X16" s="238"/>
      <c r="Y16" s="98"/>
      <c r="Z16" s="240"/>
      <c r="AA16" s="238"/>
      <c r="AB16" s="238"/>
      <c r="AC16" s="238"/>
      <c r="AE16" s="238"/>
      <c r="AO16" s="1081"/>
      <c r="AP16" s="1081"/>
      <c r="AQ16" s="1081"/>
      <c r="AR16" s="1081"/>
    </row>
    <row r="17" spans="1:44" x14ac:dyDescent="0.25">
      <c r="A17" s="6"/>
      <c r="B17" s="11" t="s">
        <v>23</v>
      </c>
      <c r="C17" s="3"/>
      <c r="D17" s="22"/>
      <c r="E17" s="16"/>
      <c r="F17" s="16"/>
      <c r="G17" s="16"/>
      <c r="H17" s="51"/>
      <c r="I17" s="22"/>
      <c r="J17" s="16"/>
      <c r="K17" s="16"/>
      <c r="L17" s="16"/>
      <c r="M17" s="6"/>
      <c r="N17" s="16"/>
      <c r="O17" s="6"/>
      <c r="P17" s="240"/>
      <c r="Q17" s="240"/>
      <c r="R17" s="6"/>
      <c r="S17" s="6"/>
      <c r="T17" s="11" t="s">
        <v>23</v>
      </c>
      <c r="U17" s="22"/>
      <c r="V17" s="16"/>
      <c r="W17" s="16"/>
      <c r="X17" s="16"/>
      <c r="Y17" s="98"/>
      <c r="Z17" s="22"/>
      <c r="AA17" s="16"/>
      <c r="AB17" s="16"/>
      <c r="AC17" s="16"/>
      <c r="AE17" s="16"/>
      <c r="AO17" s="1081"/>
      <c r="AP17" s="1081"/>
      <c r="AQ17" s="1081"/>
      <c r="AR17" s="1081"/>
    </row>
    <row r="18" spans="1:44" x14ac:dyDescent="0.25">
      <c r="A18" s="27"/>
      <c r="B18" s="812" t="s">
        <v>539</v>
      </c>
      <c r="C18" s="693" t="s">
        <v>541</v>
      </c>
      <c r="D18" s="670">
        <f t="shared" si="7"/>
        <v>26282.29</v>
      </c>
      <c r="E18" s="671">
        <v>13142.56</v>
      </c>
      <c r="F18" s="671">
        <v>13139.73</v>
      </c>
      <c r="G18" s="672">
        <v>0</v>
      </c>
      <c r="H18" s="448"/>
      <c r="I18" s="670">
        <f t="shared" si="0"/>
        <v>34528.31</v>
      </c>
      <c r="J18" s="671">
        <v>18640.43</v>
      </c>
      <c r="K18" s="671">
        <v>15887.88</v>
      </c>
      <c r="L18" s="672">
        <v>0</v>
      </c>
      <c r="M18" s="16"/>
      <c r="N18" s="250">
        <f t="shared" si="1"/>
        <v>-0.23881910235398135</v>
      </c>
      <c r="O18" s="27"/>
      <c r="P18" s="269">
        <f>VLOOKUP(B18,'FX rates'!$B$9:$K$124,4,FALSE)</f>
        <v>479</v>
      </c>
      <c r="Q18" s="281">
        <f>VLOOKUP(B18,'FX rates'!$B$9:$K$124,5,FALSE)</f>
        <v>484</v>
      </c>
      <c r="R18" s="27"/>
      <c r="S18" s="27"/>
      <c r="T18" s="812" t="s">
        <v>539</v>
      </c>
      <c r="U18" s="670">
        <f t="shared" ref="U18:U19" si="12">IF(D18="NA","NA",D18/P18)</f>
        <v>54.869081419624216</v>
      </c>
      <c r="V18" s="671">
        <f t="shared" ref="V18:V19" si="13">IF(E18="NA","NA",E18/P18)</f>
        <v>27.437494780793319</v>
      </c>
      <c r="W18" s="671">
        <f t="shared" ref="W18:W19" si="14">IF(F18="NA","NA",F18/P18)</f>
        <v>27.431586638830897</v>
      </c>
      <c r="X18" s="672">
        <f t="shared" ref="X18:X19" si="15">IF(G18="NA","NA",G18/P18)</f>
        <v>0</v>
      </c>
      <c r="Y18" s="447"/>
      <c r="Z18" s="670">
        <f t="shared" si="2"/>
        <v>71.339483471074374</v>
      </c>
      <c r="AA18" s="671">
        <f t="shared" si="3"/>
        <v>38.513285123966945</v>
      </c>
      <c r="AB18" s="671">
        <f t="shared" si="4"/>
        <v>32.826198347107436</v>
      </c>
      <c r="AC18" s="672">
        <f t="shared" si="5"/>
        <v>0</v>
      </c>
      <c r="AD18" s="440"/>
      <c r="AE18" s="250">
        <f t="shared" si="6"/>
        <v>-0.23087358150172646</v>
      </c>
      <c r="AO18" s="1081"/>
      <c r="AP18" s="1081"/>
      <c r="AQ18" s="1081"/>
      <c r="AR18" s="1081"/>
    </row>
    <row r="19" spans="1:44" x14ac:dyDescent="0.25">
      <c r="B19" s="552" t="s">
        <v>545</v>
      </c>
      <c r="C19" s="694" t="s">
        <v>25</v>
      </c>
      <c r="D19" s="675">
        <f t="shared" si="7"/>
        <v>3144028.26</v>
      </c>
      <c r="E19" s="676">
        <v>2135685.88</v>
      </c>
      <c r="F19" s="676">
        <v>1008342.38</v>
      </c>
      <c r="G19" s="677" t="s">
        <v>101</v>
      </c>
      <c r="H19" s="444"/>
      <c r="I19" s="675">
        <f t="shared" si="0"/>
        <v>5075203.8599999994</v>
      </c>
      <c r="J19" s="676">
        <v>3263736.59</v>
      </c>
      <c r="K19" s="676">
        <v>1811467.27</v>
      </c>
      <c r="L19" s="677" t="s">
        <v>101</v>
      </c>
      <c r="M19" s="15"/>
      <c r="N19" s="251">
        <f t="shared" si="1"/>
        <v>-0.38051192686474666</v>
      </c>
      <c r="P19" s="270">
        <f>VLOOKUP(B19,'FX rates'!$B$9:$K$124,4,FALSE)</f>
        <v>71.355000000000004</v>
      </c>
      <c r="Q19" s="283">
        <f>VLOOKUP(B19,'FX rates'!$B$9:$K$124,5,FALSE)</f>
        <v>69.438999999999993</v>
      </c>
      <c r="T19" s="552" t="s">
        <v>545</v>
      </c>
      <c r="U19" s="675">
        <f t="shared" si="12"/>
        <v>44061.779272650827</v>
      </c>
      <c r="V19" s="676">
        <f t="shared" si="13"/>
        <v>29930.430663583487</v>
      </c>
      <c r="W19" s="676">
        <f t="shared" si="14"/>
        <v>14131.348609067338</v>
      </c>
      <c r="X19" s="677" t="str">
        <f t="shared" si="15"/>
        <v>NA</v>
      </c>
      <c r="Y19" s="446"/>
      <c r="Z19" s="675">
        <f t="shared" si="2"/>
        <v>73088.665735393661</v>
      </c>
      <c r="AA19" s="676">
        <f t="shared" si="3"/>
        <v>47001.491812958142</v>
      </c>
      <c r="AB19" s="676">
        <f t="shared" si="4"/>
        <v>26087.173922435522</v>
      </c>
      <c r="AC19" s="677" t="str">
        <f t="shared" si="5"/>
        <v>NA</v>
      </c>
      <c r="AD19" s="440"/>
      <c r="AE19" s="251">
        <f t="shared" si="6"/>
        <v>-0.3971462082483519</v>
      </c>
      <c r="AO19" s="1081"/>
      <c r="AP19" s="1081"/>
      <c r="AQ19" s="1081"/>
      <c r="AR19" s="1081"/>
    </row>
    <row r="20" spans="1:44" x14ac:dyDescent="0.25">
      <c r="B20" s="552" t="s">
        <v>26</v>
      </c>
      <c r="C20" s="694" t="s">
        <v>27</v>
      </c>
      <c r="D20" s="675">
        <f t="shared" si="7"/>
        <v>15.57</v>
      </c>
      <c r="E20" s="676">
        <v>15.57</v>
      </c>
      <c r="F20" s="676">
        <v>0</v>
      </c>
      <c r="G20" s="677">
        <v>0</v>
      </c>
      <c r="H20" s="444"/>
      <c r="I20" s="675">
        <f t="shared" si="0"/>
        <v>4.4800000000000004</v>
      </c>
      <c r="J20" s="676">
        <v>4.4800000000000004</v>
      </c>
      <c r="K20" s="676">
        <v>0</v>
      </c>
      <c r="L20" s="677">
        <v>0</v>
      </c>
      <c r="M20" s="15"/>
      <c r="N20" s="251">
        <f t="shared" si="1"/>
        <v>2.4754464285714284</v>
      </c>
      <c r="P20" s="270">
        <f>VLOOKUP(B20,'FX rates'!$B$9:$K$124,4,FALSE)</f>
        <v>4.09</v>
      </c>
      <c r="Q20" s="283">
        <f>VLOOKUP(B20,'FX rates'!$B$9:$K$124,5,FALSE)</f>
        <v>4.1340000000000003</v>
      </c>
      <c r="T20" s="552" t="s">
        <v>26</v>
      </c>
      <c r="U20" s="675">
        <f t="shared" ref="U20:U30" si="16">IF(D20="NA","NA",D20/P20)</f>
        <v>3.8068459657701714</v>
      </c>
      <c r="V20" s="676">
        <f t="shared" ref="V20:V30" si="17">IF(E20="NA","NA",E20/P20)</f>
        <v>3.8068459657701714</v>
      </c>
      <c r="W20" s="676">
        <f t="shared" ref="W20:W30" si="18">IF(F20="NA","NA",F20/P20)</f>
        <v>0</v>
      </c>
      <c r="X20" s="677">
        <f t="shared" ref="X20:X30" si="19">IF(G20="NA","NA",G20/P20)</f>
        <v>0</v>
      </c>
      <c r="Y20" s="446"/>
      <c r="Z20" s="675">
        <f t="shared" si="2"/>
        <v>1.0836961780358008</v>
      </c>
      <c r="AA20" s="676">
        <f t="shared" si="3"/>
        <v>1.0836961780358008</v>
      </c>
      <c r="AB20" s="676">
        <f t="shared" si="4"/>
        <v>0</v>
      </c>
      <c r="AC20" s="677">
        <f t="shared" si="5"/>
        <v>0</v>
      </c>
      <c r="AD20" s="440"/>
      <c r="AE20" s="251">
        <f t="shared" si="6"/>
        <v>2.5128350943066713</v>
      </c>
      <c r="AO20" s="1081"/>
      <c r="AP20" s="1081"/>
      <c r="AQ20" s="1081"/>
      <c r="AR20" s="1081"/>
    </row>
    <row r="21" spans="1:44" x14ac:dyDescent="0.25">
      <c r="B21" s="552" t="s">
        <v>444</v>
      </c>
      <c r="C21" s="694" t="s">
        <v>31</v>
      </c>
      <c r="D21" s="675">
        <f t="shared" si="7"/>
        <v>1138535219.8099999</v>
      </c>
      <c r="E21" s="676" t="s">
        <v>101</v>
      </c>
      <c r="F21" s="676">
        <v>1138535219.8099999</v>
      </c>
      <c r="G21" s="677" t="s">
        <v>101</v>
      </c>
      <c r="H21" s="444"/>
      <c r="I21" s="675">
        <f t="shared" si="0"/>
        <v>875408235.11000001</v>
      </c>
      <c r="J21" s="676" t="s">
        <v>101</v>
      </c>
      <c r="K21" s="676">
        <v>875408235.11000001</v>
      </c>
      <c r="L21" s="677" t="s">
        <v>101</v>
      </c>
      <c r="M21" s="15"/>
      <c r="N21" s="251">
        <f t="shared" si="1"/>
        <v>0.3005763187353801</v>
      </c>
      <c r="P21" s="270">
        <f>VLOOKUP(B21,'FX rates'!$B$9:$K$124,4,FALSE)</f>
        <v>23172.5</v>
      </c>
      <c r="Q21" s="283">
        <f>VLOOKUP(B21,'FX rates'!$B$9:$K$124,5,FALSE)</f>
        <v>23125.599999999999</v>
      </c>
      <c r="T21" s="552" t="s">
        <v>444</v>
      </c>
      <c r="U21" s="675">
        <f t="shared" si="16"/>
        <v>49133.033544503181</v>
      </c>
      <c r="V21" s="676" t="str">
        <f t="shared" si="17"/>
        <v>NA</v>
      </c>
      <c r="W21" s="676">
        <f t="shared" si="18"/>
        <v>49133.033544503181</v>
      </c>
      <c r="X21" s="677" t="str">
        <f t="shared" si="19"/>
        <v>NA</v>
      </c>
      <c r="Y21" s="446"/>
      <c r="Z21" s="675">
        <f t="shared" si="2"/>
        <v>37854.509076953684</v>
      </c>
      <c r="AA21" s="676" t="str">
        <f t="shared" si="3"/>
        <v>NA</v>
      </c>
      <c r="AB21" s="676">
        <f t="shared" si="4"/>
        <v>37854.509076953684</v>
      </c>
      <c r="AC21" s="677" t="str">
        <f t="shared" si="5"/>
        <v>NA</v>
      </c>
      <c r="AD21" s="440"/>
      <c r="AE21" s="251">
        <f t="shared" si="6"/>
        <v>0.29794401624973155</v>
      </c>
      <c r="AO21" s="1081"/>
      <c r="AP21" s="1081"/>
      <c r="AQ21" s="1081"/>
      <c r="AR21" s="1081"/>
    </row>
    <row r="22" spans="1:44" x14ac:dyDescent="0.25">
      <c r="B22" s="552" t="s">
        <v>30</v>
      </c>
      <c r="C22" s="694" t="s">
        <v>31</v>
      </c>
      <c r="D22" s="675">
        <f t="shared" si="7"/>
        <v>40724014.57</v>
      </c>
      <c r="E22" s="676">
        <v>40724014.57</v>
      </c>
      <c r="F22" s="676">
        <v>0</v>
      </c>
      <c r="G22" s="677">
        <v>0</v>
      </c>
      <c r="H22" s="444"/>
      <c r="I22" s="675">
        <f t="shared" si="0"/>
        <v>36718542.740000002</v>
      </c>
      <c r="J22" s="676">
        <v>36718542.740000002</v>
      </c>
      <c r="K22" s="676">
        <v>0</v>
      </c>
      <c r="L22" s="677">
        <v>0</v>
      </c>
      <c r="M22" s="15"/>
      <c r="N22" s="251">
        <f t="shared" si="1"/>
        <v>0.10908580600167897</v>
      </c>
      <c r="P22" s="270">
        <f>VLOOKUP(B22,'FX rates'!$B$9:$K$124,4,FALSE)</f>
        <v>23172.5</v>
      </c>
      <c r="Q22" s="283">
        <f>VLOOKUP(B22,'FX rates'!$B$9:$K$124,5,FALSE)</f>
        <v>23125.599999999999</v>
      </c>
      <c r="T22" s="552" t="s">
        <v>30</v>
      </c>
      <c r="U22" s="675">
        <f t="shared" si="16"/>
        <v>1757.4286145215233</v>
      </c>
      <c r="V22" s="676">
        <f t="shared" si="17"/>
        <v>1757.4286145215233</v>
      </c>
      <c r="W22" s="676">
        <f t="shared" si="18"/>
        <v>0</v>
      </c>
      <c r="X22" s="677">
        <f t="shared" si="19"/>
        <v>0</v>
      </c>
      <c r="Y22" s="446"/>
      <c r="Z22" s="675">
        <f t="shared" si="2"/>
        <v>1587.7876785899612</v>
      </c>
      <c r="AA22" s="676">
        <f t="shared" si="3"/>
        <v>1587.7876785899612</v>
      </c>
      <c r="AB22" s="676">
        <f t="shared" si="4"/>
        <v>0</v>
      </c>
      <c r="AC22" s="677">
        <f t="shared" si="5"/>
        <v>0</v>
      </c>
      <c r="AD22" s="440"/>
      <c r="AE22" s="251">
        <f t="shared" si="6"/>
        <v>0.10684107089318906</v>
      </c>
      <c r="AO22" s="1081"/>
      <c r="AP22" s="1081"/>
      <c r="AQ22" s="1081"/>
      <c r="AR22" s="1081"/>
    </row>
    <row r="23" spans="1:44" x14ac:dyDescent="0.25">
      <c r="B23" s="552" t="s">
        <v>32</v>
      </c>
      <c r="C23" s="694" t="s">
        <v>33</v>
      </c>
      <c r="D23" s="675">
        <f t="shared" si="7"/>
        <v>1782.34</v>
      </c>
      <c r="E23" s="676">
        <v>73.53</v>
      </c>
      <c r="F23" s="676">
        <v>1708.81</v>
      </c>
      <c r="G23" s="677">
        <v>0</v>
      </c>
      <c r="H23" s="444"/>
      <c r="I23" s="675">
        <f t="shared" si="0"/>
        <v>1080.2</v>
      </c>
      <c r="J23" s="676">
        <v>39.880000000000003</v>
      </c>
      <c r="K23" s="676">
        <v>1040.32</v>
      </c>
      <c r="L23" s="677">
        <v>0</v>
      </c>
      <c r="M23" s="15"/>
      <c r="N23" s="251">
        <f t="shared" si="1"/>
        <v>0.65000925754489891</v>
      </c>
      <c r="P23" s="270">
        <f>VLOOKUP(B23,'FX rates'!$B$9:$K$124,4,FALSE)</f>
        <v>7.79</v>
      </c>
      <c r="Q23" s="283">
        <f>VLOOKUP(B23,'FX rates'!$B$9:$K$124,5,FALSE)</f>
        <v>7.8310000000000004</v>
      </c>
      <c r="T23" s="552" t="s">
        <v>32</v>
      </c>
      <c r="U23" s="675">
        <f t="shared" si="16"/>
        <v>228.79845956354299</v>
      </c>
      <c r="V23" s="676">
        <f t="shared" si="17"/>
        <v>9.4390243902439028</v>
      </c>
      <c r="W23" s="676">
        <f t="shared" si="18"/>
        <v>219.35943517329909</v>
      </c>
      <c r="X23" s="677">
        <f t="shared" si="19"/>
        <v>0</v>
      </c>
      <c r="Y23" s="446"/>
      <c r="Z23" s="675">
        <f t="shared" si="2"/>
        <v>137.93896054143787</v>
      </c>
      <c r="AA23" s="676">
        <f t="shared" si="3"/>
        <v>5.0925807687396247</v>
      </c>
      <c r="AB23" s="676">
        <f t="shared" si="4"/>
        <v>132.84637977269824</v>
      </c>
      <c r="AC23" s="677">
        <f t="shared" si="5"/>
        <v>0</v>
      </c>
      <c r="AD23" s="440"/>
      <c r="AE23" s="251">
        <f t="shared" si="6"/>
        <v>0.65869351679513544</v>
      </c>
      <c r="AO23" s="1081"/>
      <c r="AP23" s="1081"/>
      <c r="AQ23" s="1081"/>
      <c r="AR23" s="1081"/>
    </row>
    <row r="24" spans="1:44" x14ac:dyDescent="0.25">
      <c r="B24" s="552" t="s">
        <v>34</v>
      </c>
      <c r="C24" s="694" t="s">
        <v>35</v>
      </c>
      <c r="D24" s="675">
        <f t="shared" si="7"/>
        <v>1272804055.6199999</v>
      </c>
      <c r="E24" s="676">
        <v>34885398.119999997</v>
      </c>
      <c r="F24" s="676">
        <v>1237918657.5</v>
      </c>
      <c r="G24" s="677">
        <v>0</v>
      </c>
      <c r="H24" s="444"/>
      <c r="I24" s="675" t="s">
        <v>101</v>
      </c>
      <c r="J24" s="676" t="s">
        <v>101</v>
      </c>
      <c r="K24" s="676" t="s">
        <v>101</v>
      </c>
      <c r="L24" s="677" t="s">
        <v>101</v>
      </c>
      <c r="M24" s="15"/>
      <c r="N24" s="251" t="str">
        <f t="shared" si="1"/>
        <v>NA</v>
      </c>
      <c r="P24" s="270">
        <f>VLOOKUP(B24,'FX rates'!$B$9:$K$124,4,FALSE)</f>
        <v>13882.5</v>
      </c>
      <c r="Q24" s="283">
        <f>VLOOKUP(B24,'FX rates'!$B$9:$K$124,5,FALSE)</f>
        <v>14428.9</v>
      </c>
      <c r="T24" s="552" t="s">
        <v>34</v>
      </c>
      <c r="U24" s="675">
        <f t="shared" si="16"/>
        <v>91684.066675310634</v>
      </c>
      <c r="V24" s="676">
        <f t="shared" si="17"/>
        <v>2512.9046007563479</v>
      </c>
      <c r="W24" s="676">
        <f t="shared" si="18"/>
        <v>89171.16207455429</v>
      </c>
      <c r="X24" s="677">
        <f t="shared" si="19"/>
        <v>0</v>
      </c>
      <c r="Y24" s="446"/>
      <c r="Z24" s="675" t="str">
        <f t="shared" si="2"/>
        <v>NA</v>
      </c>
      <c r="AA24" s="676" t="str">
        <f t="shared" si="3"/>
        <v>NA</v>
      </c>
      <c r="AB24" s="676" t="str">
        <f t="shared" si="4"/>
        <v>NA</v>
      </c>
      <c r="AC24" s="677" t="str">
        <f t="shared" si="5"/>
        <v>NA</v>
      </c>
      <c r="AD24" s="440"/>
      <c r="AE24" s="251" t="str">
        <f t="shared" si="6"/>
        <v>NA</v>
      </c>
      <c r="AO24" s="1081"/>
      <c r="AP24" s="1081"/>
      <c r="AQ24" s="1081"/>
      <c r="AR24" s="1081"/>
    </row>
    <row r="25" spans="1:44" x14ac:dyDescent="0.25">
      <c r="B25" s="552" t="s">
        <v>36</v>
      </c>
      <c r="C25" s="694" t="s">
        <v>37</v>
      </c>
      <c r="D25" s="675">
        <f t="shared" si="7"/>
        <v>4684.59</v>
      </c>
      <c r="E25" s="676">
        <v>4684.59</v>
      </c>
      <c r="F25" s="676" t="s">
        <v>101</v>
      </c>
      <c r="G25" s="677" t="s">
        <v>101</v>
      </c>
      <c r="H25" s="444"/>
      <c r="I25" s="675">
        <f t="shared" si="0"/>
        <v>1593.1</v>
      </c>
      <c r="J25" s="676">
        <v>1593.1</v>
      </c>
      <c r="K25" s="676" t="s">
        <v>101</v>
      </c>
      <c r="L25" s="677" t="s">
        <v>101</v>
      </c>
      <c r="M25" s="15"/>
      <c r="N25" s="251">
        <f t="shared" si="1"/>
        <v>1.940549871320068</v>
      </c>
      <c r="P25" s="270">
        <f>VLOOKUP(B25,'FX rates'!$B$9:$K$124,4,FALSE)</f>
        <v>108.625</v>
      </c>
      <c r="Q25" s="283">
        <f>VLOOKUP(B25,'FX rates'!$B$9:$K$124,5,FALSE)</f>
        <v>110.004</v>
      </c>
      <c r="T25" s="552" t="s">
        <v>36</v>
      </c>
      <c r="U25" s="675">
        <f t="shared" si="16"/>
        <v>43.126260069044882</v>
      </c>
      <c r="V25" s="676">
        <f t="shared" si="17"/>
        <v>43.126260069044882</v>
      </c>
      <c r="W25" s="676" t="str">
        <f t="shared" si="18"/>
        <v>NA</v>
      </c>
      <c r="X25" s="677" t="str">
        <f t="shared" si="19"/>
        <v>NA</v>
      </c>
      <c r="Y25" s="446"/>
      <c r="Z25" s="675">
        <f t="shared" si="2"/>
        <v>14.48220064724919</v>
      </c>
      <c r="AA25" s="676">
        <f t="shared" si="3"/>
        <v>14.48220064724919</v>
      </c>
      <c r="AB25" s="676" t="str">
        <f t="shared" si="4"/>
        <v>NA</v>
      </c>
      <c r="AC25" s="677" t="str">
        <f t="shared" si="5"/>
        <v>NA</v>
      </c>
      <c r="AD25" s="440"/>
      <c r="AE25" s="251">
        <f t="shared" si="6"/>
        <v>1.9778803042089095</v>
      </c>
      <c r="AO25" s="1081"/>
      <c r="AP25" s="1081"/>
      <c r="AQ25" s="1081"/>
      <c r="AR25" s="1081"/>
    </row>
    <row r="26" spans="1:44" x14ac:dyDescent="0.25">
      <c r="B26" s="552" t="s">
        <v>38</v>
      </c>
      <c r="C26" s="694" t="s">
        <v>39</v>
      </c>
      <c r="D26" s="675">
        <f t="shared" si="7"/>
        <v>22113312</v>
      </c>
      <c r="E26" s="676">
        <v>2120</v>
      </c>
      <c r="F26" s="676">
        <v>22111192</v>
      </c>
      <c r="G26" s="677">
        <v>0</v>
      </c>
      <c r="H26" s="444"/>
      <c r="I26" s="675">
        <f t="shared" si="0"/>
        <v>19553579</v>
      </c>
      <c r="J26" s="676">
        <v>4858</v>
      </c>
      <c r="K26" s="676">
        <v>19548721</v>
      </c>
      <c r="L26" s="677">
        <v>0</v>
      </c>
      <c r="M26" s="15"/>
      <c r="N26" s="251">
        <f t="shared" si="1"/>
        <v>0.13090866894495376</v>
      </c>
      <c r="P26" s="270">
        <f>VLOOKUP(B26,'FX rates'!$B$9:$K$124,4,FALSE)</f>
        <v>1155.07</v>
      </c>
      <c r="Q26" s="283">
        <f>VLOOKUP(B26,'FX rates'!$B$9:$K$124,5,FALSE)</f>
        <v>1112.97</v>
      </c>
      <c r="T26" s="552" t="s">
        <v>38</v>
      </c>
      <c r="U26" s="675">
        <f t="shared" si="16"/>
        <v>19144.564398694452</v>
      </c>
      <c r="V26" s="676">
        <f t="shared" si="17"/>
        <v>1.8353865999463237</v>
      </c>
      <c r="W26" s="676">
        <f t="shared" si="18"/>
        <v>19142.729012094507</v>
      </c>
      <c r="X26" s="677">
        <f t="shared" si="19"/>
        <v>0</v>
      </c>
      <c r="Y26" s="446"/>
      <c r="Z26" s="675">
        <f t="shared" si="2"/>
        <v>17568.828450003144</v>
      </c>
      <c r="AA26" s="676">
        <f t="shared" si="3"/>
        <v>4.364897526438269</v>
      </c>
      <c r="AB26" s="676">
        <f t="shared" si="4"/>
        <v>17564.463552476707</v>
      </c>
      <c r="AC26" s="677">
        <f t="shared" si="5"/>
        <v>0</v>
      </c>
      <c r="AD26" s="440"/>
      <c r="AE26" s="251">
        <f t="shared" si="6"/>
        <v>8.968930131997653E-2</v>
      </c>
      <c r="AO26" s="1081"/>
      <c r="AP26" s="1081"/>
      <c r="AQ26" s="1081"/>
      <c r="AR26" s="1081"/>
    </row>
    <row r="27" spans="1:44" x14ac:dyDescent="0.25">
      <c r="B27" s="552" t="s">
        <v>40</v>
      </c>
      <c r="C27" s="694" t="s">
        <v>41</v>
      </c>
      <c r="D27" s="675">
        <f t="shared" si="7"/>
        <v>984.08</v>
      </c>
      <c r="E27" s="676">
        <v>808.04</v>
      </c>
      <c r="F27" s="676">
        <v>162.6</v>
      </c>
      <c r="G27" s="677">
        <v>13.44</v>
      </c>
      <c r="H27" s="444"/>
      <c r="I27" s="675">
        <f t="shared" si="0"/>
        <v>886.36999999999989</v>
      </c>
      <c r="J27" s="676">
        <v>705.93</v>
      </c>
      <c r="K27" s="676">
        <v>165.9</v>
      </c>
      <c r="L27" s="677">
        <v>14.54</v>
      </c>
      <c r="M27" s="16"/>
      <c r="N27" s="251">
        <f t="shared" si="1"/>
        <v>0.11023613163802945</v>
      </c>
      <c r="P27" s="270">
        <f>VLOOKUP(B27,'FX rates'!$B$9:$K$124,4,FALSE)</f>
        <v>1.484</v>
      </c>
      <c r="Q27" s="283">
        <f>VLOOKUP(B27,'FX rates'!$B$9:$K$124,5,FALSE)</f>
        <v>1.49</v>
      </c>
      <c r="T27" s="552" t="s">
        <v>40</v>
      </c>
      <c r="U27" s="675">
        <f t="shared" si="16"/>
        <v>663.12668463611863</v>
      </c>
      <c r="V27" s="676">
        <f t="shared" si="17"/>
        <v>544.50134770889485</v>
      </c>
      <c r="W27" s="676">
        <f t="shared" si="18"/>
        <v>109.56873315363882</v>
      </c>
      <c r="X27" s="677">
        <f t="shared" si="19"/>
        <v>9.0566037735849054</v>
      </c>
      <c r="Y27" s="446"/>
      <c r="Z27" s="675">
        <f t="shared" si="2"/>
        <v>594.87919463087246</v>
      </c>
      <c r="AA27" s="676">
        <f t="shared" si="3"/>
        <v>473.77852348993287</v>
      </c>
      <c r="AB27" s="676">
        <f t="shared" si="4"/>
        <v>111.34228187919463</v>
      </c>
      <c r="AC27" s="677">
        <f t="shared" si="5"/>
        <v>9.7583892617449663</v>
      </c>
      <c r="AD27" s="440"/>
      <c r="AE27" s="251">
        <f t="shared" si="6"/>
        <v>0.11472495696810224</v>
      </c>
      <c r="AO27" s="1081"/>
      <c r="AP27" s="1081"/>
      <c r="AQ27" s="1081"/>
      <c r="AR27" s="1081"/>
    </row>
    <row r="28" spans="1:44" x14ac:dyDescent="0.25">
      <c r="B28" s="552" t="s">
        <v>43</v>
      </c>
      <c r="C28" s="694" t="s">
        <v>44</v>
      </c>
      <c r="D28" s="675">
        <f t="shared" si="7"/>
        <v>5124011.5199999996</v>
      </c>
      <c r="E28" s="676">
        <v>4983840.18</v>
      </c>
      <c r="F28" s="676">
        <v>140171.34</v>
      </c>
      <c r="G28" s="677">
        <v>0</v>
      </c>
      <c r="H28" s="444"/>
      <c r="I28" s="675">
        <f t="shared" si="0"/>
        <v>40108.6</v>
      </c>
      <c r="J28" s="676">
        <v>22173.03</v>
      </c>
      <c r="K28" s="676">
        <v>17935.57</v>
      </c>
      <c r="L28" s="677">
        <v>0</v>
      </c>
      <c r="M28" s="15"/>
      <c r="N28" s="251">
        <f t="shared" si="1"/>
        <v>126.75343741741173</v>
      </c>
      <c r="P28" s="270">
        <f>VLOOKUP(B28,'FX rates'!$B$9:$K$124,4,FALSE)</f>
        <v>6.9630000000000001</v>
      </c>
      <c r="Q28" s="283">
        <f>VLOOKUP(B28,'FX rates'!$B$9:$K$124,5,FALSE)</f>
        <v>6.8760000000000003</v>
      </c>
      <c r="T28" s="552" t="s">
        <v>43</v>
      </c>
      <c r="U28" s="675">
        <f t="shared" si="16"/>
        <v>735891.35717363202</v>
      </c>
      <c r="V28" s="676">
        <f t="shared" si="17"/>
        <v>715760.47393364925</v>
      </c>
      <c r="W28" s="676">
        <f t="shared" si="18"/>
        <v>20130.883239982766</v>
      </c>
      <c r="X28" s="677">
        <f t="shared" si="19"/>
        <v>0</v>
      </c>
      <c r="Y28" s="446"/>
      <c r="Z28" s="675">
        <f t="shared" si="2"/>
        <v>5833.1297265852236</v>
      </c>
      <c r="AA28" s="676">
        <f t="shared" si="3"/>
        <v>3224.6989528795807</v>
      </c>
      <c r="AB28" s="676">
        <f t="shared" si="4"/>
        <v>2608.4307737056424</v>
      </c>
      <c r="AC28" s="677">
        <f t="shared" si="5"/>
        <v>0</v>
      </c>
      <c r="AD28" s="440"/>
      <c r="AE28" s="251">
        <f t="shared" si="6"/>
        <v>125.15720747983958</v>
      </c>
      <c r="AO28" s="1081"/>
      <c r="AP28" s="1081"/>
      <c r="AQ28" s="1081"/>
      <c r="AR28" s="1081"/>
    </row>
    <row r="29" spans="1:44" x14ac:dyDescent="0.25">
      <c r="B29" s="552" t="s">
        <v>45</v>
      </c>
      <c r="C29" s="694" t="s">
        <v>44</v>
      </c>
      <c r="D29" s="675">
        <f t="shared" si="7"/>
        <v>927085.32000000007</v>
      </c>
      <c r="E29" s="676">
        <v>921386.89</v>
      </c>
      <c r="F29" s="676">
        <v>5698.43</v>
      </c>
      <c r="G29" s="677" t="s">
        <v>101</v>
      </c>
      <c r="H29" s="444"/>
      <c r="I29" s="675">
        <f t="shared" si="0"/>
        <v>884204.66</v>
      </c>
      <c r="J29" s="676">
        <v>881743.02</v>
      </c>
      <c r="K29" s="676">
        <v>2461.64</v>
      </c>
      <c r="L29" s="677" t="s">
        <v>101</v>
      </c>
      <c r="M29" s="15"/>
      <c r="N29" s="251">
        <f t="shared" si="1"/>
        <v>4.8496306273708205E-2</v>
      </c>
      <c r="P29" s="270">
        <f>VLOOKUP(B29,'FX rates'!$B$9:$K$124,4,FALSE)</f>
        <v>6.9630000000000001</v>
      </c>
      <c r="Q29" s="283">
        <f>VLOOKUP(B29,'FX rates'!$B$9:$K$124,5,FALSE)</f>
        <v>6.8760000000000003</v>
      </c>
      <c r="T29" s="552" t="s">
        <v>45</v>
      </c>
      <c r="U29" s="675">
        <f t="shared" si="16"/>
        <v>133144.52391210684</v>
      </c>
      <c r="V29" s="676">
        <f t="shared" si="17"/>
        <v>132326.13672267701</v>
      </c>
      <c r="W29" s="676">
        <f t="shared" si="18"/>
        <v>818.38718942984349</v>
      </c>
      <c r="X29" s="677" t="str">
        <f t="shared" si="19"/>
        <v>NA</v>
      </c>
      <c r="Y29" s="446"/>
      <c r="Z29" s="675">
        <f t="shared" si="2"/>
        <v>128592.88248981966</v>
      </c>
      <c r="AA29" s="676">
        <f t="shared" si="3"/>
        <v>128234.87783595113</v>
      </c>
      <c r="AB29" s="676">
        <f t="shared" si="4"/>
        <v>358.00465386852818</v>
      </c>
      <c r="AC29" s="677" t="str">
        <f t="shared" si="5"/>
        <v>NA</v>
      </c>
      <c r="AD29" s="440"/>
      <c r="AE29" s="251">
        <f t="shared" si="6"/>
        <v>3.5395749237112896E-2</v>
      </c>
      <c r="AO29" s="1081"/>
      <c r="AP29" s="1081"/>
      <c r="AQ29" s="1081"/>
      <c r="AR29" s="1081"/>
    </row>
    <row r="30" spans="1:44" x14ac:dyDescent="0.25">
      <c r="B30" s="863" t="s">
        <v>49</v>
      </c>
      <c r="C30" s="695" t="s">
        <v>50</v>
      </c>
      <c r="D30" s="679">
        <f t="shared" si="7"/>
        <v>5876031.1600000001</v>
      </c>
      <c r="E30" s="680">
        <v>890181.25</v>
      </c>
      <c r="F30" s="680">
        <v>4691757.6100000003</v>
      </c>
      <c r="G30" s="681">
        <v>294092.3</v>
      </c>
      <c r="H30" s="444"/>
      <c r="I30" s="679">
        <f t="shared" si="0"/>
        <v>6483104.0099999998</v>
      </c>
      <c r="J30" s="680">
        <v>944950.17</v>
      </c>
      <c r="K30" s="680">
        <v>5039866.43</v>
      </c>
      <c r="L30" s="681">
        <v>498287.41</v>
      </c>
      <c r="M30" s="15"/>
      <c r="N30" s="252">
        <f t="shared" si="1"/>
        <v>-9.3639227299702019E-2</v>
      </c>
      <c r="P30" s="271">
        <f>VLOOKUP(B30,'FX rates'!$B$9:$K$124,4,FALSE)</f>
        <v>29.914000000000001</v>
      </c>
      <c r="Q30" s="285">
        <f>VLOOKUP(B30,'FX rates'!$B$9:$K$124,5,FALSE)</f>
        <v>30.565000000000001</v>
      </c>
      <c r="T30" s="863" t="s">
        <v>49</v>
      </c>
      <c r="U30" s="679">
        <f t="shared" si="16"/>
        <v>196430.80698000937</v>
      </c>
      <c r="V30" s="680">
        <f t="shared" si="17"/>
        <v>29758.014641973656</v>
      </c>
      <c r="W30" s="680">
        <f t="shared" si="18"/>
        <v>156841.53272715118</v>
      </c>
      <c r="X30" s="681">
        <f t="shared" si="19"/>
        <v>9831.2596108845355</v>
      </c>
      <c r="Y30" s="446"/>
      <c r="Z30" s="679">
        <f t="shared" si="2"/>
        <v>212108.75216751185</v>
      </c>
      <c r="AA30" s="680">
        <f t="shared" si="3"/>
        <v>30916.086046131197</v>
      </c>
      <c r="AB30" s="680">
        <f t="shared" si="4"/>
        <v>164890.11712743333</v>
      </c>
      <c r="AC30" s="681">
        <f t="shared" si="5"/>
        <v>16302.548993947325</v>
      </c>
      <c r="AD30" s="440"/>
      <c r="AE30" s="252">
        <f t="shared" si="6"/>
        <v>-7.3914654757484516E-2</v>
      </c>
      <c r="AO30" s="1081"/>
      <c r="AP30" s="1081"/>
      <c r="AQ30" s="1081"/>
      <c r="AR30" s="1081"/>
    </row>
    <row r="31" spans="1:44" x14ac:dyDescent="0.25">
      <c r="B31" s="37"/>
      <c r="C31" s="66"/>
      <c r="D31"/>
      <c r="E31" s="294"/>
      <c r="F31" s="294"/>
      <c r="G31" s="294"/>
      <c r="H31" s="15"/>
      <c r="I31"/>
      <c r="J31" s="294"/>
      <c r="K31" s="294"/>
      <c r="L31" s="294"/>
      <c r="N31" s="294"/>
      <c r="P31" s="241"/>
      <c r="Q31" s="241"/>
      <c r="T31" s="37"/>
      <c r="U31"/>
      <c r="V31" s="294"/>
      <c r="W31" s="294"/>
      <c r="X31" s="294"/>
      <c r="Z31"/>
      <c r="AA31" s="294"/>
      <c r="AB31" s="294"/>
      <c r="AC31" s="294"/>
      <c r="AE31" s="294"/>
      <c r="AO31" s="1081"/>
      <c r="AP31" s="1081"/>
      <c r="AQ31" s="1081"/>
      <c r="AR31" s="1081"/>
    </row>
    <row r="32" spans="1:44" x14ac:dyDescent="0.25">
      <c r="A32" s="6"/>
      <c r="B32" s="21"/>
      <c r="C32" s="66"/>
      <c r="D32"/>
      <c r="E32" s="294"/>
      <c r="F32" s="294"/>
      <c r="G32" s="294"/>
      <c r="H32" s="67"/>
      <c r="I32"/>
      <c r="J32" s="294"/>
      <c r="K32" s="294"/>
      <c r="L32" s="294"/>
      <c r="M32" s="67"/>
      <c r="N32" s="294"/>
      <c r="O32" s="6"/>
      <c r="P32" s="241"/>
      <c r="Q32" s="241"/>
      <c r="R32" s="6"/>
      <c r="S32" s="6"/>
      <c r="T32" s="21"/>
      <c r="U32"/>
      <c r="V32" s="294"/>
      <c r="W32" s="294"/>
      <c r="X32" s="294"/>
      <c r="Z32"/>
      <c r="AA32" s="294"/>
      <c r="AB32" s="294"/>
      <c r="AC32" s="294"/>
      <c r="AE32" s="294"/>
      <c r="AO32" s="1081"/>
      <c r="AP32" s="1081"/>
      <c r="AQ32" s="1081"/>
      <c r="AR32" s="1081"/>
    </row>
    <row r="33" spans="1:44" x14ac:dyDescent="0.25">
      <c r="A33" s="6"/>
      <c r="B33" s="11" t="s">
        <v>52</v>
      </c>
      <c r="C33" s="3"/>
      <c r="D33"/>
      <c r="E33" s="294"/>
      <c r="F33" s="294"/>
      <c r="G33" s="294"/>
      <c r="H33" s="51"/>
      <c r="I33"/>
      <c r="J33" s="294"/>
      <c r="K33" s="294"/>
      <c r="L33" s="294"/>
      <c r="M33" s="6"/>
      <c r="N33" s="294"/>
      <c r="O33" s="6"/>
      <c r="P33" s="241"/>
      <c r="Q33" s="241"/>
      <c r="R33" s="6"/>
      <c r="S33" s="6"/>
      <c r="T33" s="11" t="s">
        <v>52</v>
      </c>
      <c r="U33"/>
      <c r="V33" s="294"/>
      <c r="W33" s="294"/>
      <c r="X33" s="294"/>
      <c r="Z33"/>
      <c r="AA33" s="294"/>
      <c r="AB33" s="294"/>
      <c r="AC33" s="294"/>
      <c r="AE33" s="294"/>
      <c r="AO33" s="1081"/>
      <c r="AP33" s="1081"/>
      <c r="AQ33" s="1081"/>
      <c r="AR33" s="1081"/>
    </row>
    <row r="34" spans="1:44" x14ac:dyDescent="0.25">
      <c r="A34" s="6"/>
      <c r="B34" s="595" t="s">
        <v>120</v>
      </c>
      <c r="C34" s="693" t="s">
        <v>57</v>
      </c>
      <c r="D34" s="861">
        <f t="shared" si="7"/>
        <v>22.46</v>
      </c>
      <c r="E34" s="597">
        <v>15.79</v>
      </c>
      <c r="F34" s="597">
        <v>6.67</v>
      </c>
      <c r="G34" s="598">
        <v>0</v>
      </c>
      <c r="H34" s="444"/>
      <c r="I34" s="861">
        <f t="shared" si="0"/>
        <v>7.32</v>
      </c>
      <c r="J34" s="597">
        <v>2.4300000000000002</v>
      </c>
      <c r="K34" s="597">
        <v>4.8899999999999997</v>
      </c>
      <c r="L34" s="598">
        <v>0</v>
      </c>
      <c r="M34" s="15"/>
      <c r="N34" s="250">
        <f t="shared" si="1"/>
        <v>2.0683060109289619</v>
      </c>
      <c r="P34" s="269">
        <f>VLOOKUP(B34,'FX rates'!$B$9:$K$124,4,FALSE)</f>
        <v>0.89200000000000002</v>
      </c>
      <c r="Q34" s="281">
        <f>VLOOKUP(B34,'FX rates'!$B$9:$K$124,5,FALSE)</f>
        <v>0.874</v>
      </c>
      <c r="R34" s="6"/>
      <c r="S34" s="6"/>
      <c r="T34" s="595" t="s">
        <v>120</v>
      </c>
      <c r="U34" s="861">
        <f t="shared" ref="U34:U56" si="20">IF(D34="NA","NA",D34/P34)</f>
        <v>25.179372197309419</v>
      </c>
      <c r="V34" s="597">
        <f t="shared" ref="V34:V56" si="21">IF(E34="NA","NA",E34/P34)</f>
        <v>17.701793721973093</v>
      </c>
      <c r="W34" s="597">
        <f t="shared" ref="W34:W56" si="22">IF(F34="NA","NA",F34/P34)</f>
        <v>7.4775784753363226</v>
      </c>
      <c r="X34" s="598">
        <f t="shared" ref="X34:X56" si="23">IF(G34="NA","NA",G34/P34)</f>
        <v>0</v>
      </c>
      <c r="Y34" s="446"/>
      <c r="Z34" s="861">
        <f t="shared" si="2"/>
        <v>8.3752860411899324</v>
      </c>
      <c r="AA34" s="597">
        <f t="shared" si="3"/>
        <v>2.7803203661327234</v>
      </c>
      <c r="AB34" s="597">
        <f t="shared" si="4"/>
        <v>5.5949656750572077</v>
      </c>
      <c r="AC34" s="598">
        <f t="shared" si="5"/>
        <v>0</v>
      </c>
      <c r="AD34" s="440"/>
      <c r="AE34" s="250">
        <f t="shared" si="6"/>
        <v>2.0063895219191847</v>
      </c>
      <c r="AO34" s="1081"/>
      <c r="AP34" s="1081"/>
      <c r="AQ34" s="1081"/>
      <c r="AR34" s="1081"/>
    </row>
    <row r="35" spans="1:44" x14ac:dyDescent="0.25">
      <c r="A35" s="27"/>
      <c r="B35" s="560" t="s">
        <v>579</v>
      </c>
      <c r="C35" s="694" t="s">
        <v>19</v>
      </c>
      <c r="D35" s="862">
        <f t="shared" si="7"/>
        <v>1769.83</v>
      </c>
      <c r="E35" s="601">
        <v>960.93</v>
      </c>
      <c r="F35" s="601">
        <v>808.9</v>
      </c>
      <c r="G35" s="602">
        <v>0</v>
      </c>
      <c r="H35" s="444"/>
      <c r="I35" s="862">
        <f t="shared" si="0"/>
        <v>2311.59</v>
      </c>
      <c r="J35" s="601">
        <v>1072.96</v>
      </c>
      <c r="K35" s="601">
        <v>1238.6300000000001</v>
      </c>
      <c r="L35" s="602">
        <v>0</v>
      </c>
      <c r="M35" s="15"/>
      <c r="N35" s="251">
        <f t="shared" si="1"/>
        <v>-0.23436682110581902</v>
      </c>
      <c r="P35" s="270">
        <f>VLOOKUP(B35,'FX rates'!$B$9:$K$124,4,FALSE)</f>
        <v>1</v>
      </c>
      <c r="Q35" s="283">
        <f>VLOOKUP(B35,'FX rates'!$B$9:$K$124,5,FALSE)</f>
        <v>1</v>
      </c>
      <c r="R35" s="27"/>
      <c r="S35" s="27"/>
      <c r="T35" s="560" t="s">
        <v>579</v>
      </c>
      <c r="U35" s="862">
        <f t="shared" si="20"/>
        <v>1769.83</v>
      </c>
      <c r="V35" s="601">
        <f t="shared" si="21"/>
        <v>960.93</v>
      </c>
      <c r="W35" s="601">
        <f t="shared" si="22"/>
        <v>808.9</v>
      </c>
      <c r="X35" s="602">
        <f t="shared" si="23"/>
        <v>0</v>
      </c>
      <c r="Y35" s="446"/>
      <c r="Z35" s="862">
        <f t="shared" si="2"/>
        <v>2311.59</v>
      </c>
      <c r="AA35" s="601">
        <f t="shared" si="3"/>
        <v>1072.96</v>
      </c>
      <c r="AB35" s="601">
        <f t="shared" si="4"/>
        <v>1238.6300000000001</v>
      </c>
      <c r="AC35" s="602">
        <f t="shared" si="5"/>
        <v>0</v>
      </c>
      <c r="AD35" s="440"/>
      <c r="AE35" s="251">
        <f t="shared" si="6"/>
        <v>-0.23436682110581902</v>
      </c>
      <c r="AO35" s="1081"/>
      <c r="AP35" s="1081"/>
      <c r="AQ35" s="1081"/>
      <c r="AR35" s="1081"/>
    </row>
    <row r="36" spans="1:44" x14ac:dyDescent="0.25">
      <c r="A36" s="15"/>
      <c r="B36" s="560" t="s">
        <v>123</v>
      </c>
      <c r="C36" s="694" t="s">
        <v>57</v>
      </c>
      <c r="D36" s="862">
        <f t="shared" si="7"/>
        <v>4353055.78</v>
      </c>
      <c r="E36" s="601">
        <v>114215.69</v>
      </c>
      <c r="F36" s="601">
        <v>4238840.09</v>
      </c>
      <c r="G36" s="602">
        <v>0</v>
      </c>
      <c r="H36" s="444"/>
      <c r="I36" s="682">
        <f t="shared" si="0"/>
        <v>4189152.15</v>
      </c>
      <c r="J36" s="601">
        <v>44936.53</v>
      </c>
      <c r="K36" s="601">
        <v>4144215.62</v>
      </c>
      <c r="L36" s="602">
        <v>0</v>
      </c>
      <c r="M36" s="15"/>
      <c r="N36" s="251">
        <f t="shared" si="1"/>
        <v>3.9125728579708037E-2</v>
      </c>
      <c r="P36" s="270">
        <f>VLOOKUP(B36,'FX rates'!$B$9:$K$124,4,FALSE)</f>
        <v>0.89200000000000002</v>
      </c>
      <c r="Q36" s="283">
        <f>VLOOKUP(B36,'FX rates'!$B$9:$K$124,5,FALSE)</f>
        <v>0.874</v>
      </c>
      <c r="R36" s="15"/>
      <c r="S36" s="15"/>
      <c r="T36" s="560" t="s">
        <v>123</v>
      </c>
      <c r="U36" s="682">
        <f t="shared" si="20"/>
        <v>4880107.3766816147</v>
      </c>
      <c r="V36" s="601">
        <f t="shared" si="21"/>
        <v>128044.49551569507</v>
      </c>
      <c r="W36" s="601">
        <f t="shared" si="22"/>
        <v>4752062.8811659189</v>
      </c>
      <c r="X36" s="602">
        <f t="shared" si="23"/>
        <v>0</v>
      </c>
      <c r="Y36" s="446"/>
      <c r="Z36" s="682">
        <f t="shared" si="2"/>
        <v>4793080.2631578948</v>
      </c>
      <c r="AA36" s="601">
        <f t="shared" si="3"/>
        <v>51414.794050343247</v>
      </c>
      <c r="AB36" s="601">
        <f t="shared" si="4"/>
        <v>4741665.4691075515</v>
      </c>
      <c r="AC36" s="602">
        <f t="shared" si="5"/>
        <v>0</v>
      </c>
      <c r="AD36" s="440"/>
      <c r="AE36" s="251">
        <f t="shared" si="6"/>
        <v>1.8156823742897746E-2</v>
      </c>
      <c r="AO36" s="1081"/>
      <c r="AP36" s="1081"/>
      <c r="AQ36" s="1081"/>
      <c r="AR36" s="1081"/>
    </row>
    <row r="37" spans="1:44" x14ac:dyDescent="0.25">
      <c r="B37" s="560" t="s">
        <v>60</v>
      </c>
      <c r="C37" s="694" t="s">
        <v>61</v>
      </c>
      <c r="D37" s="682">
        <f t="shared" si="7"/>
        <v>221503.89</v>
      </c>
      <c r="E37" s="601">
        <v>40601.440000000002</v>
      </c>
      <c r="F37" s="601">
        <v>180902.45</v>
      </c>
      <c r="G37" s="602">
        <v>0</v>
      </c>
      <c r="H37" s="444"/>
      <c r="I37" s="682">
        <f t="shared" si="0"/>
        <v>249381.97000000003</v>
      </c>
      <c r="J37" s="601">
        <v>33072.76</v>
      </c>
      <c r="K37" s="601">
        <v>187110.07</v>
      </c>
      <c r="L37" s="602">
        <v>29199.14</v>
      </c>
      <c r="M37" s="15"/>
      <c r="N37" s="251">
        <f t="shared" si="1"/>
        <v>-0.11178867501928874</v>
      </c>
      <c r="P37" s="270">
        <f>VLOOKUP(B37,'FX rates'!$B$9:$K$124,4,FALSE)</f>
        <v>5.9489999999999998</v>
      </c>
      <c r="Q37" s="283">
        <f>VLOOKUP(B37,'FX rates'!$B$9:$K$124,5,FALSE)</f>
        <v>5.2830000000000004</v>
      </c>
      <c r="T37" s="560" t="s">
        <v>60</v>
      </c>
      <c r="U37" s="682">
        <f t="shared" si="20"/>
        <v>37233.802319717601</v>
      </c>
      <c r="V37" s="601">
        <f t="shared" si="21"/>
        <v>6824.9184736930583</v>
      </c>
      <c r="W37" s="601">
        <f t="shared" si="22"/>
        <v>30408.883846024546</v>
      </c>
      <c r="X37" s="602">
        <f t="shared" si="23"/>
        <v>0</v>
      </c>
      <c r="Y37" s="446"/>
      <c r="Z37" s="682">
        <f t="shared" si="2"/>
        <v>47204.612909331823</v>
      </c>
      <c r="AA37" s="601">
        <f t="shared" si="3"/>
        <v>6260.2233579405638</v>
      </c>
      <c r="AB37" s="601">
        <f t="shared" si="4"/>
        <v>35417.389740677645</v>
      </c>
      <c r="AC37" s="602">
        <f t="shared" si="5"/>
        <v>5526.9998107136089</v>
      </c>
      <c r="AD37" s="440"/>
      <c r="AE37" s="251">
        <f t="shared" si="6"/>
        <v>-0.2112253437765847</v>
      </c>
      <c r="AO37" s="1081"/>
      <c r="AP37" s="1081"/>
      <c r="AQ37" s="1081"/>
      <c r="AR37" s="1081"/>
    </row>
    <row r="38" spans="1:44" x14ac:dyDescent="0.25">
      <c r="B38" s="560" t="s">
        <v>420</v>
      </c>
      <c r="C38" s="694" t="s">
        <v>421</v>
      </c>
      <c r="D38" s="682">
        <f t="shared" si="7"/>
        <v>2120.27</v>
      </c>
      <c r="E38" s="601">
        <v>26.6</v>
      </c>
      <c r="F38" s="601">
        <v>2093.17</v>
      </c>
      <c r="G38" s="602">
        <v>0.5</v>
      </c>
      <c r="H38" s="444"/>
      <c r="I38" s="682">
        <f t="shared" si="0"/>
        <v>1984.6</v>
      </c>
      <c r="J38" s="601">
        <v>295.10000000000002</v>
      </c>
      <c r="K38" s="601">
        <v>1689.5</v>
      </c>
      <c r="L38" s="602">
        <v>0</v>
      </c>
      <c r="M38" s="15"/>
      <c r="N38" s="251">
        <f t="shared" si="1"/>
        <v>6.8361382646377145E-2</v>
      </c>
      <c r="P38" s="270">
        <f>VLOOKUP(B38,'FX rates'!$B$9:$K$124,4,FALSE)</f>
        <v>10.87</v>
      </c>
      <c r="Q38" s="283">
        <f>VLOOKUP(B38,'FX rates'!$B$9:$K$124,5,FALSE)</f>
        <v>10.516</v>
      </c>
      <c r="T38" s="560" t="s">
        <v>420</v>
      </c>
      <c r="U38" s="682">
        <f t="shared" si="20"/>
        <v>195.05703771849127</v>
      </c>
      <c r="V38" s="601">
        <f t="shared" si="21"/>
        <v>2.4471021159153636</v>
      </c>
      <c r="W38" s="601">
        <f t="shared" si="22"/>
        <v>192.56393744250232</v>
      </c>
      <c r="X38" s="602">
        <f t="shared" si="23"/>
        <v>4.5998160073597062E-2</v>
      </c>
      <c r="Y38" s="446"/>
      <c r="Z38" s="682">
        <f t="shared" si="2"/>
        <v>188.72194750855837</v>
      </c>
      <c r="AA38" s="601">
        <f t="shared" si="3"/>
        <v>28.062000760745534</v>
      </c>
      <c r="AB38" s="601">
        <f t="shared" si="4"/>
        <v>160.65994674781285</v>
      </c>
      <c r="AC38" s="602">
        <f t="shared" si="5"/>
        <v>0</v>
      </c>
      <c r="AD38" s="440"/>
      <c r="AE38" s="251">
        <f t="shared" si="6"/>
        <v>3.3568380856421637E-2</v>
      </c>
      <c r="AO38" s="1081"/>
      <c r="AP38" s="1081"/>
      <c r="AQ38" s="1081"/>
      <c r="AR38" s="1081"/>
    </row>
    <row r="39" spans="1:44" x14ac:dyDescent="0.25">
      <c r="B39" s="560" t="s">
        <v>62</v>
      </c>
      <c r="C39" s="694" t="s">
        <v>63</v>
      </c>
      <c r="D39" s="682">
        <f t="shared" si="7"/>
        <v>527.44000000000005</v>
      </c>
      <c r="E39" s="601">
        <v>403.67</v>
      </c>
      <c r="F39" s="601">
        <v>123.77</v>
      </c>
      <c r="G39" s="602">
        <v>0</v>
      </c>
      <c r="H39" s="444"/>
      <c r="I39" s="682">
        <f t="shared" si="0"/>
        <v>950.14</v>
      </c>
      <c r="J39" s="601">
        <v>822.92</v>
      </c>
      <c r="K39" s="601">
        <v>127.22</v>
      </c>
      <c r="L39" s="602">
        <v>0</v>
      </c>
      <c r="M39" s="15"/>
      <c r="N39" s="251">
        <f t="shared" si="1"/>
        <v>-0.44488180689161588</v>
      </c>
      <c r="P39" s="270">
        <f>VLOOKUP(B39,'FX rates'!$B$9:$K$124,4,FALSE)</f>
        <v>9.5660000000000007</v>
      </c>
      <c r="Q39" s="283">
        <f>VLOOKUP(B39,'FX rates'!$B$9:$K$124,5,FALSE)</f>
        <v>9.5120000000000005</v>
      </c>
      <c r="T39" s="560" t="s">
        <v>62</v>
      </c>
      <c r="U39" s="682">
        <f t="shared" si="20"/>
        <v>55.136943340999373</v>
      </c>
      <c r="V39" s="601">
        <f t="shared" si="21"/>
        <v>42.198411039096797</v>
      </c>
      <c r="W39" s="601">
        <f t="shared" si="22"/>
        <v>12.938532301902571</v>
      </c>
      <c r="X39" s="602">
        <f t="shared" si="23"/>
        <v>0</v>
      </c>
      <c r="Y39" s="446"/>
      <c r="Z39" s="682">
        <f t="shared" si="2"/>
        <v>99.88856181665264</v>
      </c>
      <c r="AA39" s="601">
        <f t="shared" si="3"/>
        <v>86.513877207737593</v>
      </c>
      <c r="AB39" s="601">
        <f t="shared" si="4"/>
        <v>13.374684608915054</v>
      </c>
      <c r="AC39" s="602">
        <f t="shared" si="5"/>
        <v>0</v>
      </c>
      <c r="AD39" s="440"/>
      <c r="AE39" s="251">
        <f t="shared" si="6"/>
        <v>-0.44801544502958923</v>
      </c>
      <c r="AO39" s="1081"/>
      <c r="AP39" s="1081"/>
      <c r="AQ39" s="1081"/>
      <c r="AR39" s="1081"/>
    </row>
    <row r="40" spans="1:44" x14ac:dyDescent="0.25">
      <c r="B40" s="560" t="s">
        <v>127</v>
      </c>
      <c r="C40" s="694" t="s">
        <v>128</v>
      </c>
      <c r="D40" s="682">
        <f t="shared" si="7"/>
        <v>0.52</v>
      </c>
      <c r="E40" s="601">
        <v>0.52</v>
      </c>
      <c r="F40" s="601">
        <v>0</v>
      </c>
      <c r="G40" s="602">
        <v>0</v>
      </c>
      <c r="H40" s="444"/>
      <c r="I40" s="682">
        <f t="shared" si="0"/>
        <v>122.71</v>
      </c>
      <c r="J40" s="601">
        <v>0</v>
      </c>
      <c r="K40" s="601">
        <v>122.71</v>
      </c>
      <c r="L40" s="602">
        <v>0</v>
      </c>
      <c r="M40" s="15"/>
      <c r="N40" s="251">
        <f t="shared" si="1"/>
        <v>-0.99576236655529304</v>
      </c>
      <c r="P40" s="270">
        <f>VLOOKUP(B40,'FX rates'!$B$9:$K$124,4,FALSE)</f>
        <v>4.2699999999999996</v>
      </c>
      <c r="Q40" s="283">
        <f>VLOOKUP(B40,'FX rates'!$B$9:$K$124,5,FALSE)</f>
        <v>4.0609999999999999</v>
      </c>
      <c r="T40" s="560" t="s">
        <v>127</v>
      </c>
      <c r="U40" s="682">
        <f t="shared" si="20"/>
        <v>0.12177985948477753</v>
      </c>
      <c r="V40" s="601">
        <f t="shared" si="21"/>
        <v>0.12177985948477753</v>
      </c>
      <c r="W40" s="601">
        <f t="shared" si="22"/>
        <v>0</v>
      </c>
      <c r="X40" s="602">
        <f t="shared" si="23"/>
        <v>0</v>
      </c>
      <c r="Y40" s="446"/>
      <c r="Z40" s="682">
        <f t="shared" si="2"/>
        <v>30.21669539522285</v>
      </c>
      <c r="AA40" s="601">
        <f t="shared" si="3"/>
        <v>0</v>
      </c>
      <c r="AB40" s="601">
        <f t="shared" si="4"/>
        <v>30.21669539522285</v>
      </c>
      <c r="AC40" s="602">
        <f t="shared" si="5"/>
        <v>0</v>
      </c>
      <c r="AD40" s="440"/>
      <c r="AE40" s="251">
        <f t="shared" si="6"/>
        <v>-0.99596978233748112</v>
      </c>
      <c r="AO40" s="1081"/>
      <c r="AP40" s="1081"/>
      <c r="AQ40" s="1081"/>
      <c r="AR40" s="1081"/>
    </row>
    <row r="41" spans="1:44" x14ac:dyDescent="0.25">
      <c r="B41" s="560" t="s">
        <v>129</v>
      </c>
      <c r="C41" s="694" t="s">
        <v>130</v>
      </c>
      <c r="D41" s="682">
        <v>313423.06</v>
      </c>
      <c r="E41" s="601">
        <v>961.89</v>
      </c>
      <c r="F41" s="601">
        <v>56593.98</v>
      </c>
      <c r="G41" s="602">
        <v>255867.18999999997</v>
      </c>
      <c r="H41" s="444"/>
      <c r="I41" s="682" t="s">
        <v>101</v>
      </c>
      <c r="J41" s="601" t="s">
        <v>101</v>
      </c>
      <c r="K41" s="601" t="s">
        <v>101</v>
      </c>
      <c r="L41" s="602" t="s">
        <v>101</v>
      </c>
      <c r="M41" s="15"/>
      <c r="N41" s="251" t="s">
        <v>101</v>
      </c>
      <c r="P41" s="270">
        <f>VLOOKUP(B41,'FX rates'!$B$9:$K$124,4,FALSE)</f>
        <v>295.31</v>
      </c>
      <c r="Q41" s="283">
        <f>VLOOKUP(B41,'FX rates'!$B$9:$K$124,5,FALSE)</f>
        <v>280.358</v>
      </c>
      <c r="T41" s="560" t="s">
        <v>129</v>
      </c>
      <c r="U41" s="682">
        <f t="shared" si="20"/>
        <v>1061.3357488740646</v>
      </c>
      <c r="V41" s="601">
        <f t="shared" si="21"/>
        <v>3.2572212251532289</v>
      </c>
      <c r="W41" s="601">
        <f t="shared" si="22"/>
        <v>191.64261284751618</v>
      </c>
      <c r="X41" s="602">
        <f t="shared" si="23"/>
        <v>866.43591480139503</v>
      </c>
      <c r="Y41" s="446"/>
      <c r="Z41" s="682" t="str">
        <f t="shared" si="2"/>
        <v>NA</v>
      </c>
      <c r="AA41" s="601" t="str">
        <f t="shared" si="3"/>
        <v>NA</v>
      </c>
      <c r="AB41" s="601" t="str">
        <f t="shared" si="4"/>
        <v>NA</v>
      </c>
      <c r="AC41" s="602" t="str">
        <f t="shared" si="5"/>
        <v>NA</v>
      </c>
      <c r="AD41" s="440"/>
      <c r="AE41" s="251" t="str">
        <f t="shared" si="6"/>
        <v>NA</v>
      </c>
      <c r="AO41" s="1081"/>
      <c r="AP41" s="1081"/>
      <c r="AQ41" s="1081"/>
      <c r="AR41" s="1081"/>
    </row>
    <row r="42" spans="1:44" x14ac:dyDescent="0.25">
      <c r="B42" s="560" t="s">
        <v>603</v>
      </c>
      <c r="C42" s="694" t="s">
        <v>57</v>
      </c>
      <c r="D42" s="682">
        <v>2488</v>
      </c>
      <c r="E42" s="601" t="s">
        <v>101</v>
      </c>
      <c r="F42" s="601" t="s">
        <v>101</v>
      </c>
      <c r="G42" s="602" t="s">
        <v>101</v>
      </c>
      <c r="H42" s="444"/>
      <c r="I42" s="682">
        <f>SUM(J42:L42)</f>
        <v>3163.5</v>
      </c>
      <c r="J42" s="601">
        <v>1082.5999999999999</v>
      </c>
      <c r="K42" s="601">
        <v>436</v>
      </c>
      <c r="L42" s="602">
        <v>1644.9</v>
      </c>
      <c r="M42" s="15"/>
      <c r="N42" s="251">
        <f t="shared" si="1"/>
        <v>-0.21352931879247669</v>
      </c>
      <c r="P42" s="270">
        <f>VLOOKUP(B42,'FX rates'!$B$9:$K$124,4,FALSE)</f>
        <v>0.89200000000000002</v>
      </c>
      <c r="Q42" s="283">
        <f>VLOOKUP(B42,'FX rates'!$B$9:$K$124,5,FALSE)</f>
        <v>0.874</v>
      </c>
      <c r="T42" s="560" t="s">
        <v>603</v>
      </c>
      <c r="U42" s="682">
        <f t="shared" si="20"/>
        <v>2789.2376681614351</v>
      </c>
      <c r="V42" s="601" t="str">
        <f t="shared" si="21"/>
        <v>NA</v>
      </c>
      <c r="W42" s="601" t="str">
        <f t="shared" si="22"/>
        <v>NA</v>
      </c>
      <c r="X42" s="602" t="str">
        <f t="shared" si="23"/>
        <v>NA</v>
      </c>
      <c r="Y42" s="446"/>
      <c r="Z42" s="682">
        <f t="shared" si="2"/>
        <v>3619.5652173913045</v>
      </c>
      <c r="AA42" s="601">
        <f t="shared" si="3"/>
        <v>1238.6727688787184</v>
      </c>
      <c r="AB42" s="601">
        <f t="shared" si="4"/>
        <v>498.85583524027459</v>
      </c>
      <c r="AC42" s="602">
        <f t="shared" si="5"/>
        <v>1882.0366132723113</v>
      </c>
      <c r="AD42" s="440"/>
      <c r="AE42" s="251">
        <f t="shared" si="6"/>
        <v>-0.22939980339083479</v>
      </c>
      <c r="AO42" s="1081"/>
      <c r="AP42" s="1081"/>
      <c r="AQ42" s="1081"/>
      <c r="AR42" s="1081"/>
    </row>
    <row r="43" spans="1:44" x14ac:dyDescent="0.25">
      <c r="B43" s="560" t="s">
        <v>67</v>
      </c>
      <c r="C43" s="694" t="s">
        <v>57</v>
      </c>
      <c r="D43" s="682">
        <v>226184.22</v>
      </c>
      <c r="E43" s="601">
        <v>0</v>
      </c>
      <c r="F43" s="601">
        <v>0</v>
      </c>
      <c r="G43" s="602">
        <v>0</v>
      </c>
      <c r="H43" s="444"/>
      <c r="I43" s="682" t="s">
        <v>101</v>
      </c>
      <c r="J43" s="601" t="s">
        <v>101</v>
      </c>
      <c r="K43" s="601" t="s">
        <v>101</v>
      </c>
      <c r="L43" s="602" t="s">
        <v>101</v>
      </c>
      <c r="M43" s="15"/>
      <c r="N43" s="251" t="s">
        <v>101</v>
      </c>
      <c r="P43" s="270">
        <f>VLOOKUP(B43,'FX rates'!$B$9:$K$124,4,FALSE)</f>
        <v>0.89200000000000002</v>
      </c>
      <c r="Q43" s="283">
        <f>VLOOKUP(B43,'FX rates'!$B$9:$K$124,5,FALSE)</f>
        <v>0.874</v>
      </c>
      <c r="T43" s="560" t="s">
        <v>67</v>
      </c>
      <c r="U43" s="682">
        <f t="shared" si="20"/>
        <v>253569.75336322869</v>
      </c>
      <c r="V43" s="601">
        <f t="shared" si="21"/>
        <v>0</v>
      </c>
      <c r="W43" s="601">
        <f t="shared" si="22"/>
        <v>0</v>
      </c>
      <c r="X43" s="602">
        <f t="shared" si="23"/>
        <v>0</v>
      </c>
      <c r="Y43" s="446"/>
      <c r="Z43" s="682" t="str">
        <f t="shared" si="2"/>
        <v>NA</v>
      </c>
      <c r="AA43" s="601" t="str">
        <f t="shared" si="3"/>
        <v>NA</v>
      </c>
      <c r="AB43" s="601" t="str">
        <f t="shared" si="4"/>
        <v>NA</v>
      </c>
      <c r="AC43" s="602" t="str">
        <f t="shared" si="5"/>
        <v>NA</v>
      </c>
      <c r="AD43" s="440"/>
      <c r="AE43" s="251" t="str">
        <f t="shared" si="6"/>
        <v>NA</v>
      </c>
      <c r="AO43" s="1081"/>
      <c r="AP43" s="1081"/>
      <c r="AQ43" s="1081"/>
      <c r="AR43" s="1081"/>
    </row>
    <row r="44" spans="1:44" x14ac:dyDescent="0.25">
      <c r="B44" s="560" t="s">
        <v>479</v>
      </c>
      <c r="C44" s="694" t="s">
        <v>140</v>
      </c>
      <c r="D44" s="682">
        <f t="shared" si="7"/>
        <v>62593609.159999996</v>
      </c>
      <c r="E44" s="601">
        <v>45556104.469999999</v>
      </c>
      <c r="F44" s="601">
        <v>17037504.690000001</v>
      </c>
      <c r="G44" s="602">
        <v>0</v>
      </c>
      <c r="H44" s="444"/>
      <c r="I44" s="682">
        <f t="shared" si="0"/>
        <v>62711347.269999996</v>
      </c>
      <c r="J44" s="601">
        <v>23191049.870000001</v>
      </c>
      <c r="K44" s="601">
        <v>39520297.399999999</v>
      </c>
      <c r="L44" s="602">
        <v>0</v>
      </c>
      <c r="M44" s="15"/>
      <c r="N44" s="251">
        <f t="shared" si="1"/>
        <v>-1.8774610198228549E-3</v>
      </c>
      <c r="P44" s="270">
        <f>VLOOKUP(B44,'FX rates'!$B$9:$K$124,4,FALSE)</f>
        <v>42000</v>
      </c>
      <c r="Q44" s="283">
        <f>VLOOKUP(B44,'FX rates'!$B$9:$K$124,5,FALSE)</f>
        <v>42000</v>
      </c>
      <c r="T44" s="560" t="s">
        <v>479</v>
      </c>
      <c r="U44" s="682">
        <f t="shared" si="20"/>
        <v>1490.3240276190475</v>
      </c>
      <c r="V44" s="601">
        <f t="shared" si="21"/>
        <v>1084.669154047619</v>
      </c>
      <c r="W44" s="601">
        <f t="shared" si="22"/>
        <v>405.6548735714286</v>
      </c>
      <c r="X44" s="602">
        <f t="shared" si="23"/>
        <v>0</v>
      </c>
      <c r="Y44" s="446"/>
      <c r="Z44" s="682">
        <f t="shared" si="2"/>
        <v>1493.1273159523807</v>
      </c>
      <c r="AA44" s="601">
        <f t="shared" si="3"/>
        <v>552.16785404761902</v>
      </c>
      <c r="AB44" s="601">
        <f t="shared" si="4"/>
        <v>940.95946190476184</v>
      </c>
      <c r="AC44" s="602">
        <f t="shared" si="5"/>
        <v>0</v>
      </c>
      <c r="AD44" s="440"/>
      <c r="AE44" s="251">
        <f t="shared" si="6"/>
        <v>-1.8774610198228322E-3</v>
      </c>
      <c r="AO44" s="1081"/>
      <c r="AP44" s="1081"/>
      <c r="AQ44" s="1081"/>
      <c r="AR44" s="1081"/>
    </row>
    <row r="45" spans="1:44" x14ac:dyDescent="0.25">
      <c r="B45" s="560" t="s">
        <v>68</v>
      </c>
      <c r="C45" s="694" t="s">
        <v>69</v>
      </c>
      <c r="D45" s="682">
        <f t="shared" si="7"/>
        <v>36429806.350000001</v>
      </c>
      <c r="E45" s="601">
        <v>674953.18</v>
      </c>
      <c r="F45" s="601">
        <v>35752799.850000001</v>
      </c>
      <c r="G45" s="602">
        <v>2053.3200000000002</v>
      </c>
      <c r="H45" s="444"/>
      <c r="I45" s="682">
        <f t="shared" si="0"/>
        <v>30798041.689999998</v>
      </c>
      <c r="J45" s="601">
        <v>487803.65</v>
      </c>
      <c r="K45" s="601">
        <v>30303171.649999999</v>
      </c>
      <c r="L45" s="602">
        <v>7066.39</v>
      </c>
      <c r="M45" s="15"/>
      <c r="N45" s="251">
        <f t="shared" si="1"/>
        <v>0.18286112853170841</v>
      </c>
      <c r="P45" s="270">
        <f>VLOOKUP(B45,'FX rates'!$B$9:$K$124,4,FALSE)</f>
        <v>13.999000000000001</v>
      </c>
      <c r="Q45" s="283">
        <f>VLOOKUP(B45,'FX rates'!$B$9:$K$124,5,FALSE)</f>
        <v>14.382</v>
      </c>
      <c r="T45" s="560" t="s">
        <v>68</v>
      </c>
      <c r="U45" s="682">
        <f t="shared" si="20"/>
        <v>2602314.9046360455</v>
      </c>
      <c r="V45" s="601">
        <f t="shared" si="21"/>
        <v>48214.385313236664</v>
      </c>
      <c r="W45" s="601">
        <f t="shared" si="22"/>
        <v>2553953.8431316521</v>
      </c>
      <c r="X45" s="602">
        <f t="shared" si="23"/>
        <v>146.67619115651118</v>
      </c>
      <c r="Y45" s="446"/>
      <c r="Z45" s="682">
        <f t="shared" si="2"/>
        <v>2141429.6822416908</v>
      </c>
      <c r="AA45" s="601">
        <f t="shared" si="3"/>
        <v>33917.650535391462</v>
      </c>
      <c r="AB45" s="601">
        <f t="shared" si="4"/>
        <v>2107020.6960089002</v>
      </c>
      <c r="AC45" s="602">
        <f t="shared" si="5"/>
        <v>491.33569739952725</v>
      </c>
      <c r="AD45" s="440"/>
      <c r="AE45" s="251">
        <f t="shared" si="6"/>
        <v>0.21522314097742912</v>
      </c>
      <c r="AO45" s="1081"/>
      <c r="AP45" s="1081"/>
      <c r="AQ45" s="1081"/>
      <c r="AR45" s="1081"/>
    </row>
    <row r="46" spans="1:44" x14ac:dyDescent="0.25">
      <c r="B46" s="560" t="s">
        <v>70</v>
      </c>
      <c r="C46" s="694" t="s">
        <v>71</v>
      </c>
      <c r="D46" s="682">
        <f t="shared" si="7"/>
        <v>3791.22</v>
      </c>
      <c r="E46" s="601">
        <v>3301.7</v>
      </c>
      <c r="F46" s="601">
        <v>0</v>
      </c>
      <c r="G46" s="602">
        <v>489.52</v>
      </c>
      <c r="H46" s="444"/>
      <c r="I46" s="682">
        <f t="shared" si="0"/>
        <v>6293.5</v>
      </c>
      <c r="J46" s="601">
        <v>6289.72</v>
      </c>
      <c r="K46" s="601">
        <v>0</v>
      </c>
      <c r="L46" s="602">
        <v>3.78</v>
      </c>
      <c r="M46" s="15"/>
      <c r="N46" s="251">
        <f t="shared" si="1"/>
        <v>-0.39759752125208553</v>
      </c>
      <c r="P46" s="270">
        <f>VLOOKUP(B46,'FX rates'!$B$9:$K$124,4,FALSE)</f>
        <v>382.92500000000001</v>
      </c>
      <c r="Q46" s="283">
        <f>VLOOKUP(B46,'FX rates'!$B$9:$K$124,5,FALSE)</f>
        <v>382.56200000000001</v>
      </c>
      <c r="T46" s="560" t="s">
        <v>70</v>
      </c>
      <c r="U46" s="682">
        <f t="shared" si="20"/>
        <v>9.9006855128288827</v>
      </c>
      <c r="V46" s="601">
        <f t="shared" si="21"/>
        <v>8.6223150747535406</v>
      </c>
      <c r="W46" s="601">
        <f t="shared" si="22"/>
        <v>0</v>
      </c>
      <c r="X46" s="602">
        <f t="shared" si="23"/>
        <v>1.2783704380753411</v>
      </c>
      <c r="Y46" s="446"/>
      <c r="Z46" s="682">
        <f t="shared" si="2"/>
        <v>16.450928215557216</v>
      </c>
      <c r="AA46" s="601">
        <f t="shared" si="3"/>
        <v>16.44104746420188</v>
      </c>
      <c r="AB46" s="601">
        <f t="shared" si="4"/>
        <v>0</v>
      </c>
      <c r="AC46" s="602">
        <f t="shared" si="5"/>
        <v>9.8807513553358668E-3</v>
      </c>
      <c r="AD46" s="440"/>
      <c r="AE46" s="251">
        <f t="shared" si="6"/>
        <v>-0.39816857850816822</v>
      </c>
      <c r="AO46" s="1081"/>
      <c r="AP46" s="1081"/>
      <c r="AQ46" s="1081"/>
      <c r="AR46" s="1081"/>
    </row>
    <row r="47" spans="1:44" x14ac:dyDescent="0.25">
      <c r="B47" s="560" t="s">
        <v>134</v>
      </c>
      <c r="C47" s="694" t="s">
        <v>57</v>
      </c>
      <c r="D47" s="682">
        <f t="shared" si="7"/>
        <v>45664.450000000004</v>
      </c>
      <c r="E47" s="601">
        <v>2538.48</v>
      </c>
      <c r="F47" s="601">
        <v>41661.870000000003</v>
      </c>
      <c r="G47" s="602">
        <v>1464.1</v>
      </c>
      <c r="H47" s="444"/>
      <c r="I47" s="682">
        <f t="shared" si="0"/>
        <v>81554</v>
      </c>
      <c r="J47" s="601">
        <v>31123</v>
      </c>
      <c r="K47" s="601">
        <v>43741</v>
      </c>
      <c r="L47" s="602">
        <v>6690</v>
      </c>
      <c r="M47" s="15"/>
      <c r="N47" s="251">
        <f t="shared" si="1"/>
        <v>-0.44007099590455401</v>
      </c>
      <c r="P47" s="270">
        <f>VLOOKUP(B47,'FX rates'!$B$9:$K$124,4,FALSE)</f>
        <v>0.89200000000000002</v>
      </c>
      <c r="Q47" s="283">
        <f>VLOOKUP(B47,'FX rates'!$B$9:$K$124,5,FALSE)</f>
        <v>0.874</v>
      </c>
      <c r="T47" s="560" t="s">
        <v>134</v>
      </c>
      <c r="U47" s="682">
        <f t="shared" si="20"/>
        <v>51193.329596412557</v>
      </c>
      <c r="V47" s="601">
        <f t="shared" si="21"/>
        <v>2845.8295964125559</v>
      </c>
      <c r="W47" s="601">
        <f t="shared" si="22"/>
        <v>46706.132286995518</v>
      </c>
      <c r="X47" s="602">
        <f t="shared" si="23"/>
        <v>1641.3677130044841</v>
      </c>
      <c r="Y47" s="446"/>
      <c r="Z47" s="682">
        <f t="shared" si="2"/>
        <v>93311.212814645303</v>
      </c>
      <c r="AA47" s="601">
        <f t="shared" si="3"/>
        <v>35609.839816933636</v>
      </c>
      <c r="AB47" s="601">
        <f t="shared" si="4"/>
        <v>50046.91075514874</v>
      </c>
      <c r="AC47" s="602">
        <f t="shared" si="5"/>
        <v>7654.4622425629286</v>
      </c>
      <c r="AD47" s="440"/>
      <c r="AE47" s="251">
        <f t="shared" si="6"/>
        <v>-0.45137001168226476</v>
      </c>
      <c r="AO47" s="1081"/>
      <c r="AP47" s="1081"/>
      <c r="AQ47" s="1081"/>
      <c r="AR47" s="1081"/>
    </row>
    <row r="48" spans="1:44" x14ac:dyDescent="0.25">
      <c r="B48" s="560" t="s">
        <v>617</v>
      </c>
      <c r="C48" s="694" t="s">
        <v>422</v>
      </c>
      <c r="D48" s="682">
        <f t="shared" si="7"/>
        <v>3.08</v>
      </c>
      <c r="E48" s="601">
        <v>0</v>
      </c>
      <c r="F48" s="601">
        <v>0</v>
      </c>
      <c r="G48" s="602">
        <v>3.08</v>
      </c>
      <c r="H48" s="444"/>
      <c r="I48" s="682" t="s">
        <v>101</v>
      </c>
      <c r="J48" s="601" t="s">
        <v>101</v>
      </c>
      <c r="K48" s="601" t="s">
        <v>101</v>
      </c>
      <c r="L48" s="602" t="s">
        <v>101</v>
      </c>
      <c r="M48" s="15"/>
      <c r="N48" s="251" t="str">
        <f t="shared" si="1"/>
        <v>NA</v>
      </c>
      <c r="P48" s="270">
        <f>VLOOKUP(B48,'FX rates'!$B$9:$K$124,4,FALSE)</f>
        <v>13.7</v>
      </c>
      <c r="Q48" s="283">
        <f>VLOOKUP(B48,'FX rates'!$B$9:$K$124,5,FALSE)</f>
        <v>13.170999999999999</v>
      </c>
      <c r="T48" s="560" t="s">
        <v>617</v>
      </c>
      <c r="U48" s="682">
        <f t="shared" si="20"/>
        <v>0.2248175182481752</v>
      </c>
      <c r="V48" s="601">
        <f t="shared" si="21"/>
        <v>0</v>
      </c>
      <c r="W48" s="601">
        <f t="shared" si="22"/>
        <v>0</v>
      </c>
      <c r="X48" s="602">
        <f t="shared" si="23"/>
        <v>0.2248175182481752</v>
      </c>
      <c r="Y48" s="446"/>
      <c r="Z48" s="682" t="str">
        <f t="shared" si="2"/>
        <v>NA</v>
      </c>
      <c r="AA48" s="601" t="str">
        <f t="shared" si="3"/>
        <v>NA</v>
      </c>
      <c r="AB48" s="601" t="str">
        <f t="shared" si="4"/>
        <v>NA</v>
      </c>
      <c r="AC48" s="602" t="str">
        <f t="shared" si="5"/>
        <v>NA</v>
      </c>
      <c r="AD48" s="440"/>
      <c r="AE48" s="251" t="str">
        <f t="shared" si="6"/>
        <v>NA</v>
      </c>
      <c r="AO48" s="1081"/>
      <c r="AP48" s="1081"/>
      <c r="AQ48" s="1081"/>
      <c r="AR48" s="1081"/>
    </row>
    <row r="49" spans="2:44" x14ac:dyDescent="0.25">
      <c r="B49" s="560" t="s">
        <v>74</v>
      </c>
      <c r="C49" s="694" t="s">
        <v>619</v>
      </c>
      <c r="D49" s="682">
        <f t="shared" si="7"/>
        <v>6368666.209999999</v>
      </c>
      <c r="E49" s="601">
        <v>1968109.39</v>
      </c>
      <c r="F49" s="601">
        <v>4354841.8499999996</v>
      </c>
      <c r="G49" s="602">
        <v>45714.97</v>
      </c>
      <c r="H49" s="444"/>
      <c r="I49" s="682">
        <f t="shared" si="0"/>
        <v>5692357.21</v>
      </c>
      <c r="J49" s="601">
        <v>1680134.63</v>
      </c>
      <c r="K49" s="601">
        <v>3959919.45</v>
      </c>
      <c r="L49" s="602">
        <v>52303.13</v>
      </c>
      <c r="M49" s="15"/>
      <c r="N49" s="251">
        <f t="shared" si="1"/>
        <v>0.11881000700586727</v>
      </c>
      <c r="P49" s="270">
        <f>VLOOKUP(B49,'FX rates'!$B$9:$K$124,4,FALSE)</f>
        <v>61.933999999999997</v>
      </c>
      <c r="Q49" s="283">
        <f>VLOOKUP(B49,'FX rates'!$B$9:$K$124,5,FALSE)</f>
        <v>69.459000000000003</v>
      </c>
      <c r="T49" s="560" t="s">
        <v>74</v>
      </c>
      <c r="U49" s="682">
        <f t="shared" si="20"/>
        <v>102829.8868149966</v>
      </c>
      <c r="V49" s="601">
        <f t="shared" si="21"/>
        <v>31777.527529305389</v>
      </c>
      <c r="W49" s="601">
        <f t="shared" si="22"/>
        <v>70314.235315012746</v>
      </c>
      <c r="X49" s="602">
        <f t="shared" si="23"/>
        <v>738.12397067846427</v>
      </c>
      <c r="Y49" s="446"/>
      <c r="Z49" s="682">
        <f t="shared" si="2"/>
        <v>81952.766524136532</v>
      </c>
      <c r="AA49" s="601">
        <f t="shared" si="3"/>
        <v>24188.868685123594</v>
      </c>
      <c r="AB49" s="601">
        <f t="shared" si="4"/>
        <v>57010.890597330799</v>
      </c>
      <c r="AC49" s="602">
        <f t="shared" si="5"/>
        <v>753.00724168214333</v>
      </c>
      <c r="AD49" s="440"/>
      <c r="AE49" s="251">
        <f t="shared" si="6"/>
        <v>0.25474576608358168</v>
      </c>
      <c r="AO49" s="1081"/>
      <c r="AP49" s="1081"/>
      <c r="AQ49" s="1081"/>
      <c r="AR49" s="1081"/>
    </row>
    <row r="50" spans="2:44" x14ac:dyDescent="0.25">
      <c r="B50" s="560" t="s">
        <v>135</v>
      </c>
      <c r="C50" s="694" t="s">
        <v>136</v>
      </c>
      <c r="D50" s="682">
        <f t="shared" si="7"/>
        <v>2104.73</v>
      </c>
      <c r="E50" s="601">
        <v>0</v>
      </c>
      <c r="F50" s="601">
        <v>2104.73</v>
      </c>
      <c r="G50" s="602">
        <v>0</v>
      </c>
      <c r="H50" s="444"/>
      <c r="I50" s="682">
        <f t="shared" si="0"/>
        <v>321.60000000000002</v>
      </c>
      <c r="J50" s="601" t="s">
        <v>101</v>
      </c>
      <c r="K50" s="601">
        <v>321.60000000000002</v>
      </c>
      <c r="L50" s="602" t="s">
        <v>101</v>
      </c>
      <c r="M50" s="15"/>
      <c r="N50" s="251">
        <f t="shared" si="1"/>
        <v>5.5445584577114424</v>
      </c>
      <c r="P50" s="270">
        <f>VLOOKUP(B50,'FX rates'!$B$9:$K$124,4,FALSE)</f>
        <v>13.993</v>
      </c>
      <c r="Q50" s="283">
        <f>VLOOKUP(B50,'FX rates'!$B$9:$K$124,5,FALSE)</f>
        <v>14.382</v>
      </c>
      <c r="T50" s="560" t="s">
        <v>135</v>
      </c>
      <c r="U50" s="682">
        <f t="shared" si="20"/>
        <v>150.41306367469448</v>
      </c>
      <c r="V50" s="601">
        <f t="shared" si="21"/>
        <v>0</v>
      </c>
      <c r="W50" s="601">
        <f t="shared" si="22"/>
        <v>150.41306367469448</v>
      </c>
      <c r="X50" s="602">
        <f t="shared" si="23"/>
        <v>0</v>
      </c>
      <c r="Y50" s="446"/>
      <c r="Z50" s="682">
        <f t="shared" si="2"/>
        <v>22.361284939507719</v>
      </c>
      <c r="AA50" s="601" t="str">
        <f t="shared" si="3"/>
        <v>NA</v>
      </c>
      <c r="AB50" s="601">
        <f t="shared" si="4"/>
        <v>22.361284939507719</v>
      </c>
      <c r="AC50" s="602" t="str">
        <f t="shared" si="5"/>
        <v>NA</v>
      </c>
      <c r="AD50" s="440"/>
      <c r="AE50" s="251">
        <f t="shared" si="6"/>
        <v>5.7264946572433333</v>
      </c>
      <c r="AO50" s="1081"/>
      <c r="AP50" s="1081"/>
      <c r="AQ50" s="1081"/>
      <c r="AR50" s="1081"/>
    </row>
    <row r="51" spans="2:44" x14ac:dyDescent="0.25">
      <c r="B51" s="560" t="s">
        <v>625</v>
      </c>
      <c r="C51" s="694" t="s">
        <v>57</v>
      </c>
      <c r="D51" s="682">
        <v>205037.75</v>
      </c>
      <c r="E51" s="601" t="s">
        <v>101</v>
      </c>
      <c r="F51" s="601">
        <v>109030.49</v>
      </c>
      <c r="G51" s="602" t="s">
        <v>101</v>
      </c>
      <c r="H51" s="444"/>
      <c r="I51" s="682">
        <f t="shared" si="0"/>
        <v>181828.11</v>
      </c>
      <c r="J51" s="601">
        <v>0</v>
      </c>
      <c r="K51" s="601">
        <v>181828.11</v>
      </c>
      <c r="L51" s="602">
        <v>0</v>
      </c>
      <c r="M51" s="15"/>
      <c r="N51" s="251">
        <f t="shared" si="1"/>
        <v>0.12764604988744599</v>
      </c>
      <c r="P51" s="270">
        <f>VLOOKUP(B51,'FX rates'!$B$9:$K$124,4,FALSE)</f>
        <v>0.89200000000000002</v>
      </c>
      <c r="Q51" s="283">
        <f>VLOOKUP(B51,'FX rates'!$B$9:$K$124,5,FALSE)</f>
        <v>0.874</v>
      </c>
      <c r="T51" s="560" t="s">
        <v>625</v>
      </c>
      <c r="U51" s="682">
        <f t="shared" si="20"/>
        <v>229862.94843049327</v>
      </c>
      <c r="V51" s="601" t="str">
        <f t="shared" si="21"/>
        <v>NA</v>
      </c>
      <c r="W51" s="601">
        <f t="shared" si="22"/>
        <v>122231.49103139013</v>
      </c>
      <c r="X51" s="602" t="str">
        <f t="shared" si="23"/>
        <v>NA</v>
      </c>
      <c r="Y51" s="446"/>
      <c r="Z51" s="682">
        <f t="shared" si="2"/>
        <v>208041.31578947368</v>
      </c>
      <c r="AA51" s="601">
        <f t="shared" si="3"/>
        <v>0</v>
      </c>
      <c r="AB51" s="601">
        <f t="shared" si="4"/>
        <v>208041.31578947368</v>
      </c>
      <c r="AC51" s="602">
        <f t="shared" si="5"/>
        <v>0</v>
      </c>
      <c r="AD51" s="440"/>
      <c r="AE51" s="251">
        <f t="shared" si="6"/>
        <v>0.10489086053994139</v>
      </c>
      <c r="AO51" s="1081"/>
      <c r="AP51" s="1081"/>
      <c r="AQ51" s="1081"/>
      <c r="AR51" s="1081"/>
    </row>
    <row r="52" spans="2:44" x14ac:dyDescent="0.25">
      <c r="B52" s="560" t="s">
        <v>78</v>
      </c>
      <c r="C52" s="694" t="s">
        <v>79</v>
      </c>
      <c r="D52" s="682">
        <f t="shared" si="7"/>
        <v>4179.4399999999996</v>
      </c>
      <c r="E52" s="601">
        <v>37.5</v>
      </c>
      <c r="F52" s="601">
        <v>4141.9399999999996</v>
      </c>
      <c r="G52" s="602">
        <v>0</v>
      </c>
      <c r="H52" s="444"/>
      <c r="I52" s="682">
        <f t="shared" si="0"/>
        <v>555.6</v>
      </c>
      <c r="J52" s="601" t="s">
        <v>101</v>
      </c>
      <c r="K52" s="601">
        <v>555.6</v>
      </c>
      <c r="L52" s="602" t="s">
        <v>101</v>
      </c>
      <c r="M52" s="15"/>
      <c r="N52" s="251">
        <f t="shared" si="1"/>
        <v>6.5223902087832961</v>
      </c>
      <c r="P52" s="270">
        <f>VLOOKUP(B52,'FX rates'!$B$9:$K$124,4,FALSE)</f>
        <v>306.5</v>
      </c>
      <c r="Q52" s="283">
        <f>VLOOKUP(B52,'FX rates'!$B$9:$K$124,5,FALSE)</f>
        <v>363.03800000000001</v>
      </c>
      <c r="T52" s="560" t="s">
        <v>78</v>
      </c>
      <c r="U52" s="682">
        <f t="shared" si="20"/>
        <v>13.636019575856443</v>
      </c>
      <c r="V52" s="601">
        <f t="shared" si="21"/>
        <v>0.12234910277324633</v>
      </c>
      <c r="W52" s="601">
        <f t="shared" si="22"/>
        <v>13.513670473083197</v>
      </c>
      <c r="X52" s="602">
        <f t="shared" si="23"/>
        <v>0</v>
      </c>
      <c r="Y52" s="446"/>
      <c r="Z52" s="682">
        <f t="shared" si="2"/>
        <v>1.53041830331811</v>
      </c>
      <c r="AA52" s="601" t="str">
        <f t="shared" si="3"/>
        <v>NA</v>
      </c>
      <c r="AB52" s="601">
        <f t="shared" si="4"/>
        <v>1.53041830331811</v>
      </c>
      <c r="AC52" s="602" t="str">
        <f t="shared" si="5"/>
        <v>NA</v>
      </c>
      <c r="AD52" s="440"/>
      <c r="AE52" s="251">
        <f t="shared" si="6"/>
        <v>7.9099950949959883</v>
      </c>
      <c r="AO52" s="1081"/>
      <c r="AP52" s="1081"/>
      <c r="AQ52" s="1081"/>
      <c r="AR52" s="1081"/>
    </row>
    <row r="53" spans="2:44" x14ac:dyDescent="0.25">
      <c r="B53" s="560" t="s">
        <v>636</v>
      </c>
      <c r="C53" s="694" t="s">
        <v>80</v>
      </c>
      <c r="D53" s="682">
        <v>8289033.4800000004</v>
      </c>
      <c r="E53" s="601" t="s">
        <v>101</v>
      </c>
      <c r="F53" s="601">
        <v>3929237.84</v>
      </c>
      <c r="G53" s="602" t="s">
        <v>101</v>
      </c>
      <c r="H53" s="444"/>
      <c r="I53" s="682">
        <f t="shared" si="0"/>
        <v>4788719.93</v>
      </c>
      <c r="J53" s="601">
        <v>267766.21999999997</v>
      </c>
      <c r="K53" s="601">
        <v>4520463.08</v>
      </c>
      <c r="L53" s="602">
        <v>490.63</v>
      </c>
      <c r="M53" s="15"/>
      <c r="N53" s="251">
        <f t="shared" si="1"/>
        <v>0.7309497321134838</v>
      </c>
      <c r="P53" s="270">
        <f>VLOOKUP(B53,'FX rates'!$B$9:$K$124,4,FALSE)</f>
        <v>8.7799999999999994</v>
      </c>
      <c r="Q53" s="283">
        <f>VLOOKUP(B53,'FX rates'!$B$9:$K$124,5,FALSE)</f>
        <v>8.6769999999999996</v>
      </c>
      <c r="T53" s="560" t="s">
        <v>636</v>
      </c>
      <c r="U53" s="682">
        <f t="shared" si="20"/>
        <v>944081.26195899781</v>
      </c>
      <c r="V53" s="601" t="str">
        <f t="shared" si="21"/>
        <v>NA</v>
      </c>
      <c r="W53" s="601">
        <f t="shared" si="22"/>
        <v>447521.39407744876</v>
      </c>
      <c r="X53" s="602" t="str">
        <f t="shared" si="23"/>
        <v>NA</v>
      </c>
      <c r="Y53" s="446"/>
      <c r="Z53" s="682">
        <f t="shared" si="2"/>
        <v>551886.5886827244</v>
      </c>
      <c r="AA53" s="601">
        <f t="shared" si="3"/>
        <v>30859.308516768466</v>
      </c>
      <c r="AB53" s="601">
        <f t="shared" si="4"/>
        <v>520970.73642964161</v>
      </c>
      <c r="AC53" s="602">
        <f t="shared" si="5"/>
        <v>56.54373631439438</v>
      </c>
      <c r="AD53" s="440"/>
      <c r="AE53" s="251">
        <f t="shared" si="6"/>
        <v>0.71064360199871301</v>
      </c>
      <c r="AO53" s="1081"/>
      <c r="AP53" s="1081"/>
      <c r="AQ53" s="1081"/>
      <c r="AR53" s="1081"/>
    </row>
    <row r="54" spans="2:44" x14ac:dyDescent="0.25">
      <c r="B54" s="560" t="s">
        <v>84</v>
      </c>
      <c r="C54" s="694" t="s">
        <v>85</v>
      </c>
      <c r="D54" s="682">
        <f t="shared" si="7"/>
        <v>58831.41</v>
      </c>
      <c r="E54" s="601">
        <v>0</v>
      </c>
      <c r="F54" s="601">
        <v>58831.41</v>
      </c>
      <c r="G54" s="602">
        <v>0</v>
      </c>
      <c r="H54" s="444"/>
      <c r="I54" s="682">
        <f t="shared" si="0"/>
        <v>91629.63</v>
      </c>
      <c r="J54" s="601">
        <v>3595.22</v>
      </c>
      <c r="K54" s="601">
        <v>82747.11</v>
      </c>
      <c r="L54" s="602">
        <v>5287.3</v>
      </c>
      <c r="M54" s="15"/>
      <c r="N54" s="251">
        <f t="shared" si="1"/>
        <v>-0.35794338578034202</v>
      </c>
      <c r="P54" s="270">
        <f>VLOOKUP(B54,'FX rates'!$B$9:$K$124,4,FALSE)</f>
        <v>0.96799999999999997</v>
      </c>
      <c r="Q54" s="283">
        <f>VLOOKUP(B54,'FX rates'!$B$9:$K$124,5,FALSE)</f>
        <v>0.98399999999999999</v>
      </c>
      <c r="T54" s="560" t="s">
        <v>84</v>
      </c>
      <c r="U54" s="682">
        <f t="shared" si="20"/>
        <v>60776.250000000007</v>
      </c>
      <c r="V54" s="601">
        <f t="shared" si="21"/>
        <v>0</v>
      </c>
      <c r="W54" s="601">
        <f t="shared" si="22"/>
        <v>60776.250000000007</v>
      </c>
      <c r="X54" s="602">
        <f t="shared" si="23"/>
        <v>0</v>
      </c>
      <c r="Y54" s="446"/>
      <c r="Z54" s="682">
        <f t="shared" si="2"/>
        <v>93119.54268292684</v>
      </c>
      <c r="AA54" s="601">
        <f t="shared" si="3"/>
        <v>3653.6788617886177</v>
      </c>
      <c r="AB54" s="601">
        <f t="shared" si="4"/>
        <v>84092.591463414632</v>
      </c>
      <c r="AC54" s="602">
        <f t="shared" si="5"/>
        <v>5373.2723577235774</v>
      </c>
      <c r="AD54" s="440"/>
      <c r="AE54" s="251">
        <f t="shared" si="6"/>
        <v>-0.3473308797601824</v>
      </c>
      <c r="AO54" s="1081"/>
      <c r="AP54" s="1081"/>
      <c r="AQ54" s="1081"/>
      <c r="AR54" s="1081"/>
    </row>
    <row r="55" spans="2:44" x14ac:dyDescent="0.25">
      <c r="B55" s="560" t="s">
        <v>88</v>
      </c>
      <c r="C55" s="694" t="s">
        <v>89</v>
      </c>
      <c r="D55" s="682">
        <f t="shared" si="7"/>
        <v>112270</v>
      </c>
      <c r="E55" s="601">
        <v>6257</v>
      </c>
      <c r="F55" s="601">
        <v>106013</v>
      </c>
      <c r="G55" s="602" t="s">
        <v>101</v>
      </c>
      <c r="H55" s="444"/>
      <c r="I55" s="682">
        <f t="shared" si="0"/>
        <v>118810</v>
      </c>
      <c r="J55" s="601">
        <v>6888</v>
      </c>
      <c r="K55" s="601">
        <v>111922</v>
      </c>
      <c r="L55" s="602" t="s">
        <v>101</v>
      </c>
      <c r="M55" s="15"/>
      <c r="N55" s="251">
        <f t="shared" si="1"/>
        <v>-5.5045871559633031E-2</v>
      </c>
      <c r="P55" s="270">
        <f>VLOOKUP(B55,'FX rates'!$B$9:$K$124,4,FALSE)</f>
        <v>3.4540000000000002</v>
      </c>
      <c r="Q55" s="283">
        <f>VLOOKUP(B55,'FX rates'!$B$9:$K$124,5,FALSE)</f>
        <v>3.75</v>
      </c>
      <c r="T55" s="560" t="s">
        <v>88</v>
      </c>
      <c r="U55" s="682">
        <f t="shared" si="20"/>
        <v>32504.342790966992</v>
      </c>
      <c r="V55" s="601">
        <f t="shared" si="21"/>
        <v>1811.522872032426</v>
      </c>
      <c r="W55" s="601">
        <f t="shared" si="22"/>
        <v>30692.819918934569</v>
      </c>
      <c r="X55" s="602" t="str">
        <f t="shared" si="23"/>
        <v>NA</v>
      </c>
      <c r="Y55" s="446"/>
      <c r="Z55" s="682">
        <f t="shared" si="2"/>
        <v>31682.666666666668</v>
      </c>
      <c r="AA55" s="601">
        <f t="shared" si="3"/>
        <v>1836.8</v>
      </c>
      <c r="AB55" s="601">
        <f t="shared" si="4"/>
        <v>29845.866666666665</v>
      </c>
      <c r="AC55" s="602" t="str">
        <f t="shared" si="5"/>
        <v>NA</v>
      </c>
      <c r="AD55" s="440"/>
      <c r="AE55" s="251">
        <f t="shared" si="6"/>
        <v>2.5934563303814613E-2</v>
      </c>
      <c r="AO55" s="1081"/>
      <c r="AP55" s="1081"/>
      <c r="AQ55" s="1081"/>
      <c r="AR55" s="1081"/>
    </row>
    <row r="56" spans="2:44" x14ac:dyDescent="0.25">
      <c r="B56" s="863" t="s">
        <v>143</v>
      </c>
      <c r="C56" s="695" t="s">
        <v>144</v>
      </c>
      <c r="D56" s="679">
        <f t="shared" si="7"/>
        <v>167.94</v>
      </c>
      <c r="E56" s="680">
        <v>97.1</v>
      </c>
      <c r="F56" s="680">
        <v>49.59</v>
      </c>
      <c r="G56" s="681">
        <v>21.25</v>
      </c>
      <c r="H56" s="444"/>
      <c r="I56" s="679">
        <f t="shared" si="0"/>
        <v>253.77</v>
      </c>
      <c r="J56" s="680">
        <v>0</v>
      </c>
      <c r="K56" s="680">
        <v>253.77</v>
      </c>
      <c r="L56" s="681">
        <v>0</v>
      </c>
      <c r="M56" s="15"/>
      <c r="N56" s="252">
        <f t="shared" si="1"/>
        <v>-0.33821964771249563</v>
      </c>
      <c r="P56" s="271">
        <f>VLOOKUP(B56,'FX rates'!$B$9:$K$124,4,FALSE)</f>
        <v>3.7930000000000001</v>
      </c>
      <c r="Q56" s="285">
        <f>VLOOKUP(B56,'FX rates'!$B$9:$K$124,5,FALSE)</f>
        <v>3.7519999999999998</v>
      </c>
      <c r="T56" s="863" t="s">
        <v>143</v>
      </c>
      <c r="U56" s="679">
        <f t="shared" si="20"/>
        <v>44.276298444503027</v>
      </c>
      <c r="V56" s="680">
        <f t="shared" si="21"/>
        <v>25.599789085156864</v>
      </c>
      <c r="W56" s="680">
        <f t="shared" si="22"/>
        <v>13.074083838650145</v>
      </c>
      <c r="X56" s="681">
        <f t="shared" si="23"/>
        <v>5.602425520696019</v>
      </c>
      <c r="Y56" s="446"/>
      <c r="Z56" s="679">
        <f t="shared" si="2"/>
        <v>67.6359275053305</v>
      </c>
      <c r="AA56" s="680">
        <f t="shared" si="3"/>
        <v>0</v>
      </c>
      <c r="AB56" s="680">
        <f t="shared" si="4"/>
        <v>67.6359275053305</v>
      </c>
      <c r="AC56" s="681">
        <f t="shared" si="5"/>
        <v>0</v>
      </c>
      <c r="AD56" s="440"/>
      <c r="AE56" s="252">
        <f t="shared" si="6"/>
        <v>-0.34537308679601475</v>
      </c>
      <c r="AO56" s="1081"/>
      <c r="AP56" s="1081"/>
      <c r="AQ56" s="1081"/>
      <c r="AR56" s="1081"/>
    </row>
    <row r="57" spans="2:44" x14ac:dyDescent="0.25">
      <c r="C57" s="3"/>
      <c r="T57" s="43"/>
      <c r="U57" s="77"/>
      <c r="V57" s="16"/>
      <c r="W57" s="16"/>
      <c r="X57" s="16"/>
      <c r="Y57" s="16"/>
      <c r="Z57" s="77"/>
      <c r="AA57" s="16"/>
      <c r="AB57" s="16"/>
      <c r="AC57" s="16"/>
      <c r="AD57" s="90"/>
      <c r="AE57" s="67"/>
      <c r="AF57" s="90"/>
      <c r="AG57" s="90"/>
    </row>
    <row r="59" spans="2:44" x14ac:dyDescent="0.25">
      <c r="B59" s="1" t="s">
        <v>224</v>
      </c>
    </row>
    <row r="60" spans="2:44" x14ac:dyDescent="0.25">
      <c r="B60" s="1" t="s">
        <v>225</v>
      </c>
    </row>
    <row r="61" spans="2:44" x14ac:dyDescent="0.25">
      <c r="B61" s="1" t="s">
        <v>226</v>
      </c>
    </row>
    <row r="62" spans="2:44" x14ac:dyDescent="0.25">
      <c r="B62" s="1" t="s">
        <v>450</v>
      </c>
    </row>
    <row r="63" spans="2:44" x14ac:dyDescent="0.25">
      <c r="B63" s="1" t="s">
        <v>214</v>
      </c>
    </row>
    <row r="64" spans="2:44" x14ac:dyDescent="0.25">
      <c r="B64" s="1" t="s">
        <v>215</v>
      </c>
    </row>
  </sheetData>
  <mergeCells count="8">
    <mergeCell ref="B5:B7"/>
    <mergeCell ref="C5:C7"/>
    <mergeCell ref="D5:G5"/>
    <mergeCell ref="AE5:AE7"/>
    <mergeCell ref="N5:N7"/>
    <mergeCell ref="P5:P7"/>
    <mergeCell ref="Q5:Q7"/>
    <mergeCell ref="T5:T7"/>
  </mergeCells>
  <dataValidations count="1">
    <dataValidation type="decimal" operator="greaterThanOrEqual" allowBlank="1" showInputMessage="1" showErrorMessage="1" prompt="Please enter number in millions of local currency" sqref="N32 J32:L32" xr:uid="{3CFDDA61-8E97-423D-9DBC-0E22618823A6}">
      <formula1>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2:P90"/>
  <sheetViews>
    <sheetView showGridLines="0" view="pageBreakPreview" topLeftCell="A57" zoomScale="85" zoomScaleNormal="85" zoomScaleSheetLayoutView="85" workbookViewId="0">
      <selection activeCell="B78" sqref="B78"/>
    </sheetView>
  </sheetViews>
  <sheetFormatPr defaultColWidth="11.42578125" defaultRowHeight="15" x14ac:dyDescent="0.25"/>
  <cols>
    <col min="1" max="1" width="2.85546875" style="1" customWidth="1"/>
    <col min="2" max="2" width="45.85546875" style="1" customWidth="1"/>
    <col min="3" max="3" width="2.85546875" style="1" customWidth="1"/>
    <col min="4" max="5" width="15.7109375" style="1" customWidth="1"/>
    <col min="6" max="6" width="7.85546875" style="1" customWidth="1"/>
    <col min="7" max="8" width="15.7109375" style="1" customWidth="1"/>
    <col min="9" max="9" width="8.28515625" style="1" customWidth="1"/>
    <col min="10" max="11" width="15.7109375" style="1" customWidth="1"/>
    <col min="12" max="12" width="9.28515625" style="1" bestFit="1" customWidth="1"/>
    <col min="13" max="256" width="11.42578125" style="1"/>
    <col min="257" max="257" width="2.85546875" style="1" customWidth="1"/>
    <col min="258" max="258" width="45.85546875" style="1" customWidth="1"/>
    <col min="259" max="259" width="2.85546875" style="1" customWidth="1"/>
    <col min="260" max="261" width="15.7109375" style="1" customWidth="1"/>
    <col min="262" max="262" width="2.85546875" style="1" customWidth="1"/>
    <col min="263" max="264" width="15.7109375" style="1" customWidth="1"/>
    <col min="265" max="265" width="2.85546875" style="1" customWidth="1"/>
    <col min="266" max="267" width="15.7109375" style="1" customWidth="1"/>
    <col min="268" max="268" width="2.85546875" style="1" customWidth="1"/>
    <col min="269" max="512" width="11.42578125" style="1"/>
    <col min="513" max="513" width="2.85546875" style="1" customWidth="1"/>
    <col min="514" max="514" width="45.85546875" style="1" customWidth="1"/>
    <col min="515" max="515" width="2.85546875" style="1" customWidth="1"/>
    <col min="516" max="517" width="15.7109375" style="1" customWidth="1"/>
    <col min="518" max="518" width="2.85546875" style="1" customWidth="1"/>
    <col min="519" max="520" width="15.7109375" style="1" customWidth="1"/>
    <col min="521" max="521" width="2.85546875" style="1" customWidth="1"/>
    <col min="522" max="523" width="15.7109375" style="1" customWidth="1"/>
    <col min="524" max="524" width="2.85546875" style="1" customWidth="1"/>
    <col min="525" max="768" width="11.42578125" style="1"/>
    <col min="769" max="769" width="2.85546875" style="1" customWidth="1"/>
    <col min="770" max="770" width="45.85546875" style="1" customWidth="1"/>
    <col min="771" max="771" width="2.85546875" style="1" customWidth="1"/>
    <col min="772" max="773" width="15.7109375" style="1" customWidth="1"/>
    <col min="774" max="774" width="2.85546875" style="1" customWidth="1"/>
    <col min="775" max="776" width="15.7109375" style="1" customWidth="1"/>
    <col min="777" max="777" width="2.85546875" style="1" customWidth="1"/>
    <col min="778" max="779" width="15.7109375" style="1" customWidth="1"/>
    <col min="780" max="780" width="2.85546875" style="1" customWidth="1"/>
    <col min="781" max="1024" width="11.42578125" style="1"/>
    <col min="1025" max="1025" width="2.85546875" style="1" customWidth="1"/>
    <col min="1026" max="1026" width="45.85546875" style="1" customWidth="1"/>
    <col min="1027" max="1027" width="2.85546875" style="1" customWidth="1"/>
    <col min="1028" max="1029" width="15.7109375" style="1" customWidth="1"/>
    <col min="1030" max="1030" width="2.85546875" style="1" customWidth="1"/>
    <col min="1031" max="1032" width="15.7109375" style="1" customWidth="1"/>
    <col min="1033" max="1033" width="2.85546875" style="1" customWidth="1"/>
    <col min="1034" max="1035" width="15.7109375" style="1" customWidth="1"/>
    <col min="1036" max="1036" width="2.85546875" style="1" customWidth="1"/>
    <col min="1037" max="1280" width="11.42578125" style="1"/>
    <col min="1281" max="1281" width="2.85546875" style="1" customWidth="1"/>
    <col min="1282" max="1282" width="45.85546875" style="1" customWidth="1"/>
    <col min="1283" max="1283" width="2.85546875" style="1" customWidth="1"/>
    <col min="1284" max="1285" width="15.7109375" style="1" customWidth="1"/>
    <col min="1286" max="1286" width="2.85546875" style="1" customWidth="1"/>
    <col min="1287" max="1288" width="15.7109375" style="1" customWidth="1"/>
    <col min="1289" max="1289" width="2.85546875" style="1" customWidth="1"/>
    <col min="1290" max="1291" width="15.7109375" style="1" customWidth="1"/>
    <col min="1292" max="1292" width="2.85546875" style="1" customWidth="1"/>
    <col min="1293" max="1536" width="11.42578125" style="1"/>
    <col min="1537" max="1537" width="2.85546875" style="1" customWidth="1"/>
    <col min="1538" max="1538" width="45.85546875" style="1" customWidth="1"/>
    <col min="1539" max="1539" width="2.85546875" style="1" customWidth="1"/>
    <col min="1540" max="1541" width="15.7109375" style="1" customWidth="1"/>
    <col min="1542" max="1542" width="2.85546875" style="1" customWidth="1"/>
    <col min="1543" max="1544" width="15.7109375" style="1" customWidth="1"/>
    <col min="1545" max="1545" width="2.85546875" style="1" customWidth="1"/>
    <col min="1546" max="1547" width="15.7109375" style="1" customWidth="1"/>
    <col min="1548" max="1548" width="2.85546875" style="1" customWidth="1"/>
    <col min="1549" max="1792" width="11.42578125" style="1"/>
    <col min="1793" max="1793" width="2.85546875" style="1" customWidth="1"/>
    <col min="1794" max="1794" width="45.85546875" style="1" customWidth="1"/>
    <col min="1795" max="1795" width="2.85546875" style="1" customWidth="1"/>
    <col min="1796" max="1797" width="15.7109375" style="1" customWidth="1"/>
    <col min="1798" max="1798" width="2.85546875" style="1" customWidth="1"/>
    <col min="1799" max="1800" width="15.7109375" style="1" customWidth="1"/>
    <col min="1801" max="1801" width="2.85546875" style="1" customWidth="1"/>
    <col min="1802" max="1803" width="15.7109375" style="1" customWidth="1"/>
    <col min="1804" max="1804" width="2.85546875" style="1" customWidth="1"/>
    <col min="1805" max="2048" width="11.42578125" style="1"/>
    <col min="2049" max="2049" width="2.85546875" style="1" customWidth="1"/>
    <col min="2050" max="2050" width="45.85546875" style="1" customWidth="1"/>
    <col min="2051" max="2051" width="2.85546875" style="1" customWidth="1"/>
    <col min="2052" max="2053" width="15.7109375" style="1" customWidth="1"/>
    <col min="2054" max="2054" width="2.85546875" style="1" customWidth="1"/>
    <col min="2055" max="2056" width="15.7109375" style="1" customWidth="1"/>
    <col min="2057" max="2057" width="2.85546875" style="1" customWidth="1"/>
    <col min="2058" max="2059" width="15.7109375" style="1" customWidth="1"/>
    <col min="2060" max="2060" width="2.85546875" style="1" customWidth="1"/>
    <col min="2061" max="2304" width="11.42578125" style="1"/>
    <col min="2305" max="2305" width="2.85546875" style="1" customWidth="1"/>
    <col min="2306" max="2306" width="45.85546875" style="1" customWidth="1"/>
    <col min="2307" max="2307" width="2.85546875" style="1" customWidth="1"/>
    <col min="2308" max="2309" width="15.7109375" style="1" customWidth="1"/>
    <col min="2310" max="2310" width="2.85546875" style="1" customWidth="1"/>
    <col min="2311" max="2312" width="15.7109375" style="1" customWidth="1"/>
    <col min="2313" max="2313" width="2.85546875" style="1" customWidth="1"/>
    <col min="2314" max="2315" width="15.7109375" style="1" customWidth="1"/>
    <col min="2316" max="2316" width="2.85546875" style="1" customWidth="1"/>
    <col min="2317" max="2560" width="11.42578125" style="1"/>
    <col min="2561" max="2561" width="2.85546875" style="1" customWidth="1"/>
    <col min="2562" max="2562" width="45.85546875" style="1" customWidth="1"/>
    <col min="2563" max="2563" width="2.85546875" style="1" customWidth="1"/>
    <col min="2564" max="2565" width="15.7109375" style="1" customWidth="1"/>
    <col min="2566" max="2566" width="2.85546875" style="1" customWidth="1"/>
    <col min="2567" max="2568" width="15.7109375" style="1" customWidth="1"/>
    <col min="2569" max="2569" width="2.85546875" style="1" customWidth="1"/>
    <col min="2570" max="2571" width="15.7109375" style="1" customWidth="1"/>
    <col min="2572" max="2572" width="2.85546875" style="1" customWidth="1"/>
    <col min="2573" max="2816" width="11.42578125" style="1"/>
    <col min="2817" max="2817" width="2.85546875" style="1" customWidth="1"/>
    <col min="2818" max="2818" width="45.85546875" style="1" customWidth="1"/>
    <col min="2819" max="2819" width="2.85546875" style="1" customWidth="1"/>
    <col min="2820" max="2821" width="15.7109375" style="1" customWidth="1"/>
    <col min="2822" max="2822" width="2.85546875" style="1" customWidth="1"/>
    <col min="2823" max="2824" width="15.7109375" style="1" customWidth="1"/>
    <col min="2825" max="2825" width="2.85546875" style="1" customWidth="1"/>
    <col min="2826" max="2827" width="15.7109375" style="1" customWidth="1"/>
    <col min="2828" max="2828" width="2.85546875" style="1" customWidth="1"/>
    <col min="2829" max="3072" width="11.42578125" style="1"/>
    <col min="3073" max="3073" width="2.85546875" style="1" customWidth="1"/>
    <col min="3074" max="3074" width="45.85546875" style="1" customWidth="1"/>
    <col min="3075" max="3075" width="2.85546875" style="1" customWidth="1"/>
    <col min="3076" max="3077" width="15.7109375" style="1" customWidth="1"/>
    <col min="3078" max="3078" width="2.85546875" style="1" customWidth="1"/>
    <col min="3079" max="3080" width="15.7109375" style="1" customWidth="1"/>
    <col min="3081" max="3081" width="2.85546875" style="1" customWidth="1"/>
    <col min="3082" max="3083" width="15.7109375" style="1" customWidth="1"/>
    <col min="3084" max="3084" width="2.85546875" style="1" customWidth="1"/>
    <col min="3085" max="3328" width="11.42578125" style="1"/>
    <col min="3329" max="3329" width="2.85546875" style="1" customWidth="1"/>
    <col min="3330" max="3330" width="45.85546875" style="1" customWidth="1"/>
    <col min="3331" max="3331" width="2.85546875" style="1" customWidth="1"/>
    <col min="3332" max="3333" width="15.7109375" style="1" customWidth="1"/>
    <col min="3334" max="3334" width="2.85546875" style="1" customWidth="1"/>
    <col min="3335" max="3336" width="15.7109375" style="1" customWidth="1"/>
    <col min="3337" max="3337" width="2.85546875" style="1" customWidth="1"/>
    <col min="3338" max="3339" width="15.7109375" style="1" customWidth="1"/>
    <col min="3340" max="3340" width="2.85546875" style="1" customWidth="1"/>
    <col min="3341" max="3584" width="11.42578125" style="1"/>
    <col min="3585" max="3585" width="2.85546875" style="1" customWidth="1"/>
    <col min="3586" max="3586" width="45.85546875" style="1" customWidth="1"/>
    <col min="3587" max="3587" width="2.85546875" style="1" customWidth="1"/>
    <col min="3588" max="3589" width="15.7109375" style="1" customWidth="1"/>
    <col min="3590" max="3590" width="2.85546875" style="1" customWidth="1"/>
    <col min="3591" max="3592" width="15.7109375" style="1" customWidth="1"/>
    <col min="3593" max="3593" width="2.85546875" style="1" customWidth="1"/>
    <col min="3594" max="3595" width="15.7109375" style="1" customWidth="1"/>
    <col min="3596" max="3596" width="2.85546875" style="1" customWidth="1"/>
    <col min="3597" max="3840" width="11.42578125" style="1"/>
    <col min="3841" max="3841" width="2.85546875" style="1" customWidth="1"/>
    <col min="3842" max="3842" width="45.85546875" style="1" customWidth="1"/>
    <col min="3843" max="3843" width="2.85546875" style="1" customWidth="1"/>
    <col min="3844" max="3845" width="15.7109375" style="1" customWidth="1"/>
    <col min="3846" max="3846" width="2.85546875" style="1" customWidth="1"/>
    <col min="3847" max="3848" width="15.7109375" style="1" customWidth="1"/>
    <col min="3849" max="3849" width="2.85546875" style="1" customWidth="1"/>
    <col min="3850" max="3851" width="15.7109375" style="1" customWidth="1"/>
    <col min="3852" max="3852" width="2.85546875" style="1" customWidth="1"/>
    <col min="3853" max="4096" width="11.42578125" style="1"/>
    <col min="4097" max="4097" width="2.85546875" style="1" customWidth="1"/>
    <col min="4098" max="4098" width="45.85546875" style="1" customWidth="1"/>
    <col min="4099" max="4099" width="2.85546875" style="1" customWidth="1"/>
    <col min="4100" max="4101" width="15.7109375" style="1" customWidth="1"/>
    <col min="4102" max="4102" width="2.85546875" style="1" customWidth="1"/>
    <col min="4103" max="4104" width="15.7109375" style="1" customWidth="1"/>
    <col min="4105" max="4105" width="2.85546875" style="1" customWidth="1"/>
    <col min="4106" max="4107" width="15.7109375" style="1" customWidth="1"/>
    <col min="4108" max="4108" width="2.85546875" style="1" customWidth="1"/>
    <col min="4109" max="4352" width="11.42578125" style="1"/>
    <col min="4353" max="4353" width="2.85546875" style="1" customWidth="1"/>
    <col min="4354" max="4354" width="45.85546875" style="1" customWidth="1"/>
    <col min="4355" max="4355" width="2.85546875" style="1" customWidth="1"/>
    <col min="4356" max="4357" width="15.7109375" style="1" customWidth="1"/>
    <col min="4358" max="4358" width="2.85546875" style="1" customWidth="1"/>
    <col min="4359" max="4360" width="15.7109375" style="1" customWidth="1"/>
    <col min="4361" max="4361" width="2.85546875" style="1" customWidth="1"/>
    <col min="4362" max="4363" width="15.7109375" style="1" customWidth="1"/>
    <col min="4364" max="4364" width="2.85546875" style="1" customWidth="1"/>
    <col min="4365" max="4608" width="11.42578125" style="1"/>
    <col min="4609" max="4609" width="2.85546875" style="1" customWidth="1"/>
    <col min="4610" max="4610" width="45.85546875" style="1" customWidth="1"/>
    <col min="4611" max="4611" width="2.85546875" style="1" customWidth="1"/>
    <col min="4612" max="4613" width="15.7109375" style="1" customWidth="1"/>
    <col min="4614" max="4614" width="2.85546875" style="1" customWidth="1"/>
    <col min="4615" max="4616" width="15.7109375" style="1" customWidth="1"/>
    <col min="4617" max="4617" width="2.85546875" style="1" customWidth="1"/>
    <col min="4618" max="4619" width="15.7109375" style="1" customWidth="1"/>
    <col min="4620" max="4620" width="2.85546875" style="1" customWidth="1"/>
    <col min="4621" max="4864" width="11.42578125" style="1"/>
    <col min="4865" max="4865" width="2.85546875" style="1" customWidth="1"/>
    <col min="4866" max="4866" width="45.85546875" style="1" customWidth="1"/>
    <col min="4867" max="4867" width="2.85546875" style="1" customWidth="1"/>
    <col min="4868" max="4869" width="15.7109375" style="1" customWidth="1"/>
    <col min="4870" max="4870" width="2.85546875" style="1" customWidth="1"/>
    <col min="4871" max="4872" width="15.7109375" style="1" customWidth="1"/>
    <col min="4873" max="4873" width="2.85546875" style="1" customWidth="1"/>
    <col min="4874" max="4875" width="15.7109375" style="1" customWidth="1"/>
    <col min="4876" max="4876" width="2.85546875" style="1" customWidth="1"/>
    <col min="4877" max="5120" width="11.42578125" style="1"/>
    <col min="5121" max="5121" width="2.85546875" style="1" customWidth="1"/>
    <col min="5122" max="5122" width="45.85546875" style="1" customWidth="1"/>
    <col min="5123" max="5123" width="2.85546875" style="1" customWidth="1"/>
    <col min="5124" max="5125" width="15.7109375" style="1" customWidth="1"/>
    <col min="5126" max="5126" width="2.85546875" style="1" customWidth="1"/>
    <col min="5127" max="5128" width="15.7109375" style="1" customWidth="1"/>
    <col min="5129" max="5129" width="2.85546875" style="1" customWidth="1"/>
    <col min="5130" max="5131" width="15.7109375" style="1" customWidth="1"/>
    <col min="5132" max="5132" width="2.85546875" style="1" customWidth="1"/>
    <col min="5133" max="5376" width="11.42578125" style="1"/>
    <col min="5377" max="5377" width="2.85546875" style="1" customWidth="1"/>
    <col min="5378" max="5378" width="45.85546875" style="1" customWidth="1"/>
    <col min="5379" max="5379" width="2.85546875" style="1" customWidth="1"/>
    <col min="5380" max="5381" width="15.7109375" style="1" customWidth="1"/>
    <col min="5382" max="5382" width="2.85546875" style="1" customWidth="1"/>
    <col min="5383" max="5384" width="15.7109375" style="1" customWidth="1"/>
    <col min="5385" max="5385" width="2.85546875" style="1" customWidth="1"/>
    <col min="5386" max="5387" width="15.7109375" style="1" customWidth="1"/>
    <col min="5388" max="5388" width="2.85546875" style="1" customWidth="1"/>
    <col min="5389" max="5632" width="11.42578125" style="1"/>
    <col min="5633" max="5633" width="2.85546875" style="1" customWidth="1"/>
    <col min="5634" max="5634" width="45.85546875" style="1" customWidth="1"/>
    <col min="5635" max="5635" width="2.85546875" style="1" customWidth="1"/>
    <col min="5636" max="5637" width="15.7109375" style="1" customWidth="1"/>
    <col min="5638" max="5638" width="2.85546875" style="1" customWidth="1"/>
    <col min="5639" max="5640" width="15.7109375" style="1" customWidth="1"/>
    <col min="5641" max="5641" width="2.85546875" style="1" customWidth="1"/>
    <col min="5642" max="5643" width="15.7109375" style="1" customWidth="1"/>
    <col min="5644" max="5644" width="2.85546875" style="1" customWidth="1"/>
    <col min="5645" max="5888" width="11.42578125" style="1"/>
    <col min="5889" max="5889" width="2.85546875" style="1" customWidth="1"/>
    <col min="5890" max="5890" width="45.85546875" style="1" customWidth="1"/>
    <col min="5891" max="5891" width="2.85546875" style="1" customWidth="1"/>
    <col min="5892" max="5893" width="15.7109375" style="1" customWidth="1"/>
    <col min="5894" max="5894" width="2.85546875" style="1" customWidth="1"/>
    <col min="5895" max="5896" width="15.7109375" style="1" customWidth="1"/>
    <col min="5897" max="5897" width="2.85546875" style="1" customWidth="1"/>
    <col min="5898" max="5899" width="15.7109375" style="1" customWidth="1"/>
    <col min="5900" max="5900" width="2.85546875" style="1" customWidth="1"/>
    <col min="5901" max="6144" width="11.42578125" style="1"/>
    <col min="6145" max="6145" width="2.85546875" style="1" customWidth="1"/>
    <col min="6146" max="6146" width="45.85546875" style="1" customWidth="1"/>
    <col min="6147" max="6147" width="2.85546875" style="1" customWidth="1"/>
    <col min="6148" max="6149" width="15.7109375" style="1" customWidth="1"/>
    <col min="6150" max="6150" width="2.85546875" style="1" customWidth="1"/>
    <col min="6151" max="6152" width="15.7109375" style="1" customWidth="1"/>
    <col min="6153" max="6153" width="2.85546875" style="1" customWidth="1"/>
    <col min="6154" max="6155" width="15.7109375" style="1" customWidth="1"/>
    <col min="6156" max="6156" width="2.85546875" style="1" customWidth="1"/>
    <col min="6157" max="6400" width="11.42578125" style="1"/>
    <col min="6401" max="6401" width="2.85546875" style="1" customWidth="1"/>
    <col min="6402" max="6402" width="45.85546875" style="1" customWidth="1"/>
    <col min="6403" max="6403" width="2.85546875" style="1" customWidth="1"/>
    <col min="6404" max="6405" width="15.7109375" style="1" customWidth="1"/>
    <col min="6406" max="6406" width="2.85546875" style="1" customWidth="1"/>
    <col min="6407" max="6408" width="15.7109375" style="1" customWidth="1"/>
    <col min="6409" max="6409" width="2.85546875" style="1" customWidth="1"/>
    <col min="6410" max="6411" width="15.7109375" style="1" customWidth="1"/>
    <col min="6412" max="6412" width="2.85546875" style="1" customWidth="1"/>
    <col min="6413" max="6656" width="11.42578125" style="1"/>
    <col min="6657" max="6657" width="2.85546875" style="1" customWidth="1"/>
    <col min="6658" max="6658" width="45.85546875" style="1" customWidth="1"/>
    <col min="6659" max="6659" width="2.85546875" style="1" customWidth="1"/>
    <col min="6660" max="6661" width="15.7109375" style="1" customWidth="1"/>
    <col min="6662" max="6662" width="2.85546875" style="1" customWidth="1"/>
    <col min="6663" max="6664" width="15.7109375" style="1" customWidth="1"/>
    <col min="6665" max="6665" width="2.85546875" style="1" customWidth="1"/>
    <col min="6666" max="6667" width="15.7109375" style="1" customWidth="1"/>
    <col min="6668" max="6668" width="2.85546875" style="1" customWidth="1"/>
    <col min="6669" max="6912" width="11.42578125" style="1"/>
    <col min="6913" max="6913" width="2.85546875" style="1" customWidth="1"/>
    <col min="6914" max="6914" width="45.85546875" style="1" customWidth="1"/>
    <col min="6915" max="6915" width="2.85546875" style="1" customWidth="1"/>
    <col min="6916" max="6917" width="15.7109375" style="1" customWidth="1"/>
    <col min="6918" max="6918" width="2.85546875" style="1" customWidth="1"/>
    <col min="6919" max="6920" width="15.7109375" style="1" customWidth="1"/>
    <col min="6921" max="6921" width="2.85546875" style="1" customWidth="1"/>
    <col min="6922" max="6923" width="15.7109375" style="1" customWidth="1"/>
    <col min="6924" max="6924" width="2.85546875" style="1" customWidth="1"/>
    <col min="6925" max="7168" width="11.42578125" style="1"/>
    <col min="7169" max="7169" width="2.85546875" style="1" customWidth="1"/>
    <col min="7170" max="7170" width="45.85546875" style="1" customWidth="1"/>
    <col min="7171" max="7171" width="2.85546875" style="1" customWidth="1"/>
    <col min="7172" max="7173" width="15.7109375" style="1" customWidth="1"/>
    <col min="7174" max="7174" width="2.85546875" style="1" customWidth="1"/>
    <col min="7175" max="7176" width="15.7109375" style="1" customWidth="1"/>
    <col min="7177" max="7177" width="2.85546875" style="1" customWidth="1"/>
    <col min="7178" max="7179" width="15.7109375" style="1" customWidth="1"/>
    <col min="7180" max="7180" width="2.85546875" style="1" customWidth="1"/>
    <col min="7181" max="7424" width="11.42578125" style="1"/>
    <col min="7425" max="7425" width="2.85546875" style="1" customWidth="1"/>
    <col min="7426" max="7426" width="45.85546875" style="1" customWidth="1"/>
    <col min="7427" max="7427" width="2.85546875" style="1" customWidth="1"/>
    <col min="7428" max="7429" width="15.7109375" style="1" customWidth="1"/>
    <col min="7430" max="7430" width="2.85546875" style="1" customWidth="1"/>
    <col min="7431" max="7432" width="15.7109375" style="1" customWidth="1"/>
    <col min="7433" max="7433" width="2.85546875" style="1" customWidth="1"/>
    <col min="7434" max="7435" width="15.7109375" style="1" customWidth="1"/>
    <col min="7436" max="7436" width="2.85546875" style="1" customWidth="1"/>
    <col min="7437" max="7680" width="11.42578125" style="1"/>
    <col min="7681" max="7681" width="2.85546875" style="1" customWidth="1"/>
    <col min="7682" max="7682" width="45.85546875" style="1" customWidth="1"/>
    <col min="7683" max="7683" width="2.85546875" style="1" customWidth="1"/>
    <col min="7684" max="7685" width="15.7109375" style="1" customWidth="1"/>
    <col min="7686" max="7686" width="2.85546875" style="1" customWidth="1"/>
    <col min="7687" max="7688" width="15.7109375" style="1" customWidth="1"/>
    <col min="7689" max="7689" width="2.85546875" style="1" customWidth="1"/>
    <col min="7690" max="7691" width="15.7109375" style="1" customWidth="1"/>
    <col min="7692" max="7692" width="2.85546875" style="1" customWidth="1"/>
    <col min="7693" max="7936" width="11.42578125" style="1"/>
    <col min="7937" max="7937" width="2.85546875" style="1" customWidth="1"/>
    <col min="7938" max="7938" width="45.85546875" style="1" customWidth="1"/>
    <col min="7939" max="7939" width="2.85546875" style="1" customWidth="1"/>
    <col min="7940" max="7941" width="15.7109375" style="1" customWidth="1"/>
    <col min="7942" max="7942" width="2.85546875" style="1" customWidth="1"/>
    <col min="7943" max="7944" width="15.7109375" style="1" customWidth="1"/>
    <col min="7945" max="7945" width="2.85546875" style="1" customWidth="1"/>
    <col min="7946" max="7947" width="15.7109375" style="1" customWidth="1"/>
    <col min="7948" max="7948" width="2.85546875" style="1" customWidth="1"/>
    <col min="7949" max="8192" width="11.42578125" style="1"/>
    <col min="8193" max="8193" width="2.85546875" style="1" customWidth="1"/>
    <col min="8194" max="8194" width="45.85546875" style="1" customWidth="1"/>
    <col min="8195" max="8195" width="2.85546875" style="1" customWidth="1"/>
    <col min="8196" max="8197" width="15.7109375" style="1" customWidth="1"/>
    <col min="8198" max="8198" width="2.85546875" style="1" customWidth="1"/>
    <col min="8199" max="8200" width="15.7109375" style="1" customWidth="1"/>
    <col min="8201" max="8201" width="2.85546875" style="1" customWidth="1"/>
    <col min="8202" max="8203" width="15.7109375" style="1" customWidth="1"/>
    <col min="8204" max="8204" width="2.85546875" style="1" customWidth="1"/>
    <col min="8205" max="8448" width="11.42578125" style="1"/>
    <col min="8449" max="8449" width="2.85546875" style="1" customWidth="1"/>
    <col min="8450" max="8450" width="45.85546875" style="1" customWidth="1"/>
    <col min="8451" max="8451" width="2.85546875" style="1" customWidth="1"/>
    <col min="8452" max="8453" width="15.7109375" style="1" customWidth="1"/>
    <col min="8454" max="8454" width="2.85546875" style="1" customWidth="1"/>
    <col min="8455" max="8456" width="15.7109375" style="1" customWidth="1"/>
    <col min="8457" max="8457" width="2.85546875" style="1" customWidth="1"/>
    <col min="8458" max="8459" width="15.7109375" style="1" customWidth="1"/>
    <col min="8460" max="8460" width="2.85546875" style="1" customWidth="1"/>
    <col min="8461" max="8704" width="11.42578125" style="1"/>
    <col min="8705" max="8705" width="2.85546875" style="1" customWidth="1"/>
    <col min="8706" max="8706" width="45.85546875" style="1" customWidth="1"/>
    <col min="8707" max="8707" width="2.85546875" style="1" customWidth="1"/>
    <col min="8708" max="8709" width="15.7109375" style="1" customWidth="1"/>
    <col min="8710" max="8710" width="2.85546875" style="1" customWidth="1"/>
    <col min="8711" max="8712" width="15.7109375" style="1" customWidth="1"/>
    <col min="8713" max="8713" width="2.85546875" style="1" customWidth="1"/>
    <col min="8714" max="8715" width="15.7109375" style="1" customWidth="1"/>
    <col min="8716" max="8716" width="2.85546875" style="1" customWidth="1"/>
    <col min="8717" max="8960" width="11.42578125" style="1"/>
    <col min="8961" max="8961" width="2.85546875" style="1" customWidth="1"/>
    <col min="8962" max="8962" width="45.85546875" style="1" customWidth="1"/>
    <col min="8963" max="8963" width="2.85546875" style="1" customWidth="1"/>
    <col min="8964" max="8965" width="15.7109375" style="1" customWidth="1"/>
    <col min="8966" max="8966" width="2.85546875" style="1" customWidth="1"/>
    <col min="8967" max="8968" width="15.7109375" style="1" customWidth="1"/>
    <col min="8969" max="8969" width="2.85546875" style="1" customWidth="1"/>
    <col min="8970" max="8971" width="15.7109375" style="1" customWidth="1"/>
    <col min="8972" max="8972" width="2.85546875" style="1" customWidth="1"/>
    <col min="8973" max="9216" width="11.42578125" style="1"/>
    <col min="9217" max="9217" width="2.85546875" style="1" customWidth="1"/>
    <col min="9218" max="9218" width="45.85546875" style="1" customWidth="1"/>
    <col min="9219" max="9219" width="2.85546875" style="1" customWidth="1"/>
    <col min="9220" max="9221" width="15.7109375" style="1" customWidth="1"/>
    <col min="9222" max="9222" width="2.85546875" style="1" customWidth="1"/>
    <col min="9223" max="9224" width="15.7109375" style="1" customWidth="1"/>
    <col min="9225" max="9225" width="2.85546875" style="1" customWidth="1"/>
    <col min="9226" max="9227" width="15.7109375" style="1" customWidth="1"/>
    <col min="9228" max="9228" width="2.85546875" style="1" customWidth="1"/>
    <col min="9229" max="9472" width="11.42578125" style="1"/>
    <col min="9473" max="9473" width="2.85546875" style="1" customWidth="1"/>
    <col min="9474" max="9474" width="45.85546875" style="1" customWidth="1"/>
    <col min="9475" max="9475" width="2.85546875" style="1" customWidth="1"/>
    <col min="9476" max="9477" width="15.7109375" style="1" customWidth="1"/>
    <col min="9478" max="9478" width="2.85546875" style="1" customWidth="1"/>
    <col min="9479" max="9480" width="15.7109375" style="1" customWidth="1"/>
    <col min="9481" max="9481" width="2.85546875" style="1" customWidth="1"/>
    <col min="9482" max="9483" width="15.7109375" style="1" customWidth="1"/>
    <col min="9484" max="9484" width="2.85546875" style="1" customWidth="1"/>
    <col min="9485" max="9728" width="11.42578125" style="1"/>
    <col min="9729" max="9729" width="2.85546875" style="1" customWidth="1"/>
    <col min="9730" max="9730" width="45.85546875" style="1" customWidth="1"/>
    <col min="9731" max="9731" width="2.85546875" style="1" customWidth="1"/>
    <col min="9732" max="9733" width="15.7109375" style="1" customWidth="1"/>
    <col min="9734" max="9734" width="2.85546875" style="1" customWidth="1"/>
    <col min="9735" max="9736" width="15.7109375" style="1" customWidth="1"/>
    <col min="9737" max="9737" width="2.85546875" style="1" customWidth="1"/>
    <col min="9738" max="9739" width="15.7109375" style="1" customWidth="1"/>
    <col min="9740" max="9740" width="2.85546875" style="1" customWidth="1"/>
    <col min="9741" max="9984" width="11.42578125" style="1"/>
    <col min="9985" max="9985" width="2.85546875" style="1" customWidth="1"/>
    <col min="9986" max="9986" width="45.85546875" style="1" customWidth="1"/>
    <col min="9987" max="9987" width="2.85546875" style="1" customWidth="1"/>
    <col min="9988" max="9989" width="15.7109375" style="1" customWidth="1"/>
    <col min="9990" max="9990" width="2.85546875" style="1" customWidth="1"/>
    <col min="9991" max="9992" width="15.7109375" style="1" customWidth="1"/>
    <col min="9993" max="9993" width="2.85546875" style="1" customWidth="1"/>
    <col min="9994" max="9995" width="15.7109375" style="1" customWidth="1"/>
    <col min="9996" max="9996" width="2.85546875" style="1" customWidth="1"/>
    <col min="9997" max="10240" width="11.42578125" style="1"/>
    <col min="10241" max="10241" width="2.85546875" style="1" customWidth="1"/>
    <col min="10242" max="10242" width="45.85546875" style="1" customWidth="1"/>
    <col min="10243" max="10243" width="2.85546875" style="1" customWidth="1"/>
    <col min="10244" max="10245" width="15.7109375" style="1" customWidth="1"/>
    <col min="10246" max="10246" width="2.85546875" style="1" customWidth="1"/>
    <col min="10247" max="10248" width="15.7109375" style="1" customWidth="1"/>
    <col min="10249" max="10249" width="2.85546875" style="1" customWidth="1"/>
    <col min="10250" max="10251" width="15.7109375" style="1" customWidth="1"/>
    <col min="10252" max="10252" width="2.85546875" style="1" customWidth="1"/>
    <col min="10253" max="10496" width="11.42578125" style="1"/>
    <col min="10497" max="10497" width="2.85546875" style="1" customWidth="1"/>
    <col min="10498" max="10498" width="45.85546875" style="1" customWidth="1"/>
    <col min="10499" max="10499" width="2.85546875" style="1" customWidth="1"/>
    <col min="10500" max="10501" width="15.7109375" style="1" customWidth="1"/>
    <col min="10502" max="10502" width="2.85546875" style="1" customWidth="1"/>
    <col min="10503" max="10504" width="15.7109375" style="1" customWidth="1"/>
    <col min="10505" max="10505" width="2.85546875" style="1" customWidth="1"/>
    <col min="10506" max="10507" width="15.7109375" style="1" customWidth="1"/>
    <col min="10508" max="10508" width="2.85546875" style="1" customWidth="1"/>
    <col min="10509" max="10752" width="11.42578125" style="1"/>
    <col min="10753" max="10753" width="2.85546875" style="1" customWidth="1"/>
    <col min="10754" max="10754" width="45.85546875" style="1" customWidth="1"/>
    <col min="10755" max="10755" width="2.85546875" style="1" customWidth="1"/>
    <col min="10756" max="10757" width="15.7109375" style="1" customWidth="1"/>
    <col min="10758" max="10758" width="2.85546875" style="1" customWidth="1"/>
    <col min="10759" max="10760" width="15.7109375" style="1" customWidth="1"/>
    <col min="10761" max="10761" width="2.85546875" style="1" customWidth="1"/>
    <col min="10762" max="10763" width="15.7109375" style="1" customWidth="1"/>
    <col min="10764" max="10764" width="2.85546875" style="1" customWidth="1"/>
    <col min="10765" max="11008" width="11.42578125" style="1"/>
    <col min="11009" max="11009" width="2.85546875" style="1" customWidth="1"/>
    <col min="11010" max="11010" width="45.85546875" style="1" customWidth="1"/>
    <col min="11011" max="11011" width="2.85546875" style="1" customWidth="1"/>
    <col min="11012" max="11013" width="15.7109375" style="1" customWidth="1"/>
    <col min="11014" max="11014" width="2.85546875" style="1" customWidth="1"/>
    <col min="11015" max="11016" width="15.7109375" style="1" customWidth="1"/>
    <col min="11017" max="11017" width="2.85546875" style="1" customWidth="1"/>
    <col min="11018" max="11019" width="15.7109375" style="1" customWidth="1"/>
    <col min="11020" max="11020" width="2.85546875" style="1" customWidth="1"/>
    <col min="11021" max="11264" width="11.42578125" style="1"/>
    <col min="11265" max="11265" width="2.85546875" style="1" customWidth="1"/>
    <col min="11266" max="11266" width="45.85546875" style="1" customWidth="1"/>
    <col min="11267" max="11267" width="2.85546875" style="1" customWidth="1"/>
    <col min="11268" max="11269" width="15.7109375" style="1" customWidth="1"/>
    <col min="11270" max="11270" width="2.85546875" style="1" customWidth="1"/>
    <col min="11271" max="11272" width="15.7109375" style="1" customWidth="1"/>
    <col min="11273" max="11273" width="2.85546875" style="1" customWidth="1"/>
    <col min="11274" max="11275" width="15.7109375" style="1" customWidth="1"/>
    <col min="11276" max="11276" width="2.85546875" style="1" customWidth="1"/>
    <col min="11277" max="11520" width="11.42578125" style="1"/>
    <col min="11521" max="11521" width="2.85546875" style="1" customWidth="1"/>
    <col min="11522" max="11522" width="45.85546875" style="1" customWidth="1"/>
    <col min="11523" max="11523" width="2.85546875" style="1" customWidth="1"/>
    <col min="11524" max="11525" width="15.7109375" style="1" customWidth="1"/>
    <col min="11526" max="11526" width="2.85546875" style="1" customWidth="1"/>
    <col min="11527" max="11528" width="15.7109375" style="1" customWidth="1"/>
    <col min="11529" max="11529" width="2.85546875" style="1" customWidth="1"/>
    <col min="11530" max="11531" width="15.7109375" style="1" customWidth="1"/>
    <col min="11532" max="11532" width="2.85546875" style="1" customWidth="1"/>
    <col min="11533" max="11776" width="11.42578125" style="1"/>
    <col min="11777" max="11777" width="2.85546875" style="1" customWidth="1"/>
    <col min="11778" max="11778" width="45.85546875" style="1" customWidth="1"/>
    <col min="11779" max="11779" width="2.85546875" style="1" customWidth="1"/>
    <col min="11780" max="11781" width="15.7109375" style="1" customWidth="1"/>
    <col min="11782" max="11782" width="2.85546875" style="1" customWidth="1"/>
    <col min="11783" max="11784" width="15.7109375" style="1" customWidth="1"/>
    <col min="11785" max="11785" width="2.85546875" style="1" customWidth="1"/>
    <col min="11786" max="11787" width="15.7109375" style="1" customWidth="1"/>
    <col min="11788" max="11788" width="2.85546875" style="1" customWidth="1"/>
    <col min="11789" max="12032" width="11.42578125" style="1"/>
    <col min="12033" max="12033" width="2.85546875" style="1" customWidth="1"/>
    <col min="12034" max="12034" width="45.85546875" style="1" customWidth="1"/>
    <col min="12035" max="12035" width="2.85546875" style="1" customWidth="1"/>
    <col min="12036" max="12037" width="15.7109375" style="1" customWidth="1"/>
    <col min="12038" max="12038" width="2.85546875" style="1" customWidth="1"/>
    <col min="12039" max="12040" width="15.7109375" style="1" customWidth="1"/>
    <col min="12041" max="12041" width="2.85546875" style="1" customWidth="1"/>
    <col min="12042" max="12043" width="15.7109375" style="1" customWidth="1"/>
    <col min="12044" max="12044" width="2.85546875" style="1" customWidth="1"/>
    <col min="12045" max="12288" width="11.42578125" style="1"/>
    <col min="12289" max="12289" width="2.85546875" style="1" customWidth="1"/>
    <col min="12290" max="12290" width="45.85546875" style="1" customWidth="1"/>
    <col min="12291" max="12291" width="2.85546875" style="1" customWidth="1"/>
    <col min="12292" max="12293" width="15.7109375" style="1" customWidth="1"/>
    <col min="12294" max="12294" width="2.85546875" style="1" customWidth="1"/>
    <col min="12295" max="12296" width="15.7109375" style="1" customWidth="1"/>
    <col min="12297" max="12297" width="2.85546875" style="1" customWidth="1"/>
    <col min="12298" max="12299" width="15.7109375" style="1" customWidth="1"/>
    <col min="12300" max="12300" width="2.85546875" style="1" customWidth="1"/>
    <col min="12301" max="12544" width="11.42578125" style="1"/>
    <col min="12545" max="12545" width="2.85546875" style="1" customWidth="1"/>
    <col min="12546" max="12546" width="45.85546875" style="1" customWidth="1"/>
    <col min="12547" max="12547" width="2.85546875" style="1" customWidth="1"/>
    <col min="12548" max="12549" width="15.7109375" style="1" customWidth="1"/>
    <col min="12550" max="12550" width="2.85546875" style="1" customWidth="1"/>
    <col min="12551" max="12552" width="15.7109375" style="1" customWidth="1"/>
    <col min="12553" max="12553" width="2.85546875" style="1" customWidth="1"/>
    <col min="12554" max="12555" width="15.7109375" style="1" customWidth="1"/>
    <col min="12556" max="12556" width="2.85546875" style="1" customWidth="1"/>
    <col min="12557" max="12800" width="11.42578125" style="1"/>
    <col min="12801" max="12801" width="2.85546875" style="1" customWidth="1"/>
    <col min="12802" max="12802" width="45.85546875" style="1" customWidth="1"/>
    <col min="12803" max="12803" width="2.85546875" style="1" customWidth="1"/>
    <col min="12804" max="12805" width="15.7109375" style="1" customWidth="1"/>
    <col min="12806" max="12806" width="2.85546875" style="1" customWidth="1"/>
    <col min="12807" max="12808" width="15.7109375" style="1" customWidth="1"/>
    <col min="12809" max="12809" width="2.85546875" style="1" customWidth="1"/>
    <col min="12810" max="12811" width="15.7109375" style="1" customWidth="1"/>
    <col min="12812" max="12812" width="2.85546875" style="1" customWidth="1"/>
    <col min="12813" max="13056" width="11.42578125" style="1"/>
    <col min="13057" max="13057" width="2.85546875" style="1" customWidth="1"/>
    <col min="13058" max="13058" width="45.85546875" style="1" customWidth="1"/>
    <col min="13059" max="13059" width="2.85546875" style="1" customWidth="1"/>
    <col min="13060" max="13061" width="15.7109375" style="1" customWidth="1"/>
    <col min="13062" max="13062" width="2.85546875" style="1" customWidth="1"/>
    <col min="13063" max="13064" width="15.7109375" style="1" customWidth="1"/>
    <col min="13065" max="13065" width="2.85546875" style="1" customWidth="1"/>
    <col min="13066" max="13067" width="15.7109375" style="1" customWidth="1"/>
    <col min="13068" max="13068" width="2.85546875" style="1" customWidth="1"/>
    <col min="13069" max="13312" width="11.42578125" style="1"/>
    <col min="13313" max="13313" width="2.85546875" style="1" customWidth="1"/>
    <col min="13314" max="13314" width="45.85546875" style="1" customWidth="1"/>
    <col min="13315" max="13315" width="2.85546875" style="1" customWidth="1"/>
    <col min="13316" max="13317" width="15.7109375" style="1" customWidth="1"/>
    <col min="13318" max="13318" width="2.85546875" style="1" customWidth="1"/>
    <col min="13319" max="13320" width="15.7109375" style="1" customWidth="1"/>
    <col min="13321" max="13321" width="2.85546875" style="1" customWidth="1"/>
    <col min="13322" max="13323" width="15.7109375" style="1" customWidth="1"/>
    <col min="13324" max="13324" width="2.85546875" style="1" customWidth="1"/>
    <col min="13325" max="13568" width="11.42578125" style="1"/>
    <col min="13569" max="13569" width="2.85546875" style="1" customWidth="1"/>
    <col min="13570" max="13570" width="45.85546875" style="1" customWidth="1"/>
    <col min="13571" max="13571" width="2.85546875" style="1" customWidth="1"/>
    <col min="13572" max="13573" width="15.7109375" style="1" customWidth="1"/>
    <col min="13574" max="13574" width="2.85546875" style="1" customWidth="1"/>
    <col min="13575" max="13576" width="15.7109375" style="1" customWidth="1"/>
    <col min="13577" max="13577" width="2.85546875" style="1" customWidth="1"/>
    <col min="13578" max="13579" width="15.7109375" style="1" customWidth="1"/>
    <col min="13580" max="13580" width="2.85546875" style="1" customWidth="1"/>
    <col min="13581" max="13824" width="11.42578125" style="1"/>
    <col min="13825" max="13825" width="2.85546875" style="1" customWidth="1"/>
    <col min="13826" max="13826" width="45.85546875" style="1" customWidth="1"/>
    <col min="13827" max="13827" width="2.85546875" style="1" customWidth="1"/>
    <col min="13828" max="13829" width="15.7109375" style="1" customWidth="1"/>
    <col min="13830" max="13830" width="2.85546875" style="1" customWidth="1"/>
    <col min="13831" max="13832" width="15.7109375" style="1" customWidth="1"/>
    <col min="13833" max="13833" width="2.85546875" style="1" customWidth="1"/>
    <col min="13834" max="13835" width="15.7109375" style="1" customWidth="1"/>
    <col min="13836" max="13836" width="2.85546875" style="1" customWidth="1"/>
    <col min="13837" max="14080" width="11.42578125" style="1"/>
    <col min="14081" max="14081" width="2.85546875" style="1" customWidth="1"/>
    <col min="14082" max="14082" width="45.85546875" style="1" customWidth="1"/>
    <col min="14083" max="14083" width="2.85546875" style="1" customWidth="1"/>
    <col min="14084" max="14085" width="15.7109375" style="1" customWidth="1"/>
    <col min="14086" max="14086" width="2.85546875" style="1" customWidth="1"/>
    <col min="14087" max="14088" width="15.7109375" style="1" customWidth="1"/>
    <col min="14089" max="14089" width="2.85546875" style="1" customWidth="1"/>
    <col min="14090" max="14091" width="15.7109375" style="1" customWidth="1"/>
    <col min="14092" max="14092" width="2.85546875" style="1" customWidth="1"/>
    <col min="14093" max="14336" width="11.42578125" style="1"/>
    <col min="14337" max="14337" width="2.85546875" style="1" customWidth="1"/>
    <col min="14338" max="14338" width="45.85546875" style="1" customWidth="1"/>
    <col min="14339" max="14339" width="2.85546875" style="1" customWidth="1"/>
    <col min="14340" max="14341" width="15.7109375" style="1" customWidth="1"/>
    <col min="14342" max="14342" width="2.85546875" style="1" customWidth="1"/>
    <col min="14343" max="14344" width="15.7109375" style="1" customWidth="1"/>
    <col min="14345" max="14345" width="2.85546875" style="1" customWidth="1"/>
    <col min="14346" max="14347" width="15.7109375" style="1" customWidth="1"/>
    <col min="14348" max="14348" width="2.85546875" style="1" customWidth="1"/>
    <col min="14349" max="14592" width="11.42578125" style="1"/>
    <col min="14593" max="14593" width="2.85546875" style="1" customWidth="1"/>
    <col min="14594" max="14594" width="45.85546875" style="1" customWidth="1"/>
    <col min="14595" max="14595" width="2.85546875" style="1" customWidth="1"/>
    <col min="14596" max="14597" width="15.7109375" style="1" customWidth="1"/>
    <col min="14598" max="14598" width="2.85546875" style="1" customWidth="1"/>
    <col min="14599" max="14600" width="15.7109375" style="1" customWidth="1"/>
    <col min="14601" max="14601" width="2.85546875" style="1" customWidth="1"/>
    <col min="14602" max="14603" width="15.7109375" style="1" customWidth="1"/>
    <col min="14604" max="14604" width="2.85546875" style="1" customWidth="1"/>
    <col min="14605" max="14848" width="11.42578125" style="1"/>
    <col min="14849" max="14849" width="2.85546875" style="1" customWidth="1"/>
    <col min="14850" max="14850" width="45.85546875" style="1" customWidth="1"/>
    <col min="14851" max="14851" width="2.85546875" style="1" customWidth="1"/>
    <col min="14852" max="14853" width="15.7109375" style="1" customWidth="1"/>
    <col min="14854" max="14854" width="2.85546875" style="1" customWidth="1"/>
    <col min="14855" max="14856" width="15.7109375" style="1" customWidth="1"/>
    <col min="14857" max="14857" width="2.85546875" style="1" customWidth="1"/>
    <col min="14858" max="14859" width="15.7109375" style="1" customWidth="1"/>
    <col min="14860" max="14860" width="2.85546875" style="1" customWidth="1"/>
    <col min="14861" max="15104" width="11.42578125" style="1"/>
    <col min="15105" max="15105" width="2.85546875" style="1" customWidth="1"/>
    <col min="15106" max="15106" width="45.85546875" style="1" customWidth="1"/>
    <col min="15107" max="15107" width="2.85546875" style="1" customWidth="1"/>
    <col min="15108" max="15109" width="15.7109375" style="1" customWidth="1"/>
    <col min="15110" max="15110" width="2.85546875" style="1" customWidth="1"/>
    <col min="15111" max="15112" width="15.7109375" style="1" customWidth="1"/>
    <col min="15113" max="15113" width="2.85546875" style="1" customWidth="1"/>
    <col min="15114" max="15115" width="15.7109375" style="1" customWidth="1"/>
    <col min="15116" max="15116" width="2.85546875" style="1" customWidth="1"/>
    <col min="15117" max="15360" width="11.42578125" style="1"/>
    <col min="15361" max="15361" width="2.85546875" style="1" customWidth="1"/>
    <col min="15362" max="15362" width="45.85546875" style="1" customWidth="1"/>
    <col min="15363" max="15363" width="2.85546875" style="1" customWidth="1"/>
    <col min="15364" max="15365" width="15.7109375" style="1" customWidth="1"/>
    <col min="15366" max="15366" width="2.85546875" style="1" customWidth="1"/>
    <col min="15367" max="15368" width="15.7109375" style="1" customWidth="1"/>
    <col min="15369" max="15369" width="2.85546875" style="1" customWidth="1"/>
    <col min="15370" max="15371" width="15.7109375" style="1" customWidth="1"/>
    <col min="15372" max="15372" width="2.85546875" style="1" customWidth="1"/>
    <col min="15373" max="15616" width="11.42578125" style="1"/>
    <col min="15617" max="15617" width="2.85546875" style="1" customWidth="1"/>
    <col min="15618" max="15618" width="45.85546875" style="1" customWidth="1"/>
    <col min="15619" max="15619" width="2.85546875" style="1" customWidth="1"/>
    <col min="15620" max="15621" width="15.7109375" style="1" customWidth="1"/>
    <col min="15622" max="15622" width="2.85546875" style="1" customWidth="1"/>
    <col min="15623" max="15624" width="15.7109375" style="1" customWidth="1"/>
    <col min="15625" max="15625" width="2.85546875" style="1" customWidth="1"/>
    <col min="15626" max="15627" width="15.7109375" style="1" customWidth="1"/>
    <col min="15628" max="15628" width="2.85546875" style="1" customWidth="1"/>
    <col min="15629" max="15872" width="11.42578125" style="1"/>
    <col min="15873" max="15873" width="2.85546875" style="1" customWidth="1"/>
    <col min="15874" max="15874" width="45.85546875" style="1" customWidth="1"/>
    <col min="15875" max="15875" width="2.85546875" style="1" customWidth="1"/>
    <col min="15876" max="15877" width="15.7109375" style="1" customWidth="1"/>
    <col min="15878" max="15878" width="2.85546875" style="1" customWidth="1"/>
    <col min="15879" max="15880" width="15.7109375" style="1" customWidth="1"/>
    <col min="15881" max="15881" width="2.85546875" style="1" customWidth="1"/>
    <col min="15882" max="15883" width="15.7109375" style="1" customWidth="1"/>
    <col min="15884" max="15884" width="2.85546875" style="1" customWidth="1"/>
    <col min="15885" max="16128" width="11.42578125" style="1"/>
    <col min="16129" max="16129" width="2.85546875" style="1" customWidth="1"/>
    <col min="16130" max="16130" width="45.85546875" style="1" customWidth="1"/>
    <col min="16131" max="16131" width="2.85546875" style="1" customWidth="1"/>
    <col min="16132" max="16133" width="15.7109375" style="1" customWidth="1"/>
    <col min="16134" max="16134" width="2.85546875" style="1" customWidth="1"/>
    <col min="16135" max="16136" width="15.7109375" style="1" customWidth="1"/>
    <col min="16137" max="16137" width="2.85546875" style="1" customWidth="1"/>
    <col min="16138" max="16139" width="15.7109375" style="1" customWidth="1"/>
    <col min="16140" max="16140" width="2.85546875" style="1" customWidth="1"/>
    <col min="16141" max="16384" width="11.42578125" style="1"/>
  </cols>
  <sheetData>
    <row r="2" spans="1:16" x14ac:dyDescent="0.25">
      <c r="B2" s="108" t="s">
        <v>779</v>
      </c>
    </row>
    <row r="3" spans="1:16" x14ac:dyDescent="0.25">
      <c r="B3" s="2" t="s">
        <v>231</v>
      </c>
      <c r="D3" s="6" t="s">
        <v>196</v>
      </c>
      <c r="G3" s="6" t="s">
        <v>232</v>
      </c>
      <c r="J3" s="6" t="s">
        <v>233</v>
      </c>
    </row>
    <row r="4" spans="1:16" x14ac:dyDescent="0.25">
      <c r="B4" s="2"/>
      <c r="D4" s="6" t="s">
        <v>197</v>
      </c>
      <c r="G4" s="6" t="s">
        <v>197</v>
      </c>
      <c r="J4" s="6" t="s">
        <v>197</v>
      </c>
    </row>
    <row r="5" spans="1:16" s="514" customFormat="1" x14ac:dyDescent="0.25">
      <c r="A5" s="1464"/>
      <c r="B5" s="1501" t="s">
        <v>4</v>
      </c>
      <c r="D5" s="1501">
        <v>2019</v>
      </c>
      <c r="E5" s="1501">
        <v>2018</v>
      </c>
      <c r="G5" s="1501">
        <v>2019</v>
      </c>
      <c r="H5" s="1501">
        <v>2018</v>
      </c>
      <c r="J5" s="1501">
        <v>2019</v>
      </c>
      <c r="K5" s="1501">
        <v>2018</v>
      </c>
    </row>
    <row r="6" spans="1:16" s="514" customFormat="1" x14ac:dyDescent="0.25">
      <c r="A6" s="1464"/>
      <c r="B6" s="1501"/>
      <c r="D6" s="1501"/>
      <c r="E6" s="1501"/>
      <c r="G6" s="1501"/>
      <c r="H6" s="1501"/>
      <c r="J6" s="1501"/>
      <c r="K6" s="1501"/>
    </row>
    <row r="7" spans="1:16" s="514" customFormat="1" x14ac:dyDescent="0.25">
      <c r="A7" s="1464"/>
      <c r="B7" s="1501"/>
      <c r="C7" s="1476"/>
      <c r="D7" s="1501"/>
      <c r="E7" s="1501"/>
      <c r="F7" s="1476"/>
      <c r="G7" s="1501"/>
      <c r="H7" s="1501"/>
      <c r="I7" s="1476"/>
      <c r="J7" s="1501"/>
      <c r="K7" s="1501"/>
      <c r="L7" s="1476"/>
    </row>
    <row r="8" spans="1:16" x14ac:dyDescent="0.25">
      <c r="A8" s="7"/>
      <c r="B8" s="7"/>
      <c r="C8" s="7"/>
      <c r="D8" s="7"/>
      <c r="E8" s="7"/>
      <c r="F8" s="7"/>
      <c r="G8" s="7"/>
      <c r="H8" s="7"/>
      <c r="I8" s="7"/>
      <c r="J8" s="7"/>
      <c r="K8" s="7"/>
      <c r="L8" s="7"/>
    </row>
    <row r="9" spans="1:16" x14ac:dyDescent="0.25">
      <c r="B9" s="305" t="s">
        <v>6</v>
      </c>
      <c r="C9"/>
      <c r="D9" s="1175"/>
      <c r="E9" s="1175"/>
      <c r="F9" s="1175"/>
      <c r="G9" s="1175"/>
      <c r="H9" s="1175"/>
      <c r="I9" s="1175"/>
      <c r="J9" s="1175"/>
      <c r="K9" s="1175"/>
      <c r="L9" s="7"/>
    </row>
    <row r="10" spans="1:16" x14ac:dyDescent="0.25">
      <c r="B10" s="330" t="s">
        <v>508</v>
      </c>
      <c r="D10" s="1176">
        <f>SUM(G10,J10)</f>
        <v>45.01</v>
      </c>
      <c r="E10" s="1177">
        <f>SUM(H10,K10)</f>
        <v>13.81</v>
      </c>
      <c r="F10" s="242"/>
      <c r="G10" s="1176">
        <v>45.01</v>
      </c>
      <c r="H10" s="1177">
        <v>13.81</v>
      </c>
      <c r="I10" s="242"/>
      <c r="J10" s="1176">
        <v>0</v>
      </c>
      <c r="K10" s="1177">
        <v>0</v>
      </c>
      <c r="L10" s="13"/>
      <c r="M10" s="1184"/>
      <c r="N10" s="1185"/>
      <c r="O10" s="15"/>
      <c r="P10" s="15"/>
    </row>
    <row r="11" spans="1:16" x14ac:dyDescent="0.25">
      <c r="B11" s="330" t="s">
        <v>11</v>
      </c>
      <c r="D11" s="1178">
        <f t="shared" ref="D11:D73" si="0">SUM(G11,J11)</f>
        <v>278.28000000000003</v>
      </c>
      <c r="E11" s="1179">
        <f t="shared" ref="E11:E73" si="1">SUM(H11,K11)</f>
        <v>263.10000000000002</v>
      </c>
      <c r="F11" s="242"/>
      <c r="G11" s="1178">
        <v>213.86</v>
      </c>
      <c r="H11" s="1179">
        <v>194.9</v>
      </c>
      <c r="I11" s="242"/>
      <c r="J11" s="1178">
        <v>64.42</v>
      </c>
      <c r="K11" s="1179">
        <v>68.2</v>
      </c>
      <c r="L11" s="13"/>
      <c r="M11" s="1184"/>
      <c r="N11" s="1184"/>
    </row>
    <row r="12" spans="1:16" x14ac:dyDescent="0.25">
      <c r="A12" s="27"/>
      <c r="B12" s="330" t="s">
        <v>13</v>
      </c>
      <c r="D12" s="1178">
        <f t="shared" si="0"/>
        <v>233.16</v>
      </c>
      <c r="E12" s="1179">
        <f t="shared" si="1"/>
        <v>278.14</v>
      </c>
      <c r="F12" s="242"/>
      <c r="G12" s="1178">
        <v>88.66</v>
      </c>
      <c r="H12" s="1179">
        <v>141.63999999999999</v>
      </c>
      <c r="I12" s="242"/>
      <c r="J12" s="1178">
        <v>144.5</v>
      </c>
      <c r="K12" s="1179">
        <v>136.5</v>
      </c>
      <c r="L12" s="13"/>
      <c r="M12" s="1184"/>
      <c r="N12" s="1185"/>
    </row>
    <row r="13" spans="1:16" x14ac:dyDescent="0.25">
      <c r="B13" s="330" t="s">
        <v>15</v>
      </c>
      <c r="D13" s="1178">
        <f t="shared" si="0"/>
        <v>1.69</v>
      </c>
      <c r="E13" s="1179">
        <f t="shared" si="1"/>
        <v>1.87</v>
      </c>
      <c r="F13" s="242"/>
      <c r="G13" s="1178">
        <v>0.26</v>
      </c>
      <c r="H13" s="1179">
        <v>0.14000000000000001</v>
      </c>
      <c r="I13" s="242"/>
      <c r="J13" s="1178">
        <v>1.43</v>
      </c>
      <c r="K13" s="1179">
        <v>1.73</v>
      </c>
      <c r="L13" s="13"/>
      <c r="M13" s="1184"/>
      <c r="N13" s="1185"/>
    </row>
    <row r="14" spans="1:16" x14ac:dyDescent="0.25">
      <c r="B14" s="330" t="s">
        <v>105</v>
      </c>
      <c r="D14" s="1178">
        <f t="shared" si="0"/>
        <v>3.58</v>
      </c>
      <c r="E14" s="1179">
        <f t="shared" si="1"/>
        <v>2.88</v>
      </c>
      <c r="F14" s="242"/>
      <c r="G14" s="1178">
        <v>3.58</v>
      </c>
      <c r="H14" s="1179">
        <v>2.88</v>
      </c>
      <c r="I14" s="242"/>
      <c r="J14" s="1178">
        <v>0</v>
      </c>
      <c r="K14" s="1179">
        <v>0</v>
      </c>
      <c r="L14" s="13"/>
      <c r="M14" s="1184"/>
      <c r="N14" s="1185"/>
    </row>
    <row r="15" spans="1:16" x14ac:dyDescent="0.25">
      <c r="B15" s="330" t="s">
        <v>509</v>
      </c>
      <c r="D15" s="1178">
        <f t="shared" si="0"/>
        <v>712</v>
      </c>
      <c r="E15" s="1179">
        <f t="shared" si="1"/>
        <v>617</v>
      </c>
      <c r="F15" s="242"/>
      <c r="G15" s="1178" t="s">
        <v>101</v>
      </c>
      <c r="H15" s="1179">
        <v>617</v>
      </c>
      <c r="I15" s="242"/>
      <c r="J15" s="1178">
        <v>712</v>
      </c>
      <c r="K15" s="1179" t="s">
        <v>101</v>
      </c>
      <c r="L15" s="13"/>
      <c r="M15" s="1184"/>
      <c r="N15" s="1185"/>
    </row>
    <row r="16" spans="1:16" x14ac:dyDescent="0.25">
      <c r="B16" s="330" t="s">
        <v>17</v>
      </c>
      <c r="D16" s="1178">
        <v>159</v>
      </c>
      <c r="E16" s="1179">
        <v>612</v>
      </c>
      <c r="F16" s="242"/>
      <c r="G16" s="1178" t="s">
        <v>101</v>
      </c>
      <c r="H16" s="1179" t="s">
        <v>101</v>
      </c>
      <c r="I16" s="242"/>
      <c r="J16" s="1178" t="s">
        <v>101</v>
      </c>
      <c r="K16" s="1179" t="s">
        <v>101</v>
      </c>
      <c r="L16" s="13"/>
      <c r="M16" s="1184"/>
      <c r="N16" s="1185"/>
    </row>
    <row r="17" spans="1:14" x14ac:dyDescent="0.25">
      <c r="B17" s="330" t="s">
        <v>106</v>
      </c>
      <c r="D17" s="1178">
        <f t="shared" si="0"/>
        <v>15.79</v>
      </c>
      <c r="E17" s="1179">
        <f t="shared" si="1"/>
        <v>5.67</v>
      </c>
      <c r="F17" s="242"/>
      <c r="G17" s="1178">
        <v>15.79</v>
      </c>
      <c r="H17" s="1179">
        <v>5.67</v>
      </c>
      <c r="I17" s="242"/>
      <c r="J17" s="1178" t="s">
        <v>101</v>
      </c>
      <c r="K17" s="1179">
        <v>0</v>
      </c>
      <c r="L17" s="13"/>
      <c r="M17" s="1184"/>
      <c r="N17" s="1185"/>
    </row>
    <row r="18" spans="1:14" x14ac:dyDescent="0.25">
      <c r="B18" s="330" t="s">
        <v>510</v>
      </c>
      <c r="D18" s="1178">
        <f t="shared" si="0"/>
        <v>3888.35</v>
      </c>
      <c r="E18" s="1179">
        <f t="shared" si="1"/>
        <v>2013.07</v>
      </c>
      <c r="F18" s="242"/>
      <c r="G18" s="1178">
        <v>3706.62</v>
      </c>
      <c r="H18" s="1179">
        <v>1903.79</v>
      </c>
      <c r="I18" s="242"/>
      <c r="J18" s="1178">
        <v>181.73</v>
      </c>
      <c r="K18" s="1179">
        <v>109.28</v>
      </c>
      <c r="L18" s="13"/>
      <c r="M18" s="1184"/>
      <c r="N18" s="1185"/>
    </row>
    <row r="19" spans="1:14" x14ac:dyDescent="0.25">
      <c r="B19" s="332" t="s">
        <v>21</v>
      </c>
      <c r="D19" s="1180">
        <v>133.80000000000001</v>
      </c>
      <c r="E19" s="1181">
        <v>124</v>
      </c>
      <c r="F19" s="242"/>
      <c r="G19" s="1180" t="s">
        <v>101</v>
      </c>
      <c r="H19" s="1181" t="s">
        <v>101</v>
      </c>
      <c r="I19" s="242"/>
      <c r="J19" s="1180" t="s">
        <v>101</v>
      </c>
      <c r="K19" s="1181" t="s">
        <v>101</v>
      </c>
      <c r="L19" s="13"/>
      <c r="M19" s="1184"/>
      <c r="N19" s="1185"/>
    </row>
    <row r="20" spans="1:14" x14ac:dyDescent="0.25">
      <c r="A20" s="6"/>
      <c r="B20" s="43"/>
      <c r="D20" s="154"/>
      <c r="E20" s="154"/>
      <c r="F20" s="242"/>
      <c r="G20" s="154"/>
      <c r="H20" s="154"/>
      <c r="I20" s="242"/>
      <c r="J20" s="154"/>
      <c r="K20" s="154"/>
      <c r="L20" s="13"/>
      <c r="M20" s="1184"/>
      <c r="N20" s="1185"/>
    </row>
    <row r="21" spans="1:14" x14ac:dyDescent="0.25">
      <c r="A21" s="6"/>
      <c r="B21" s="43"/>
      <c r="D21" s="154"/>
      <c r="E21" s="154"/>
      <c r="F21" s="242"/>
      <c r="G21" s="154"/>
      <c r="H21" s="154"/>
      <c r="I21" s="242"/>
      <c r="J21" s="154"/>
      <c r="K21" s="154"/>
      <c r="L21" s="13"/>
      <c r="M21" s="1184"/>
      <c r="N21" s="1185"/>
    </row>
    <row r="22" spans="1:14" x14ac:dyDescent="0.25">
      <c r="B22" s="305" t="s">
        <v>23</v>
      </c>
      <c r="D22" s="16"/>
      <c r="E22" s="16"/>
      <c r="F22" s="242"/>
      <c r="G22" s="16"/>
      <c r="H22" s="16"/>
      <c r="I22" s="242"/>
      <c r="J22" s="16"/>
      <c r="K22" s="16"/>
      <c r="L22" s="13"/>
      <c r="M22" s="1184"/>
      <c r="N22" s="1184"/>
    </row>
    <row r="23" spans="1:14" x14ac:dyDescent="0.25">
      <c r="B23" s="1155" t="s">
        <v>539</v>
      </c>
      <c r="D23" s="1176">
        <f t="shared" si="0"/>
        <v>2.87</v>
      </c>
      <c r="E23" s="1177">
        <f t="shared" si="1"/>
        <v>2.21</v>
      </c>
      <c r="F23" s="242"/>
      <c r="G23" s="1176">
        <v>2.42</v>
      </c>
      <c r="H23" s="1177">
        <v>1.73</v>
      </c>
      <c r="I23" s="242"/>
      <c r="J23" s="1176">
        <v>0.45</v>
      </c>
      <c r="K23" s="1177">
        <v>0.48</v>
      </c>
      <c r="L23" s="13"/>
      <c r="M23" s="1184"/>
      <c r="N23" s="1185"/>
    </row>
    <row r="24" spans="1:14" x14ac:dyDescent="0.25">
      <c r="B24" s="330" t="s">
        <v>545</v>
      </c>
      <c r="D24" s="1178">
        <f t="shared" si="0"/>
        <v>101.78</v>
      </c>
      <c r="E24" s="1179">
        <f t="shared" si="1"/>
        <v>215.57</v>
      </c>
      <c r="F24" s="242"/>
      <c r="G24" s="1178">
        <v>89.47</v>
      </c>
      <c r="H24" s="1179">
        <v>194.88</v>
      </c>
      <c r="I24" s="242"/>
      <c r="J24" s="1178">
        <v>12.31</v>
      </c>
      <c r="K24" s="1179">
        <v>20.69</v>
      </c>
      <c r="L24" s="13"/>
      <c r="M24" s="1184"/>
      <c r="N24" s="1185"/>
    </row>
    <row r="25" spans="1:14" x14ac:dyDescent="0.25">
      <c r="B25" s="330" t="s">
        <v>26</v>
      </c>
      <c r="D25" s="1178">
        <f t="shared" si="0"/>
        <v>14.2</v>
      </c>
      <c r="E25" s="1179">
        <f t="shared" si="1"/>
        <v>22</v>
      </c>
      <c r="F25" s="242"/>
      <c r="G25" s="1178">
        <v>14.18</v>
      </c>
      <c r="H25" s="1179">
        <v>22</v>
      </c>
      <c r="I25" s="242"/>
      <c r="J25" s="1178">
        <v>0.02</v>
      </c>
      <c r="K25" s="1179">
        <v>0</v>
      </c>
      <c r="L25" s="13"/>
      <c r="M25" s="1184"/>
      <c r="N25" s="1185"/>
    </row>
    <row r="26" spans="1:14" x14ac:dyDescent="0.25">
      <c r="B26" s="330" t="s">
        <v>114</v>
      </c>
      <c r="D26" s="1178">
        <f t="shared" si="0"/>
        <v>0.52</v>
      </c>
      <c r="E26" s="1179">
        <f t="shared" si="1"/>
        <v>0.38</v>
      </c>
      <c r="F26" s="242"/>
      <c r="G26" s="1178">
        <v>0.52</v>
      </c>
      <c r="H26" s="1179">
        <v>0.38</v>
      </c>
      <c r="I26" s="242"/>
      <c r="J26" s="1178" t="s">
        <v>101</v>
      </c>
      <c r="K26" s="1179" t="s">
        <v>101</v>
      </c>
      <c r="L26" s="13"/>
      <c r="M26" s="1184"/>
      <c r="N26" s="1185"/>
    </row>
    <row r="27" spans="1:14" x14ac:dyDescent="0.25">
      <c r="B27" s="330" t="s">
        <v>28</v>
      </c>
      <c r="D27" s="1178">
        <f t="shared" si="0"/>
        <v>0.23</v>
      </c>
      <c r="E27" s="1179">
        <f t="shared" si="1"/>
        <v>0.31</v>
      </c>
      <c r="F27" s="242"/>
      <c r="G27" s="1178">
        <v>0.23</v>
      </c>
      <c r="H27" s="1179">
        <v>0.31</v>
      </c>
      <c r="I27" s="242"/>
      <c r="J27" s="1178" t="s">
        <v>101</v>
      </c>
      <c r="K27" s="1179" t="s">
        <v>101</v>
      </c>
      <c r="L27" s="13"/>
      <c r="M27" s="1184"/>
      <c r="N27" s="1185"/>
    </row>
    <row r="28" spans="1:14" x14ac:dyDescent="0.25">
      <c r="B28" s="330" t="s">
        <v>117</v>
      </c>
      <c r="D28" s="1178">
        <f t="shared" si="0"/>
        <v>2.77</v>
      </c>
      <c r="E28" s="1179">
        <f t="shared" si="1"/>
        <v>2.98</v>
      </c>
      <c r="F28" s="242"/>
      <c r="G28" s="1178">
        <v>2.77</v>
      </c>
      <c r="H28" s="1179">
        <v>2.98</v>
      </c>
      <c r="I28" s="242"/>
      <c r="J28" s="1178" t="s">
        <v>101</v>
      </c>
      <c r="K28" s="1179" t="s">
        <v>101</v>
      </c>
      <c r="L28" s="13"/>
      <c r="M28" s="1184"/>
      <c r="N28" s="1185"/>
    </row>
    <row r="29" spans="1:14" x14ac:dyDescent="0.25">
      <c r="B29" s="330" t="s">
        <v>444</v>
      </c>
      <c r="D29" s="1178">
        <f t="shared" si="0"/>
        <v>13.69</v>
      </c>
      <c r="E29" s="1179">
        <f t="shared" si="1"/>
        <v>8.6300000000000008</v>
      </c>
      <c r="F29" s="242"/>
      <c r="G29" s="1178" t="s">
        <v>101</v>
      </c>
      <c r="H29" s="1179" t="s">
        <v>101</v>
      </c>
      <c r="I29" s="242"/>
      <c r="J29" s="1178">
        <v>13.69</v>
      </c>
      <c r="K29" s="1179">
        <v>8.6300000000000008</v>
      </c>
      <c r="L29" s="13"/>
      <c r="M29" s="1184"/>
      <c r="N29" s="1185"/>
    </row>
    <row r="30" spans="1:14" x14ac:dyDescent="0.25">
      <c r="B30" s="330" t="s">
        <v>30</v>
      </c>
      <c r="D30" s="1178">
        <f t="shared" si="0"/>
        <v>33746</v>
      </c>
      <c r="E30" s="1179">
        <f t="shared" si="1"/>
        <v>15760</v>
      </c>
      <c r="F30" s="242"/>
      <c r="G30" s="1178">
        <v>0</v>
      </c>
      <c r="H30" s="1179">
        <v>0</v>
      </c>
      <c r="I30" s="242"/>
      <c r="J30" s="1178">
        <v>33746</v>
      </c>
      <c r="K30" s="1179">
        <v>15760</v>
      </c>
      <c r="L30" s="13"/>
      <c r="M30" s="1184"/>
      <c r="N30" s="1185"/>
    </row>
    <row r="31" spans="1:14" x14ac:dyDescent="0.25">
      <c r="B31" s="330" t="s">
        <v>32</v>
      </c>
      <c r="D31" s="1178">
        <f t="shared" si="0"/>
        <v>13.72</v>
      </c>
      <c r="E31" s="1179">
        <f t="shared" si="1"/>
        <v>25.029999999999998</v>
      </c>
      <c r="F31" s="242"/>
      <c r="G31" s="1178">
        <v>13.22</v>
      </c>
      <c r="H31" s="1179">
        <v>24.65</v>
      </c>
      <c r="I31" s="242"/>
      <c r="J31" s="1178">
        <v>0.5</v>
      </c>
      <c r="K31" s="1179">
        <v>0.38</v>
      </c>
      <c r="L31" s="13"/>
      <c r="M31" s="1184"/>
      <c r="N31" s="1185"/>
    </row>
    <row r="32" spans="1:14" x14ac:dyDescent="0.25">
      <c r="B32" s="330" t="s">
        <v>34</v>
      </c>
      <c r="D32" s="1178">
        <f t="shared" si="0"/>
        <v>192.89000000000001</v>
      </c>
      <c r="E32" s="1179">
        <f t="shared" si="1"/>
        <v>0</v>
      </c>
      <c r="F32" s="242"/>
      <c r="G32" s="1178">
        <v>162.74</v>
      </c>
      <c r="H32" s="1179" t="s">
        <v>101</v>
      </c>
      <c r="I32" s="242"/>
      <c r="J32" s="1178">
        <v>30.15</v>
      </c>
      <c r="K32" s="1179" t="s">
        <v>101</v>
      </c>
      <c r="L32" s="13"/>
      <c r="M32" s="1184"/>
      <c r="N32" s="1185"/>
    </row>
    <row r="33" spans="1:14" x14ac:dyDescent="0.25">
      <c r="B33" s="330" t="s">
        <v>38</v>
      </c>
      <c r="D33" s="1178">
        <f t="shared" si="0"/>
        <v>11764.61</v>
      </c>
      <c r="E33" s="1179">
        <f t="shared" si="1"/>
        <v>10440.83</v>
      </c>
      <c r="F33" s="242"/>
      <c r="G33" s="1178">
        <v>11764.61</v>
      </c>
      <c r="H33" s="1179">
        <v>10440.83</v>
      </c>
      <c r="I33" s="242"/>
      <c r="J33" s="1178" t="s">
        <v>101</v>
      </c>
      <c r="K33" s="1179" t="s">
        <v>101</v>
      </c>
      <c r="L33" s="13"/>
      <c r="M33" s="1184"/>
      <c r="N33" s="1185"/>
    </row>
    <row r="34" spans="1:14" x14ac:dyDescent="0.25">
      <c r="B34" s="330" t="s">
        <v>433</v>
      </c>
      <c r="D34" s="1178">
        <f t="shared" si="0"/>
        <v>413.12</v>
      </c>
      <c r="E34" s="1179">
        <f t="shared" si="1"/>
        <v>275.97999999999996</v>
      </c>
      <c r="F34" s="242"/>
      <c r="G34" s="1178">
        <v>407.71</v>
      </c>
      <c r="H34" s="1179">
        <v>274.45999999999998</v>
      </c>
      <c r="I34" s="242"/>
      <c r="J34" s="1178">
        <v>5.41</v>
      </c>
      <c r="K34" s="1179">
        <v>1.52</v>
      </c>
      <c r="L34" s="13"/>
      <c r="M34" s="1184"/>
      <c r="N34" s="1185"/>
    </row>
    <row r="35" spans="1:14" x14ac:dyDescent="0.25">
      <c r="A35" s="6"/>
      <c r="B35" s="330" t="s">
        <v>40</v>
      </c>
      <c r="D35" s="1178">
        <f t="shared" si="0"/>
        <v>30.68</v>
      </c>
      <c r="E35" s="1179">
        <f t="shared" si="1"/>
        <v>32.629999999999995</v>
      </c>
      <c r="F35" s="242"/>
      <c r="G35" s="1178">
        <v>15.53</v>
      </c>
      <c r="H35" s="1179">
        <v>19.18</v>
      </c>
      <c r="I35" s="242"/>
      <c r="J35" s="1178">
        <v>15.15</v>
      </c>
      <c r="K35" s="1179">
        <v>13.45</v>
      </c>
      <c r="L35" s="13"/>
      <c r="M35" s="1184"/>
      <c r="N35" s="1185"/>
    </row>
    <row r="36" spans="1:14" x14ac:dyDescent="0.25">
      <c r="A36" s="6"/>
      <c r="B36" s="330" t="s">
        <v>43</v>
      </c>
      <c r="D36" s="1178">
        <f t="shared" si="0"/>
        <v>28154.02</v>
      </c>
      <c r="E36" s="1179">
        <f t="shared" si="1"/>
        <v>13062.81</v>
      </c>
      <c r="F36" s="242"/>
      <c r="G36" s="1178">
        <v>27955.58</v>
      </c>
      <c r="H36" s="1179">
        <v>12925.93</v>
      </c>
      <c r="I36" s="242"/>
      <c r="J36" s="1178">
        <v>198.44</v>
      </c>
      <c r="K36" s="1179">
        <v>136.88</v>
      </c>
      <c r="L36" s="13"/>
      <c r="M36" s="1184"/>
      <c r="N36" s="1184"/>
    </row>
    <row r="37" spans="1:14" x14ac:dyDescent="0.25">
      <c r="A37" s="6"/>
      <c r="B37" s="330" t="s">
        <v>45</v>
      </c>
      <c r="D37" s="1178">
        <f t="shared" si="0"/>
        <v>39340.879999999997</v>
      </c>
      <c r="E37" s="1179">
        <f t="shared" si="1"/>
        <v>19356.88</v>
      </c>
      <c r="F37" s="242"/>
      <c r="G37" s="1178">
        <v>39304.61</v>
      </c>
      <c r="H37" s="1179">
        <v>19325.16</v>
      </c>
      <c r="I37" s="242"/>
      <c r="J37" s="1178">
        <v>36.270000000000003</v>
      </c>
      <c r="K37" s="1179">
        <v>31.72</v>
      </c>
      <c r="L37" s="13"/>
      <c r="M37" s="1184"/>
      <c r="N37" s="1184"/>
    </row>
    <row r="38" spans="1:14" x14ac:dyDescent="0.25">
      <c r="A38" s="6"/>
      <c r="B38" s="332" t="s">
        <v>351</v>
      </c>
      <c r="D38" s="1182">
        <f t="shared" si="0"/>
        <v>0.01</v>
      </c>
      <c r="E38" s="1183">
        <f t="shared" si="1"/>
        <v>0</v>
      </c>
      <c r="F38" s="242"/>
      <c r="G38" s="1182">
        <v>0.01</v>
      </c>
      <c r="H38" s="1181">
        <v>0</v>
      </c>
      <c r="I38" s="242"/>
      <c r="J38" s="1180">
        <v>0</v>
      </c>
      <c r="K38" s="1181">
        <v>0</v>
      </c>
      <c r="L38" s="13"/>
      <c r="M38" s="1184"/>
      <c r="N38" s="1185"/>
    </row>
    <row r="39" spans="1:14" x14ac:dyDescent="0.25">
      <c r="B39" s="43"/>
      <c r="D39" s="154"/>
      <c r="E39" s="154"/>
      <c r="F39" s="242"/>
      <c r="G39" s="154"/>
      <c r="H39" s="154"/>
      <c r="I39" s="242"/>
      <c r="J39" s="154"/>
      <c r="K39" s="154"/>
      <c r="L39" s="13"/>
      <c r="M39" s="1184"/>
      <c r="N39" s="1184"/>
    </row>
    <row r="40" spans="1:14" x14ac:dyDescent="0.25">
      <c r="B40" s="43"/>
      <c r="D40" s="154"/>
      <c r="E40" s="154"/>
      <c r="F40" s="242"/>
      <c r="G40" s="154"/>
      <c r="H40" s="154"/>
      <c r="I40" s="242"/>
      <c r="J40" s="154"/>
      <c r="K40" s="154"/>
      <c r="L40" s="13"/>
      <c r="M40" s="1184"/>
      <c r="N40" s="1184"/>
    </row>
    <row r="41" spans="1:14" x14ac:dyDescent="0.25">
      <c r="B41" s="305" t="s">
        <v>669</v>
      </c>
      <c r="D41" s="16"/>
      <c r="E41" s="16"/>
      <c r="F41" s="242"/>
      <c r="G41" s="16"/>
      <c r="H41" s="16"/>
      <c r="I41" s="242"/>
      <c r="J41" s="16"/>
      <c r="K41" s="16"/>
      <c r="L41" s="13"/>
      <c r="M41" s="1184"/>
      <c r="N41" s="1184"/>
    </row>
    <row r="42" spans="1:14" x14ac:dyDescent="0.25">
      <c r="B42" s="1155" t="s">
        <v>55</v>
      </c>
      <c r="D42" s="1186">
        <f t="shared" si="0"/>
        <v>0.03</v>
      </c>
      <c r="E42" s="1177">
        <f t="shared" si="1"/>
        <v>0.1</v>
      </c>
      <c r="F42" s="242"/>
      <c r="G42" s="1186">
        <v>0.03</v>
      </c>
      <c r="H42" s="1177">
        <v>0.1</v>
      </c>
      <c r="I42" s="242"/>
      <c r="J42" s="1176">
        <v>0</v>
      </c>
      <c r="K42" s="1177">
        <v>0</v>
      </c>
      <c r="L42" s="13"/>
      <c r="M42" s="1184"/>
      <c r="N42" s="1184"/>
    </row>
    <row r="43" spans="1:14" x14ac:dyDescent="0.25">
      <c r="B43" s="330" t="s">
        <v>120</v>
      </c>
      <c r="D43" s="1178">
        <f t="shared" si="0"/>
        <v>15.99</v>
      </c>
      <c r="E43" s="1179">
        <f t="shared" si="1"/>
        <v>8.3899999999999988</v>
      </c>
      <c r="F43" s="242"/>
      <c r="G43" s="1178">
        <v>15.96</v>
      </c>
      <c r="H43" s="1179">
        <v>8.3699999999999992</v>
      </c>
      <c r="I43" s="242"/>
      <c r="J43" s="1178">
        <v>0.03</v>
      </c>
      <c r="K43" s="1179">
        <v>0.02</v>
      </c>
      <c r="L43" s="13"/>
      <c r="M43" s="1184"/>
      <c r="N43" s="1184"/>
    </row>
    <row r="44" spans="1:14" x14ac:dyDescent="0.25">
      <c r="B44" s="330" t="s">
        <v>58</v>
      </c>
      <c r="D44" s="1187">
        <f t="shared" si="0"/>
        <v>0.02</v>
      </c>
      <c r="E44" s="1179">
        <f t="shared" si="1"/>
        <v>4.01</v>
      </c>
      <c r="F44" s="242"/>
      <c r="G44" s="1187">
        <v>0.02</v>
      </c>
      <c r="H44" s="1179">
        <v>4.01</v>
      </c>
      <c r="I44" s="242"/>
      <c r="J44" s="1178">
        <v>0</v>
      </c>
      <c r="K44" s="1179" t="s">
        <v>101</v>
      </c>
      <c r="L44" s="13"/>
      <c r="M44" s="1184"/>
      <c r="N44" s="1184"/>
    </row>
    <row r="45" spans="1:14" x14ac:dyDescent="0.25">
      <c r="B45" s="330" t="s">
        <v>579</v>
      </c>
      <c r="D45" s="1178">
        <f t="shared" si="0"/>
        <v>3.94</v>
      </c>
      <c r="E45" s="1179">
        <f t="shared" si="1"/>
        <v>4.09</v>
      </c>
      <c r="F45" s="242"/>
      <c r="G45" s="1178">
        <v>0.92</v>
      </c>
      <c r="H45" s="1179">
        <v>1.18</v>
      </c>
      <c r="I45" s="242"/>
      <c r="J45" s="1178">
        <v>3.02</v>
      </c>
      <c r="K45" s="1179">
        <v>2.91</v>
      </c>
      <c r="L45" s="13"/>
      <c r="M45" s="1184"/>
      <c r="N45" s="1184"/>
    </row>
    <row r="46" spans="1:14" x14ac:dyDescent="0.25">
      <c r="B46" s="330" t="s">
        <v>123</v>
      </c>
      <c r="D46" s="1178">
        <f t="shared" si="0"/>
        <v>298.36</v>
      </c>
      <c r="E46" s="1179">
        <f t="shared" si="1"/>
        <v>374.28</v>
      </c>
      <c r="F46" s="242"/>
      <c r="G46" s="1178">
        <v>41.55</v>
      </c>
      <c r="H46" s="1179">
        <v>45.4</v>
      </c>
      <c r="I46" s="242"/>
      <c r="J46" s="1178">
        <v>256.81</v>
      </c>
      <c r="K46" s="1179">
        <v>328.88</v>
      </c>
      <c r="L46" s="13"/>
      <c r="M46" s="1184"/>
      <c r="N46" s="1184"/>
    </row>
    <row r="47" spans="1:14" x14ac:dyDescent="0.25">
      <c r="B47" s="330" t="s">
        <v>583</v>
      </c>
      <c r="D47" s="1178">
        <f t="shared" si="0"/>
        <v>175.06</v>
      </c>
      <c r="E47" s="1179">
        <f t="shared" si="1"/>
        <v>230.6</v>
      </c>
      <c r="F47" s="242"/>
      <c r="G47" s="1178">
        <v>175.06</v>
      </c>
      <c r="H47" s="1179">
        <v>230.6</v>
      </c>
      <c r="I47" s="242"/>
      <c r="J47" s="1178">
        <v>0</v>
      </c>
      <c r="K47" s="1179">
        <v>0</v>
      </c>
      <c r="L47" s="13"/>
      <c r="M47" s="1184"/>
      <c r="N47" s="1185"/>
    </row>
    <row r="48" spans="1:14" x14ac:dyDescent="0.25">
      <c r="B48" s="330" t="s">
        <v>60</v>
      </c>
      <c r="D48" s="1178">
        <f t="shared" si="0"/>
        <v>893.51</v>
      </c>
      <c r="E48" s="1179">
        <f t="shared" si="1"/>
        <v>900.26</v>
      </c>
      <c r="F48" s="242"/>
      <c r="G48" s="1178">
        <v>157.38999999999999</v>
      </c>
      <c r="H48" s="1179">
        <v>235.64</v>
      </c>
      <c r="I48" s="242"/>
      <c r="J48" s="1178">
        <v>736.12</v>
      </c>
      <c r="K48" s="1179">
        <v>664.62</v>
      </c>
      <c r="L48" s="13"/>
      <c r="M48" s="1184"/>
      <c r="N48" s="1185"/>
    </row>
    <row r="49" spans="1:14" x14ac:dyDescent="0.25">
      <c r="A49" s="15"/>
      <c r="B49" s="330" t="s">
        <v>420</v>
      </c>
      <c r="D49" s="1178">
        <f t="shared" si="0"/>
        <v>228.02</v>
      </c>
      <c r="E49" s="1179">
        <f t="shared" si="1"/>
        <v>35.08</v>
      </c>
      <c r="F49" s="242"/>
      <c r="G49" s="1178">
        <v>0</v>
      </c>
      <c r="H49" s="1179">
        <v>0</v>
      </c>
      <c r="I49" s="242"/>
      <c r="J49" s="1178">
        <v>228.02</v>
      </c>
      <c r="K49" s="1179">
        <v>35.08</v>
      </c>
      <c r="L49" s="13"/>
      <c r="M49" s="1184"/>
      <c r="N49" s="1185"/>
    </row>
    <row r="50" spans="1:14" x14ac:dyDescent="0.25">
      <c r="B50" s="330" t="s">
        <v>125</v>
      </c>
      <c r="D50" s="1178">
        <f t="shared" si="0"/>
        <v>2.31</v>
      </c>
      <c r="E50" s="1179">
        <f t="shared" si="1"/>
        <v>1.72</v>
      </c>
      <c r="F50" s="242"/>
      <c r="G50" s="1178">
        <v>2.31</v>
      </c>
      <c r="H50" s="1179">
        <v>1.72</v>
      </c>
      <c r="I50" s="242"/>
      <c r="J50" s="1178" t="s">
        <v>101</v>
      </c>
      <c r="K50" s="1179" t="s">
        <v>101</v>
      </c>
      <c r="L50" s="13"/>
      <c r="M50" s="1184"/>
      <c r="N50" s="1185"/>
    </row>
    <row r="51" spans="1:14" x14ac:dyDescent="0.25">
      <c r="B51" s="330" t="s">
        <v>127</v>
      </c>
      <c r="D51" s="1178">
        <f t="shared" si="0"/>
        <v>0.68</v>
      </c>
      <c r="E51" s="1179">
        <f t="shared" si="1"/>
        <v>0.71</v>
      </c>
      <c r="F51" s="242"/>
      <c r="G51" s="1178">
        <v>0.68</v>
      </c>
      <c r="H51" s="1179">
        <v>0.69</v>
      </c>
      <c r="I51" s="242"/>
      <c r="J51" s="1178">
        <v>0</v>
      </c>
      <c r="K51" s="1188">
        <v>0.02</v>
      </c>
      <c r="L51" s="13"/>
      <c r="M51" s="1184"/>
      <c r="N51" s="1185"/>
    </row>
    <row r="52" spans="1:14" x14ac:dyDescent="0.25">
      <c r="B52" s="330" t="s">
        <v>129</v>
      </c>
      <c r="D52" s="1178">
        <f t="shared" si="0"/>
        <v>0.37</v>
      </c>
      <c r="E52" s="1179">
        <f t="shared" si="1"/>
        <v>0.77</v>
      </c>
      <c r="F52" s="242"/>
      <c r="G52" s="1187">
        <v>0.04</v>
      </c>
      <c r="H52" s="1179">
        <v>0.77</v>
      </c>
      <c r="I52" s="242"/>
      <c r="J52" s="1178">
        <v>0.33</v>
      </c>
      <c r="K52" s="1179">
        <v>0</v>
      </c>
      <c r="L52" s="13"/>
      <c r="M52" s="1184"/>
      <c r="N52" s="1185"/>
    </row>
    <row r="53" spans="1:14" x14ac:dyDescent="0.25">
      <c r="B53" s="330" t="s">
        <v>594</v>
      </c>
      <c r="D53" s="1178">
        <f t="shared" si="0"/>
        <v>0.22</v>
      </c>
      <c r="E53" s="1179">
        <f t="shared" si="1"/>
        <v>0.34</v>
      </c>
      <c r="F53" s="242"/>
      <c r="G53" s="1178">
        <v>0.22</v>
      </c>
      <c r="H53" s="1179">
        <v>0.34</v>
      </c>
      <c r="I53" s="242"/>
      <c r="J53" s="1178">
        <v>0</v>
      </c>
      <c r="K53" s="1179">
        <v>0</v>
      </c>
      <c r="L53" s="13"/>
      <c r="M53" s="1184"/>
      <c r="N53" s="1185"/>
    </row>
    <row r="54" spans="1:14" x14ac:dyDescent="0.25">
      <c r="B54" s="330" t="s">
        <v>597</v>
      </c>
      <c r="D54" s="1178">
        <f t="shared" si="0"/>
        <v>3.74</v>
      </c>
      <c r="E54" s="1179">
        <f t="shared" si="1"/>
        <v>3.86</v>
      </c>
      <c r="F54" s="242"/>
      <c r="G54" s="1178">
        <v>3.74</v>
      </c>
      <c r="H54" s="1179">
        <v>3.86</v>
      </c>
      <c r="I54" s="242"/>
      <c r="J54" s="1178">
        <v>0</v>
      </c>
      <c r="K54" s="1179">
        <v>0</v>
      </c>
      <c r="L54" s="13"/>
      <c r="M54" s="1184"/>
      <c r="N54" s="1185"/>
    </row>
    <row r="55" spans="1:14" x14ac:dyDescent="0.25">
      <c r="B55" s="330" t="s">
        <v>599</v>
      </c>
      <c r="D55" s="1178">
        <f t="shared" si="0"/>
        <v>15.38</v>
      </c>
      <c r="E55" s="1179">
        <f t="shared" si="1"/>
        <v>16.440000000000001</v>
      </c>
      <c r="F55" s="242"/>
      <c r="G55" s="1178">
        <v>15.38</v>
      </c>
      <c r="H55" s="1179">
        <v>16.440000000000001</v>
      </c>
      <c r="I55" s="242"/>
      <c r="J55" s="1178">
        <v>0</v>
      </c>
      <c r="K55" s="1179">
        <v>0</v>
      </c>
      <c r="L55" s="13"/>
      <c r="M55" s="1184"/>
      <c r="N55" s="1185"/>
    </row>
    <row r="56" spans="1:14" x14ac:dyDescent="0.25">
      <c r="B56" s="330" t="s">
        <v>64</v>
      </c>
      <c r="D56" s="1178">
        <f t="shared" si="0"/>
        <v>0.7</v>
      </c>
      <c r="E56" s="1179">
        <f t="shared" si="1"/>
        <v>0.17</v>
      </c>
      <c r="F56" s="242"/>
      <c r="G56" s="1178">
        <v>0.7</v>
      </c>
      <c r="H56" s="1179">
        <v>0.17</v>
      </c>
      <c r="I56" s="242"/>
      <c r="J56" s="1178">
        <v>0</v>
      </c>
      <c r="K56" s="1179">
        <v>0</v>
      </c>
      <c r="L56" s="13"/>
      <c r="M56" s="1184"/>
      <c r="N56" s="1185"/>
    </row>
    <row r="57" spans="1:14" x14ac:dyDescent="0.25">
      <c r="B57" s="330" t="s">
        <v>603</v>
      </c>
      <c r="D57" s="1178">
        <f t="shared" si="0"/>
        <v>314.67</v>
      </c>
      <c r="E57" s="1179">
        <f t="shared" si="1"/>
        <v>299.24</v>
      </c>
      <c r="F57" s="242"/>
      <c r="G57" s="1178">
        <v>287.74</v>
      </c>
      <c r="H57" s="1179">
        <v>267.2</v>
      </c>
      <c r="I57" s="242"/>
      <c r="J57" s="1178">
        <v>26.93</v>
      </c>
      <c r="K57" s="1179">
        <v>32.04</v>
      </c>
      <c r="L57" s="13"/>
      <c r="M57" s="1184"/>
      <c r="N57" s="1185"/>
    </row>
    <row r="58" spans="1:14" x14ac:dyDescent="0.25">
      <c r="B58" s="330" t="s">
        <v>67</v>
      </c>
      <c r="D58" s="1178">
        <f t="shared" si="0"/>
        <v>331.60999999999996</v>
      </c>
      <c r="E58" s="1179">
        <f t="shared" si="1"/>
        <v>341.08</v>
      </c>
      <c r="F58" s="242"/>
      <c r="G58" s="1178">
        <v>272.83999999999997</v>
      </c>
      <c r="H58" s="1179">
        <v>341.08</v>
      </c>
      <c r="I58" s="242"/>
      <c r="J58" s="1178">
        <v>58.77</v>
      </c>
      <c r="K58" s="1179">
        <v>0</v>
      </c>
      <c r="L58" s="13"/>
      <c r="M58" s="1184"/>
      <c r="N58" s="1185"/>
    </row>
    <row r="59" spans="1:14" x14ac:dyDescent="0.25">
      <c r="B59" s="330" t="s">
        <v>479</v>
      </c>
      <c r="D59" s="1178">
        <f t="shared" si="0"/>
        <v>282.45</v>
      </c>
      <c r="E59" s="1179">
        <f t="shared" si="1"/>
        <v>249.32</v>
      </c>
      <c r="F59" s="242"/>
      <c r="G59" s="1178">
        <v>281.3</v>
      </c>
      <c r="H59" s="1179">
        <v>248.63</v>
      </c>
      <c r="I59" s="242"/>
      <c r="J59" s="1178">
        <v>1.1499999999999999</v>
      </c>
      <c r="K59" s="1179">
        <v>0.69</v>
      </c>
      <c r="L59" s="13"/>
      <c r="M59" s="1184"/>
      <c r="N59" s="1185"/>
    </row>
    <row r="60" spans="1:14" x14ac:dyDescent="0.25">
      <c r="B60" s="330" t="s">
        <v>68</v>
      </c>
      <c r="D60" s="1178">
        <f t="shared" si="0"/>
        <v>477.65</v>
      </c>
      <c r="E60" s="1179">
        <f t="shared" si="1"/>
        <v>472.09</v>
      </c>
      <c r="F60" s="242"/>
      <c r="G60" s="1178">
        <v>0</v>
      </c>
      <c r="H60" s="1179" t="s">
        <v>101</v>
      </c>
      <c r="I60" s="242"/>
      <c r="J60" s="1178">
        <v>477.65</v>
      </c>
      <c r="K60" s="1179">
        <v>472.09</v>
      </c>
      <c r="L60" s="13"/>
      <c r="M60" s="1184"/>
      <c r="N60" s="1185"/>
    </row>
    <row r="61" spans="1:14" x14ac:dyDescent="0.25">
      <c r="B61" s="330" t="s">
        <v>70</v>
      </c>
      <c r="D61" s="1178">
        <f t="shared" si="0"/>
        <v>3.85</v>
      </c>
      <c r="E61" s="1179">
        <f t="shared" si="1"/>
        <v>3.66</v>
      </c>
      <c r="F61" s="242"/>
      <c r="G61" s="1178">
        <v>3.56</v>
      </c>
      <c r="H61" s="1179">
        <v>3.37</v>
      </c>
      <c r="I61" s="242"/>
      <c r="J61" s="1178">
        <v>0.28999999999999998</v>
      </c>
      <c r="K61" s="1179">
        <v>0.28999999999999998</v>
      </c>
      <c r="L61" s="13"/>
      <c r="M61" s="1184"/>
      <c r="N61" s="1185"/>
    </row>
    <row r="62" spans="1:14" x14ac:dyDescent="0.25">
      <c r="B62" s="330" t="s">
        <v>132</v>
      </c>
      <c r="D62" s="1178">
        <f t="shared" si="0"/>
        <v>0.16</v>
      </c>
      <c r="E62" s="1179">
        <f t="shared" si="1"/>
        <v>0.4</v>
      </c>
      <c r="F62" s="242"/>
      <c r="G62" s="1178">
        <v>0.16</v>
      </c>
      <c r="H62" s="1179">
        <v>0.4</v>
      </c>
      <c r="I62" s="242"/>
      <c r="J62" s="1178">
        <v>0</v>
      </c>
      <c r="K62" s="1179" t="s">
        <v>101</v>
      </c>
      <c r="L62" s="13"/>
      <c r="M62" s="1184"/>
      <c r="N62" s="1185"/>
    </row>
    <row r="63" spans="1:14" x14ac:dyDescent="0.25">
      <c r="B63" s="330" t="s">
        <v>134</v>
      </c>
      <c r="D63" s="1178">
        <f t="shared" si="0"/>
        <v>4105.49</v>
      </c>
      <c r="E63" s="1179">
        <f t="shared" si="1"/>
        <v>3836</v>
      </c>
      <c r="F63" s="242"/>
      <c r="G63" s="1178">
        <v>3978.94</v>
      </c>
      <c r="H63" s="1179">
        <v>3671</v>
      </c>
      <c r="I63" s="242"/>
      <c r="J63" s="1178">
        <v>126.55</v>
      </c>
      <c r="K63" s="1179">
        <v>165</v>
      </c>
      <c r="L63" s="13"/>
      <c r="M63" s="1184"/>
      <c r="N63" s="1185"/>
    </row>
    <row r="64" spans="1:14" x14ac:dyDescent="0.25">
      <c r="B64" s="330" t="s">
        <v>72</v>
      </c>
      <c r="D64" s="1178">
        <f t="shared" si="0"/>
        <v>2.2799999999999998</v>
      </c>
      <c r="E64" s="1179">
        <f t="shared" si="1"/>
        <v>3.8</v>
      </c>
      <c r="F64" s="242"/>
      <c r="G64" s="1178">
        <v>2.2799999999999998</v>
      </c>
      <c r="H64" s="1179">
        <v>3.8</v>
      </c>
      <c r="I64" s="242"/>
      <c r="J64" s="1178">
        <v>0</v>
      </c>
      <c r="K64" s="1179">
        <v>0</v>
      </c>
      <c r="L64" s="13"/>
      <c r="M64" s="1184"/>
      <c r="N64" s="1185"/>
    </row>
    <row r="65" spans="2:14" x14ac:dyDescent="0.25">
      <c r="B65" s="330" t="s">
        <v>73</v>
      </c>
      <c r="D65" s="1178">
        <f t="shared" si="0"/>
        <v>18.71</v>
      </c>
      <c r="E65" s="1179">
        <f t="shared" si="1"/>
        <v>16.72</v>
      </c>
      <c r="F65" s="242"/>
      <c r="G65" s="1178">
        <v>18.71</v>
      </c>
      <c r="H65" s="1179">
        <v>16.72</v>
      </c>
      <c r="I65" s="242"/>
      <c r="J65" s="1178">
        <v>0</v>
      </c>
      <c r="K65" s="1179">
        <v>0</v>
      </c>
      <c r="L65" s="13"/>
      <c r="M65" s="1184"/>
      <c r="N65" s="1185"/>
    </row>
    <row r="66" spans="2:14" ht="15" customHeight="1" x14ac:dyDescent="0.25">
      <c r="B66" s="330" t="s">
        <v>617</v>
      </c>
      <c r="D66" s="1178">
        <f t="shared" si="0"/>
        <v>10.029999999999999</v>
      </c>
      <c r="E66" s="1179">
        <f t="shared" si="1"/>
        <v>0</v>
      </c>
      <c r="F66" s="242"/>
      <c r="G66" s="1178">
        <v>10.029999999999999</v>
      </c>
      <c r="H66" s="1179">
        <v>0</v>
      </c>
      <c r="I66" s="242"/>
      <c r="J66" s="1178">
        <v>0</v>
      </c>
      <c r="K66" s="1179" t="s">
        <v>101</v>
      </c>
      <c r="L66" s="13"/>
      <c r="M66" s="1184"/>
      <c r="N66" s="1185"/>
    </row>
    <row r="67" spans="2:14" ht="14.25" customHeight="1" x14ac:dyDescent="0.25">
      <c r="B67" s="330" t="s">
        <v>74</v>
      </c>
      <c r="D67" s="1178">
        <f t="shared" si="0"/>
        <v>4923.51</v>
      </c>
      <c r="E67" s="1179">
        <f t="shared" si="1"/>
        <v>2433.83</v>
      </c>
      <c r="F67" s="242"/>
      <c r="G67" s="1178">
        <v>4878.25</v>
      </c>
      <c r="H67" s="1179">
        <v>2398.6</v>
      </c>
      <c r="I67" s="242"/>
      <c r="J67" s="1178">
        <v>45.26</v>
      </c>
      <c r="K67" s="1179">
        <v>35.229999999999997</v>
      </c>
      <c r="L67" s="13"/>
      <c r="M67" s="1184"/>
      <c r="N67" s="1185"/>
    </row>
    <row r="68" spans="2:14" x14ac:dyDescent="0.25">
      <c r="B68" s="330" t="s">
        <v>76</v>
      </c>
      <c r="D68" s="1178">
        <f t="shared" si="0"/>
        <v>0.11</v>
      </c>
      <c r="E68" s="1179">
        <f t="shared" si="1"/>
        <v>0.22</v>
      </c>
      <c r="F68" s="242"/>
      <c r="G68" s="1178">
        <v>0.11</v>
      </c>
      <c r="H68" s="1179">
        <v>0.22</v>
      </c>
      <c r="I68" s="242"/>
      <c r="J68" s="1178" t="s">
        <v>101</v>
      </c>
      <c r="K68" s="1179" t="s">
        <v>101</v>
      </c>
      <c r="L68" s="13"/>
      <c r="M68" s="1184"/>
      <c r="N68" s="1185"/>
    </row>
    <row r="69" spans="2:14" x14ac:dyDescent="0.25">
      <c r="B69" s="330" t="s">
        <v>135</v>
      </c>
      <c r="D69" s="1178">
        <f t="shared" si="0"/>
        <v>0.19</v>
      </c>
      <c r="E69" s="1179">
        <f t="shared" si="1"/>
        <v>0.05</v>
      </c>
      <c r="F69" s="242"/>
      <c r="G69" s="1178" t="s">
        <v>101</v>
      </c>
      <c r="H69" s="1179" t="s">
        <v>101</v>
      </c>
      <c r="I69" s="242"/>
      <c r="J69" s="1178">
        <v>0.19</v>
      </c>
      <c r="K69" s="1179">
        <v>0.05</v>
      </c>
      <c r="L69" s="13"/>
      <c r="M69" s="1184"/>
      <c r="N69" s="1185"/>
    </row>
    <row r="70" spans="2:14" x14ac:dyDescent="0.25">
      <c r="B70" s="330" t="s">
        <v>625</v>
      </c>
      <c r="D70" s="1178">
        <f t="shared" si="0"/>
        <v>65.460000000000008</v>
      </c>
      <c r="E70" s="1179">
        <f t="shared" si="1"/>
        <v>116.62</v>
      </c>
      <c r="F70" s="242"/>
      <c r="G70" s="1178">
        <v>50.57</v>
      </c>
      <c r="H70" s="1179">
        <v>69.180000000000007</v>
      </c>
      <c r="I70" s="242"/>
      <c r="J70" s="1178">
        <v>14.89</v>
      </c>
      <c r="K70" s="1179">
        <v>47.44</v>
      </c>
      <c r="L70" s="13"/>
      <c r="M70" s="1184"/>
      <c r="N70" s="1185"/>
    </row>
    <row r="71" spans="2:14" x14ac:dyDescent="0.25">
      <c r="B71" s="330" t="s">
        <v>78</v>
      </c>
      <c r="D71" s="1178">
        <f t="shared" si="0"/>
        <v>0.85000000000000009</v>
      </c>
      <c r="E71" s="1179">
        <f t="shared" si="1"/>
        <v>1.05</v>
      </c>
      <c r="F71" s="242"/>
      <c r="G71" s="1178">
        <v>0.65</v>
      </c>
      <c r="H71" s="1179">
        <v>0.8</v>
      </c>
      <c r="I71" s="242"/>
      <c r="J71" s="1178">
        <v>0.2</v>
      </c>
      <c r="K71" s="1179">
        <v>0.25</v>
      </c>
      <c r="L71" s="13"/>
      <c r="M71" s="1184"/>
      <c r="N71" s="1185"/>
    </row>
    <row r="72" spans="2:14" x14ac:dyDescent="0.25">
      <c r="B72" s="330" t="s">
        <v>636</v>
      </c>
      <c r="D72" s="1178">
        <f t="shared" si="0"/>
        <v>39.769999999999996</v>
      </c>
      <c r="E72" s="1179">
        <f t="shared" si="1"/>
        <v>35.79</v>
      </c>
      <c r="F72" s="242"/>
      <c r="G72" s="1178">
        <v>1.1499999999999999</v>
      </c>
      <c r="H72" s="1179">
        <v>1.04</v>
      </c>
      <c r="I72" s="242"/>
      <c r="J72" s="1178">
        <v>38.619999999999997</v>
      </c>
      <c r="K72" s="1179">
        <v>34.75</v>
      </c>
      <c r="L72" s="13"/>
      <c r="M72" s="1184"/>
      <c r="N72" s="1185"/>
    </row>
    <row r="73" spans="2:14" x14ac:dyDescent="0.25">
      <c r="B73" s="330" t="s">
        <v>81</v>
      </c>
      <c r="D73" s="1178">
        <f t="shared" si="0"/>
        <v>196.16</v>
      </c>
      <c r="E73" s="1179">
        <f t="shared" si="1"/>
        <v>27.06</v>
      </c>
      <c r="F73" s="242"/>
      <c r="G73" s="1178">
        <v>196.16</v>
      </c>
      <c r="H73" s="1179">
        <v>27.06</v>
      </c>
      <c r="I73" s="242"/>
      <c r="J73" s="1178" t="s">
        <v>101</v>
      </c>
      <c r="K73" s="1179" t="s">
        <v>101</v>
      </c>
      <c r="L73" s="13"/>
      <c r="M73" s="1184"/>
      <c r="N73" s="1185"/>
    </row>
    <row r="74" spans="2:14" x14ac:dyDescent="0.25">
      <c r="B74" s="330" t="s">
        <v>639</v>
      </c>
      <c r="D74" s="1178">
        <f t="shared" ref="D74:D84" si="2">SUM(G74,J74)</f>
        <v>275</v>
      </c>
      <c r="E74" s="1179">
        <f t="shared" ref="E74:E84" si="3">SUM(H74,K74)</f>
        <v>187</v>
      </c>
      <c r="F74" s="242"/>
      <c r="G74" s="1178">
        <v>275</v>
      </c>
      <c r="H74" s="1179">
        <v>187</v>
      </c>
      <c r="I74" s="242"/>
      <c r="J74" s="1178" t="s">
        <v>101</v>
      </c>
      <c r="K74" s="1179" t="s">
        <v>101</v>
      </c>
      <c r="L74" s="13"/>
      <c r="M74" s="1184"/>
      <c r="N74" s="1185"/>
    </row>
    <row r="75" spans="2:14" x14ac:dyDescent="0.25">
      <c r="B75" s="330" t="s">
        <v>138</v>
      </c>
      <c r="D75" s="1178">
        <f t="shared" si="2"/>
        <v>0.18</v>
      </c>
      <c r="E75" s="1179">
        <f t="shared" si="3"/>
        <v>0.04</v>
      </c>
      <c r="F75" s="242"/>
      <c r="G75" s="1178">
        <v>0.18</v>
      </c>
      <c r="H75" s="1179">
        <v>0.04</v>
      </c>
      <c r="I75" s="242"/>
      <c r="J75" s="1178" t="s">
        <v>101</v>
      </c>
      <c r="K75" s="1179">
        <v>0</v>
      </c>
      <c r="L75" s="13"/>
      <c r="M75" s="1184"/>
      <c r="N75" s="1185"/>
    </row>
    <row r="76" spans="2:14" x14ac:dyDescent="0.25">
      <c r="B76" s="330" t="s">
        <v>84</v>
      </c>
      <c r="D76" s="1178">
        <f t="shared" si="2"/>
        <v>292.09000000000003</v>
      </c>
      <c r="E76" s="1179">
        <f t="shared" si="3"/>
        <v>338.17</v>
      </c>
      <c r="F76" s="242"/>
      <c r="G76" s="1178">
        <v>258.18</v>
      </c>
      <c r="H76" s="1179">
        <v>299.8</v>
      </c>
      <c r="I76" s="242"/>
      <c r="J76" s="1178">
        <v>33.909999999999997</v>
      </c>
      <c r="K76" s="1179">
        <v>38.369999999999997</v>
      </c>
      <c r="L76" s="13"/>
      <c r="M76" s="1184"/>
      <c r="N76" s="1185"/>
    </row>
    <row r="77" spans="2:14" x14ac:dyDescent="0.25">
      <c r="B77" s="330" t="s">
        <v>86</v>
      </c>
      <c r="D77" s="1178">
        <f t="shared" si="2"/>
        <v>0.84</v>
      </c>
      <c r="E77" s="1179">
        <f t="shared" si="3"/>
        <v>0.91</v>
      </c>
      <c r="F77" s="242"/>
      <c r="G77" s="1178">
        <v>0.84</v>
      </c>
      <c r="H77" s="1179">
        <v>0.91</v>
      </c>
      <c r="I77" s="242"/>
      <c r="J77" s="1178" t="s">
        <v>101</v>
      </c>
      <c r="K77" s="1179">
        <v>0</v>
      </c>
      <c r="L77" s="13"/>
      <c r="M77" s="1184"/>
      <c r="N77" s="1185"/>
    </row>
    <row r="78" spans="2:14" x14ac:dyDescent="0.25">
      <c r="B78" s="330" t="s">
        <v>139</v>
      </c>
      <c r="D78" s="1178">
        <f t="shared" si="2"/>
        <v>29.15</v>
      </c>
      <c r="E78" s="1179">
        <f t="shared" si="3"/>
        <v>35.26</v>
      </c>
      <c r="F78" s="242"/>
      <c r="G78" s="1178">
        <v>29.15</v>
      </c>
      <c r="H78" s="1179">
        <v>35.26</v>
      </c>
      <c r="I78" s="242"/>
      <c r="J78" s="1178">
        <v>0</v>
      </c>
      <c r="K78" s="1179">
        <v>0</v>
      </c>
      <c r="L78" s="13"/>
      <c r="M78" s="1184"/>
      <c r="N78" s="1185"/>
    </row>
    <row r="79" spans="2:14" x14ac:dyDescent="0.25">
      <c r="B79" s="330" t="s">
        <v>88</v>
      </c>
      <c r="D79" s="1178">
        <f t="shared" si="2"/>
        <v>11359.539999999999</v>
      </c>
      <c r="E79" s="1179">
        <f t="shared" si="3"/>
        <v>10980.63</v>
      </c>
      <c r="F79" s="242"/>
      <c r="G79" s="1178">
        <v>11347.72</v>
      </c>
      <c r="H79" s="1179">
        <v>10956.57</v>
      </c>
      <c r="I79" s="242"/>
      <c r="J79" s="1178">
        <v>11.82</v>
      </c>
      <c r="K79" s="1179">
        <v>24.06</v>
      </c>
      <c r="L79" s="13"/>
      <c r="M79" s="1184"/>
      <c r="N79" s="1185"/>
    </row>
    <row r="80" spans="2:14" x14ac:dyDescent="0.25">
      <c r="B80" s="330" t="s">
        <v>333</v>
      </c>
      <c r="D80" s="1178">
        <f t="shared" si="2"/>
        <v>1539.31</v>
      </c>
      <c r="E80" s="1179">
        <v>1.5</v>
      </c>
      <c r="F80" s="242"/>
      <c r="G80" s="1178">
        <v>1539.31</v>
      </c>
      <c r="H80" s="1179" t="s">
        <v>101</v>
      </c>
      <c r="I80" s="242"/>
      <c r="J80" s="1178">
        <v>0</v>
      </c>
      <c r="K80" s="1179" t="s">
        <v>101</v>
      </c>
      <c r="L80" s="13"/>
      <c r="M80" s="1184"/>
      <c r="N80" s="1185"/>
    </row>
    <row r="81" spans="2:14" x14ac:dyDescent="0.25">
      <c r="B81" s="330" t="s">
        <v>424</v>
      </c>
      <c r="D81" s="1178">
        <f t="shared" si="2"/>
        <v>1.1299999999999999</v>
      </c>
      <c r="E81" s="1179">
        <f t="shared" si="3"/>
        <v>185.02</v>
      </c>
      <c r="F81" s="242"/>
      <c r="G81" s="1178">
        <v>1.1299999999999999</v>
      </c>
      <c r="H81" s="1179">
        <v>185.02</v>
      </c>
      <c r="I81" s="242"/>
      <c r="J81" s="1178">
        <v>0</v>
      </c>
      <c r="K81" s="1179" t="s">
        <v>101</v>
      </c>
      <c r="L81" s="13"/>
      <c r="M81" s="1184"/>
      <c r="N81" s="1185"/>
    </row>
    <row r="82" spans="2:14" x14ac:dyDescent="0.25">
      <c r="B82" s="330" t="s">
        <v>141</v>
      </c>
      <c r="D82" s="1178">
        <f t="shared" si="2"/>
        <v>0.03</v>
      </c>
      <c r="E82" s="1179">
        <f t="shared" si="3"/>
        <v>1571.01</v>
      </c>
      <c r="F82" s="242"/>
      <c r="G82" s="1178">
        <v>0.03</v>
      </c>
      <c r="H82" s="1179">
        <v>1531.01</v>
      </c>
      <c r="I82" s="242"/>
      <c r="J82" s="1178">
        <v>0</v>
      </c>
      <c r="K82" s="1179">
        <v>40</v>
      </c>
      <c r="L82" s="13"/>
      <c r="M82" s="1184"/>
      <c r="N82" s="1185"/>
    </row>
    <row r="83" spans="2:14" x14ac:dyDescent="0.25">
      <c r="B83" s="330" t="s">
        <v>143</v>
      </c>
      <c r="D83" s="1178">
        <f t="shared" si="2"/>
        <v>80.73</v>
      </c>
      <c r="E83" s="1179">
        <f t="shared" si="3"/>
        <v>87.27</v>
      </c>
      <c r="F83" s="242"/>
      <c r="G83" s="1178">
        <v>80.680000000000007</v>
      </c>
      <c r="H83" s="1179">
        <v>87.17</v>
      </c>
      <c r="I83" s="242"/>
      <c r="J83" s="1178">
        <v>0.05</v>
      </c>
      <c r="K83" s="1179">
        <v>0.1</v>
      </c>
      <c r="L83" s="13"/>
      <c r="M83" s="1184"/>
      <c r="N83" s="1185"/>
    </row>
    <row r="84" spans="2:14" x14ac:dyDescent="0.25">
      <c r="B84" s="332" t="s">
        <v>145</v>
      </c>
      <c r="D84" s="1180">
        <f t="shared" si="2"/>
        <v>0.19</v>
      </c>
      <c r="E84" s="1181">
        <f t="shared" si="3"/>
        <v>0.27</v>
      </c>
      <c r="F84" s="242"/>
      <c r="G84" s="1180">
        <v>0.19</v>
      </c>
      <c r="H84" s="1181">
        <v>0.27</v>
      </c>
      <c r="I84" s="242"/>
      <c r="J84" s="1180">
        <v>0</v>
      </c>
      <c r="K84" s="1181">
        <v>0</v>
      </c>
      <c r="L84" s="13"/>
      <c r="M84" s="1184"/>
      <c r="N84" s="1185"/>
    </row>
    <row r="85" spans="2:14" x14ac:dyDescent="0.25">
      <c r="L85" s="16"/>
      <c r="M85" s="13"/>
    </row>
    <row r="86" spans="2:14" x14ac:dyDescent="0.25">
      <c r="D86" s="16"/>
      <c r="E86" s="16"/>
      <c r="F86" s="13"/>
      <c r="G86" s="16"/>
      <c r="H86" s="16"/>
      <c r="I86" s="13"/>
      <c r="J86" s="16"/>
      <c r="K86" s="16"/>
      <c r="L86" s="16"/>
      <c r="M86" s="13"/>
    </row>
    <row r="87" spans="2:14" x14ac:dyDescent="0.25">
      <c r="B87" s="1" t="s">
        <v>224</v>
      </c>
      <c r="D87" s="15"/>
      <c r="E87" s="15"/>
      <c r="F87" s="15"/>
      <c r="G87" s="15"/>
      <c r="H87" s="15"/>
      <c r="I87" s="15"/>
      <c r="J87" s="15"/>
      <c r="K87" s="15"/>
      <c r="L87" s="15"/>
    </row>
    <row r="88" spans="2:14" x14ac:dyDescent="0.25">
      <c r="B88" s="1" t="s">
        <v>225</v>
      </c>
    </row>
    <row r="89" spans="2:14" x14ac:dyDescent="0.25">
      <c r="B89" s="1" t="s">
        <v>450</v>
      </c>
    </row>
    <row r="90" spans="2:14" x14ac:dyDescent="0.25">
      <c r="B90" s="1" t="s">
        <v>214</v>
      </c>
    </row>
  </sheetData>
  <mergeCells count="7">
    <mergeCell ref="K5:K7"/>
    <mergeCell ref="B5:B7"/>
    <mergeCell ref="D5:D7"/>
    <mergeCell ref="E5:E7"/>
    <mergeCell ref="G5:G7"/>
    <mergeCell ref="H5:H7"/>
    <mergeCell ref="J5:J7"/>
  </mergeCells>
  <pageMargins left="0.7" right="0.7" top="0.75" bottom="0.75" header="0.3" footer="0.3"/>
  <pageSetup paperSize="9" scale="42" orientation="portrait" horizontalDpi="4294967295" verticalDpi="4294967295" r:id="rId1"/>
  <colBreaks count="1" manualBreakCount="1">
    <brk id="14" max="7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2:AF91"/>
  <sheetViews>
    <sheetView showGridLines="0" topLeftCell="H49" zoomScale="85" zoomScaleNormal="85" workbookViewId="0">
      <selection activeCell="U71" sqref="U71"/>
    </sheetView>
  </sheetViews>
  <sheetFormatPr defaultColWidth="11.42578125" defaultRowHeight="15" x14ac:dyDescent="0.25"/>
  <cols>
    <col min="1" max="1" width="2.85546875" style="1" customWidth="1"/>
    <col min="2" max="2" width="45.85546875" style="1" customWidth="1"/>
    <col min="3" max="3" width="5.85546875" style="1" customWidth="1"/>
    <col min="4" max="4" width="18.5703125" style="1" customWidth="1"/>
    <col min="5" max="6" width="15.7109375" style="1" customWidth="1"/>
    <col min="7" max="7" width="16" style="1" customWidth="1"/>
    <col min="8" max="8" width="2.85546875" style="1" customWidth="1"/>
    <col min="9" max="9" width="18.5703125" style="1" customWidth="1"/>
    <col min="10" max="12" width="15.7109375" style="1" customWidth="1"/>
    <col min="13" max="13" width="2.85546875" style="3" customWidth="1"/>
    <col min="14" max="14" width="2.85546875" style="1" customWidth="1"/>
    <col min="15" max="15" width="10.85546875" style="374" customWidth="1"/>
    <col min="16" max="16" width="2.85546875" style="1" customWidth="1"/>
    <col min="17" max="18" width="15.7109375" style="1" customWidth="1"/>
    <col min="19" max="20" width="2.85546875" style="1" customWidth="1"/>
    <col min="21" max="21" width="45.85546875" style="1" customWidth="1"/>
    <col min="22" max="25" width="15.7109375" style="1" customWidth="1"/>
    <col min="26" max="26" width="2.85546875" style="1" customWidth="1"/>
    <col min="27" max="30" width="15.7109375" style="1" customWidth="1"/>
    <col min="31" max="31" width="2.85546875" style="1" customWidth="1"/>
    <col min="32" max="32" width="10.85546875" style="1" customWidth="1"/>
    <col min="33" max="245" width="11.42578125" style="1"/>
    <col min="246" max="246" width="2.85546875" style="1" customWidth="1"/>
    <col min="247" max="247" width="45.85546875" style="1" customWidth="1"/>
    <col min="248" max="248" width="5.85546875" style="1" customWidth="1"/>
    <col min="249" max="249" width="18.5703125" style="1" customWidth="1"/>
    <col min="250" max="252" width="15.7109375" style="1" customWidth="1"/>
    <col min="253" max="253" width="2.85546875" style="1" customWidth="1"/>
    <col min="254" max="254" width="18.5703125" style="1" customWidth="1"/>
    <col min="255" max="257" width="15.7109375" style="1" customWidth="1"/>
    <col min="258" max="259" width="2.85546875" style="1" customWidth="1"/>
    <col min="260" max="260" width="10.85546875" style="1" customWidth="1"/>
    <col min="261" max="261" width="2.85546875" style="1" customWidth="1"/>
    <col min="262" max="263" width="15.7109375" style="1" customWidth="1"/>
    <col min="264" max="265" width="2.85546875" style="1" customWidth="1"/>
    <col min="266" max="266" width="45.85546875" style="1" customWidth="1"/>
    <col min="267" max="270" width="15.7109375" style="1" customWidth="1"/>
    <col min="271" max="271" width="2.85546875" style="1" customWidth="1"/>
    <col min="272" max="275" width="15.7109375" style="1" customWidth="1"/>
    <col min="276" max="277" width="2.85546875" style="1" customWidth="1"/>
    <col min="278" max="278" width="10.85546875" style="1" customWidth="1"/>
    <col min="279" max="501" width="11.42578125" style="1"/>
    <col min="502" max="502" width="2.85546875" style="1" customWidth="1"/>
    <col min="503" max="503" width="45.85546875" style="1" customWidth="1"/>
    <col min="504" max="504" width="5.85546875" style="1" customWidth="1"/>
    <col min="505" max="505" width="18.5703125" style="1" customWidth="1"/>
    <col min="506" max="508" width="15.7109375" style="1" customWidth="1"/>
    <col min="509" max="509" width="2.85546875" style="1" customWidth="1"/>
    <col min="510" max="510" width="18.5703125" style="1" customWidth="1"/>
    <col min="511" max="513" width="15.7109375" style="1" customWidth="1"/>
    <col min="514" max="515" width="2.85546875" style="1" customWidth="1"/>
    <col min="516" max="516" width="10.85546875" style="1" customWidth="1"/>
    <col min="517" max="517" width="2.85546875" style="1" customWidth="1"/>
    <col min="518" max="519" width="15.7109375" style="1" customWidth="1"/>
    <col min="520" max="521" width="2.85546875" style="1" customWidth="1"/>
    <col min="522" max="522" width="45.85546875" style="1" customWidth="1"/>
    <col min="523" max="526" width="15.7109375" style="1" customWidth="1"/>
    <col min="527" max="527" width="2.85546875" style="1" customWidth="1"/>
    <col min="528" max="531" width="15.7109375" style="1" customWidth="1"/>
    <col min="532" max="533" width="2.85546875" style="1" customWidth="1"/>
    <col min="534" max="534" width="10.85546875" style="1" customWidth="1"/>
    <col min="535" max="757" width="11.42578125" style="1"/>
    <col min="758" max="758" width="2.85546875" style="1" customWidth="1"/>
    <col min="759" max="759" width="45.85546875" style="1" customWidth="1"/>
    <col min="760" max="760" width="5.85546875" style="1" customWidth="1"/>
    <col min="761" max="761" width="18.5703125" style="1" customWidth="1"/>
    <col min="762" max="764" width="15.7109375" style="1" customWidth="1"/>
    <col min="765" max="765" width="2.85546875" style="1" customWidth="1"/>
    <col min="766" max="766" width="18.5703125" style="1" customWidth="1"/>
    <col min="767" max="769" width="15.7109375" style="1" customWidth="1"/>
    <col min="770" max="771" width="2.85546875" style="1" customWidth="1"/>
    <col min="772" max="772" width="10.85546875" style="1" customWidth="1"/>
    <col min="773" max="773" width="2.85546875" style="1" customWidth="1"/>
    <col min="774" max="775" width="15.7109375" style="1" customWidth="1"/>
    <col min="776" max="777" width="2.85546875" style="1" customWidth="1"/>
    <col min="778" max="778" width="45.85546875" style="1" customWidth="1"/>
    <col min="779" max="782" width="15.7109375" style="1" customWidth="1"/>
    <col min="783" max="783" width="2.85546875" style="1" customWidth="1"/>
    <col min="784" max="787" width="15.7109375" style="1" customWidth="1"/>
    <col min="788" max="789" width="2.85546875" style="1" customWidth="1"/>
    <col min="790" max="790" width="10.85546875" style="1" customWidth="1"/>
    <col min="791" max="1013" width="11.42578125" style="1"/>
    <col min="1014" max="1014" width="2.85546875" style="1" customWidth="1"/>
    <col min="1015" max="1015" width="45.85546875" style="1" customWidth="1"/>
    <col min="1016" max="1016" width="5.85546875" style="1" customWidth="1"/>
    <col min="1017" max="1017" width="18.5703125" style="1" customWidth="1"/>
    <col min="1018" max="1020" width="15.7109375" style="1" customWidth="1"/>
    <col min="1021" max="1021" width="2.85546875" style="1" customWidth="1"/>
    <col min="1022" max="1022" width="18.5703125" style="1" customWidth="1"/>
    <col min="1023" max="1025" width="15.7109375" style="1" customWidth="1"/>
    <col min="1026" max="1027" width="2.85546875" style="1" customWidth="1"/>
    <col min="1028" max="1028" width="10.85546875" style="1" customWidth="1"/>
    <col min="1029" max="1029" width="2.85546875" style="1" customWidth="1"/>
    <col min="1030" max="1031" width="15.7109375" style="1" customWidth="1"/>
    <col min="1032" max="1033" width="2.85546875" style="1" customWidth="1"/>
    <col min="1034" max="1034" width="45.85546875" style="1" customWidth="1"/>
    <col min="1035" max="1038" width="15.7109375" style="1" customWidth="1"/>
    <col min="1039" max="1039" width="2.85546875" style="1" customWidth="1"/>
    <col min="1040" max="1043" width="15.7109375" style="1" customWidth="1"/>
    <col min="1044" max="1045" width="2.85546875" style="1" customWidth="1"/>
    <col min="1046" max="1046" width="10.85546875" style="1" customWidth="1"/>
    <col min="1047" max="1269" width="11.42578125" style="1"/>
    <col min="1270" max="1270" width="2.85546875" style="1" customWidth="1"/>
    <col min="1271" max="1271" width="45.85546875" style="1" customWidth="1"/>
    <col min="1272" max="1272" width="5.85546875" style="1" customWidth="1"/>
    <col min="1273" max="1273" width="18.5703125" style="1" customWidth="1"/>
    <col min="1274" max="1276" width="15.7109375" style="1" customWidth="1"/>
    <col min="1277" max="1277" width="2.85546875" style="1" customWidth="1"/>
    <col min="1278" max="1278" width="18.5703125" style="1" customWidth="1"/>
    <col min="1279" max="1281" width="15.7109375" style="1" customWidth="1"/>
    <col min="1282" max="1283" width="2.85546875" style="1" customWidth="1"/>
    <col min="1284" max="1284" width="10.85546875" style="1" customWidth="1"/>
    <col min="1285" max="1285" width="2.85546875" style="1" customWidth="1"/>
    <col min="1286" max="1287" width="15.7109375" style="1" customWidth="1"/>
    <col min="1288" max="1289" width="2.85546875" style="1" customWidth="1"/>
    <col min="1290" max="1290" width="45.85546875" style="1" customWidth="1"/>
    <col min="1291" max="1294" width="15.7109375" style="1" customWidth="1"/>
    <col min="1295" max="1295" width="2.85546875" style="1" customWidth="1"/>
    <col min="1296" max="1299" width="15.7109375" style="1" customWidth="1"/>
    <col min="1300" max="1301" width="2.85546875" style="1" customWidth="1"/>
    <col min="1302" max="1302" width="10.85546875" style="1" customWidth="1"/>
    <col min="1303" max="1525" width="11.42578125" style="1"/>
    <col min="1526" max="1526" width="2.85546875" style="1" customWidth="1"/>
    <col min="1527" max="1527" width="45.85546875" style="1" customWidth="1"/>
    <col min="1528" max="1528" width="5.85546875" style="1" customWidth="1"/>
    <col min="1529" max="1529" width="18.5703125" style="1" customWidth="1"/>
    <col min="1530" max="1532" width="15.7109375" style="1" customWidth="1"/>
    <col min="1533" max="1533" width="2.85546875" style="1" customWidth="1"/>
    <col min="1534" max="1534" width="18.5703125" style="1" customWidth="1"/>
    <col min="1535" max="1537" width="15.7109375" style="1" customWidth="1"/>
    <col min="1538" max="1539" width="2.85546875" style="1" customWidth="1"/>
    <col min="1540" max="1540" width="10.85546875" style="1" customWidth="1"/>
    <col min="1541" max="1541" width="2.85546875" style="1" customWidth="1"/>
    <col min="1542" max="1543" width="15.7109375" style="1" customWidth="1"/>
    <col min="1544" max="1545" width="2.85546875" style="1" customWidth="1"/>
    <col min="1546" max="1546" width="45.85546875" style="1" customWidth="1"/>
    <col min="1547" max="1550" width="15.7109375" style="1" customWidth="1"/>
    <col min="1551" max="1551" width="2.85546875" style="1" customWidth="1"/>
    <col min="1552" max="1555" width="15.7109375" style="1" customWidth="1"/>
    <col min="1556" max="1557" width="2.85546875" style="1" customWidth="1"/>
    <col min="1558" max="1558" width="10.85546875" style="1" customWidth="1"/>
    <col min="1559" max="1781" width="11.42578125" style="1"/>
    <col min="1782" max="1782" width="2.85546875" style="1" customWidth="1"/>
    <col min="1783" max="1783" width="45.85546875" style="1" customWidth="1"/>
    <col min="1784" max="1784" width="5.85546875" style="1" customWidth="1"/>
    <col min="1785" max="1785" width="18.5703125" style="1" customWidth="1"/>
    <col min="1786" max="1788" width="15.7109375" style="1" customWidth="1"/>
    <col min="1789" max="1789" width="2.85546875" style="1" customWidth="1"/>
    <col min="1790" max="1790" width="18.5703125" style="1" customWidth="1"/>
    <col min="1791" max="1793" width="15.7109375" style="1" customWidth="1"/>
    <col min="1794" max="1795" width="2.85546875" style="1" customWidth="1"/>
    <col min="1796" max="1796" width="10.85546875" style="1" customWidth="1"/>
    <col min="1797" max="1797" width="2.85546875" style="1" customWidth="1"/>
    <col min="1798" max="1799" width="15.7109375" style="1" customWidth="1"/>
    <col min="1800" max="1801" width="2.85546875" style="1" customWidth="1"/>
    <col min="1802" max="1802" width="45.85546875" style="1" customWidth="1"/>
    <col min="1803" max="1806" width="15.7109375" style="1" customWidth="1"/>
    <col min="1807" max="1807" width="2.85546875" style="1" customWidth="1"/>
    <col min="1808" max="1811" width="15.7109375" style="1" customWidth="1"/>
    <col min="1812" max="1813" width="2.85546875" style="1" customWidth="1"/>
    <col min="1814" max="1814" width="10.85546875" style="1" customWidth="1"/>
    <col min="1815" max="2037" width="11.42578125" style="1"/>
    <col min="2038" max="2038" width="2.85546875" style="1" customWidth="1"/>
    <col min="2039" max="2039" width="45.85546875" style="1" customWidth="1"/>
    <col min="2040" max="2040" width="5.85546875" style="1" customWidth="1"/>
    <col min="2041" max="2041" width="18.5703125" style="1" customWidth="1"/>
    <col min="2042" max="2044" width="15.7109375" style="1" customWidth="1"/>
    <col min="2045" max="2045" width="2.85546875" style="1" customWidth="1"/>
    <col min="2046" max="2046" width="18.5703125" style="1" customWidth="1"/>
    <col min="2047" max="2049" width="15.7109375" style="1" customWidth="1"/>
    <col min="2050" max="2051" width="2.85546875" style="1" customWidth="1"/>
    <col min="2052" max="2052" width="10.85546875" style="1" customWidth="1"/>
    <col min="2053" max="2053" width="2.85546875" style="1" customWidth="1"/>
    <col min="2054" max="2055" width="15.7109375" style="1" customWidth="1"/>
    <col min="2056" max="2057" width="2.85546875" style="1" customWidth="1"/>
    <col min="2058" max="2058" width="45.85546875" style="1" customWidth="1"/>
    <col min="2059" max="2062" width="15.7109375" style="1" customWidth="1"/>
    <col min="2063" max="2063" width="2.85546875" style="1" customWidth="1"/>
    <col min="2064" max="2067" width="15.7109375" style="1" customWidth="1"/>
    <col min="2068" max="2069" width="2.85546875" style="1" customWidth="1"/>
    <col min="2070" max="2070" width="10.85546875" style="1" customWidth="1"/>
    <col min="2071" max="2293" width="11.42578125" style="1"/>
    <col min="2294" max="2294" width="2.85546875" style="1" customWidth="1"/>
    <col min="2295" max="2295" width="45.85546875" style="1" customWidth="1"/>
    <col min="2296" max="2296" width="5.85546875" style="1" customWidth="1"/>
    <col min="2297" max="2297" width="18.5703125" style="1" customWidth="1"/>
    <col min="2298" max="2300" width="15.7109375" style="1" customWidth="1"/>
    <col min="2301" max="2301" width="2.85546875" style="1" customWidth="1"/>
    <col min="2302" max="2302" width="18.5703125" style="1" customWidth="1"/>
    <col min="2303" max="2305" width="15.7109375" style="1" customWidth="1"/>
    <col min="2306" max="2307" width="2.85546875" style="1" customWidth="1"/>
    <col min="2308" max="2308" width="10.85546875" style="1" customWidth="1"/>
    <col min="2309" max="2309" width="2.85546875" style="1" customWidth="1"/>
    <col min="2310" max="2311" width="15.7109375" style="1" customWidth="1"/>
    <col min="2312" max="2313" width="2.85546875" style="1" customWidth="1"/>
    <col min="2314" max="2314" width="45.85546875" style="1" customWidth="1"/>
    <col min="2315" max="2318" width="15.7109375" style="1" customWidth="1"/>
    <col min="2319" max="2319" width="2.85546875" style="1" customWidth="1"/>
    <col min="2320" max="2323" width="15.7109375" style="1" customWidth="1"/>
    <col min="2324" max="2325" width="2.85546875" style="1" customWidth="1"/>
    <col min="2326" max="2326" width="10.85546875" style="1" customWidth="1"/>
    <col min="2327" max="2549" width="11.42578125" style="1"/>
    <col min="2550" max="2550" width="2.85546875" style="1" customWidth="1"/>
    <col min="2551" max="2551" width="45.85546875" style="1" customWidth="1"/>
    <col min="2552" max="2552" width="5.85546875" style="1" customWidth="1"/>
    <col min="2553" max="2553" width="18.5703125" style="1" customWidth="1"/>
    <col min="2554" max="2556" width="15.7109375" style="1" customWidth="1"/>
    <col min="2557" max="2557" width="2.85546875" style="1" customWidth="1"/>
    <col min="2558" max="2558" width="18.5703125" style="1" customWidth="1"/>
    <col min="2559" max="2561" width="15.7109375" style="1" customWidth="1"/>
    <col min="2562" max="2563" width="2.85546875" style="1" customWidth="1"/>
    <col min="2564" max="2564" width="10.85546875" style="1" customWidth="1"/>
    <col min="2565" max="2565" width="2.85546875" style="1" customWidth="1"/>
    <col min="2566" max="2567" width="15.7109375" style="1" customWidth="1"/>
    <col min="2568" max="2569" width="2.85546875" style="1" customWidth="1"/>
    <col min="2570" max="2570" width="45.85546875" style="1" customWidth="1"/>
    <col min="2571" max="2574" width="15.7109375" style="1" customWidth="1"/>
    <col min="2575" max="2575" width="2.85546875" style="1" customWidth="1"/>
    <col min="2576" max="2579" width="15.7109375" style="1" customWidth="1"/>
    <col min="2580" max="2581" width="2.85546875" style="1" customWidth="1"/>
    <col min="2582" max="2582" width="10.85546875" style="1" customWidth="1"/>
    <col min="2583" max="2805" width="11.42578125" style="1"/>
    <col min="2806" max="2806" width="2.85546875" style="1" customWidth="1"/>
    <col min="2807" max="2807" width="45.85546875" style="1" customWidth="1"/>
    <col min="2808" max="2808" width="5.85546875" style="1" customWidth="1"/>
    <col min="2809" max="2809" width="18.5703125" style="1" customWidth="1"/>
    <col min="2810" max="2812" width="15.7109375" style="1" customWidth="1"/>
    <col min="2813" max="2813" width="2.85546875" style="1" customWidth="1"/>
    <col min="2814" max="2814" width="18.5703125" style="1" customWidth="1"/>
    <col min="2815" max="2817" width="15.7109375" style="1" customWidth="1"/>
    <col min="2818" max="2819" width="2.85546875" style="1" customWidth="1"/>
    <col min="2820" max="2820" width="10.85546875" style="1" customWidth="1"/>
    <col min="2821" max="2821" width="2.85546875" style="1" customWidth="1"/>
    <col min="2822" max="2823" width="15.7109375" style="1" customWidth="1"/>
    <col min="2824" max="2825" width="2.85546875" style="1" customWidth="1"/>
    <col min="2826" max="2826" width="45.85546875" style="1" customWidth="1"/>
    <col min="2827" max="2830" width="15.7109375" style="1" customWidth="1"/>
    <col min="2831" max="2831" width="2.85546875" style="1" customWidth="1"/>
    <col min="2832" max="2835" width="15.7109375" style="1" customWidth="1"/>
    <col min="2836" max="2837" width="2.85546875" style="1" customWidth="1"/>
    <col min="2838" max="2838" width="10.85546875" style="1" customWidth="1"/>
    <col min="2839" max="3061" width="11.42578125" style="1"/>
    <col min="3062" max="3062" width="2.85546875" style="1" customWidth="1"/>
    <col min="3063" max="3063" width="45.85546875" style="1" customWidth="1"/>
    <col min="3064" max="3064" width="5.85546875" style="1" customWidth="1"/>
    <col min="3065" max="3065" width="18.5703125" style="1" customWidth="1"/>
    <col min="3066" max="3068" width="15.7109375" style="1" customWidth="1"/>
    <col min="3069" max="3069" width="2.85546875" style="1" customWidth="1"/>
    <col min="3070" max="3070" width="18.5703125" style="1" customWidth="1"/>
    <col min="3071" max="3073" width="15.7109375" style="1" customWidth="1"/>
    <col min="3074" max="3075" width="2.85546875" style="1" customWidth="1"/>
    <col min="3076" max="3076" width="10.85546875" style="1" customWidth="1"/>
    <col min="3077" max="3077" width="2.85546875" style="1" customWidth="1"/>
    <col min="3078" max="3079" width="15.7109375" style="1" customWidth="1"/>
    <col min="3080" max="3081" width="2.85546875" style="1" customWidth="1"/>
    <col min="3082" max="3082" width="45.85546875" style="1" customWidth="1"/>
    <col min="3083" max="3086" width="15.7109375" style="1" customWidth="1"/>
    <col min="3087" max="3087" width="2.85546875" style="1" customWidth="1"/>
    <col min="3088" max="3091" width="15.7109375" style="1" customWidth="1"/>
    <col min="3092" max="3093" width="2.85546875" style="1" customWidth="1"/>
    <col min="3094" max="3094" width="10.85546875" style="1" customWidth="1"/>
    <col min="3095" max="3317" width="11.42578125" style="1"/>
    <col min="3318" max="3318" width="2.85546875" style="1" customWidth="1"/>
    <col min="3319" max="3319" width="45.85546875" style="1" customWidth="1"/>
    <col min="3320" max="3320" width="5.85546875" style="1" customWidth="1"/>
    <col min="3321" max="3321" width="18.5703125" style="1" customWidth="1"/>
    <col min="3322" max="3324" width="15.7109375" style="1" customWidth="1"/>
    <col min="3325" max="3325" width="2.85546875" style="1" customWidth="1"/>
    <col min="3326" max="3326" width="18.5703125" style="1" customWidth="1"/>
    <col min="3327" max="3329" width="15.7109375" style="1" customWidth="1"/>
    <col min="3330" max="3331" width="2.85546875" style="1" customWidth="1"/>
    <col min="3332" max="3332" width="10.85546875" style="1" customWidth="1"/>
    <col min="3333" max="3333" width="2.85546875" style="1" customWidth="1"/>
    <col min="3334" max="3335" width="15.7109375" style="1" customWidth="1"/>
    <col min="3336" max="3337" width="2.85546875" style="1" customWidth="1"/>
    <col min="3338" max="3338" width="45.85546875" style="1" customWidth="1"/>
    <col min="3339" max="3342" width="15.7109375" style="1" customWidth="1"/>
    <col min="3343" max="3343" width="2.85546875" style="1" customWidth="1"/>
    <col min="3344" max="3347" width="15.7109375" style="1" customWidth="1"/>
    <col min="3348" max="3349" width="2.85546875" style="1" customWidth="1"/>
    <col min="3350" max="3350" width="10.85546875" style="1" customWidth="1"/>
    <col min="3351" max="3573" width="11.42578125" style="1"/>
    <col min="3574" max="3574" width="2.85546875" style="1" customWidth="1"/>
    <col min="3575" max="3575" width="45.85546875" style="1" customWidth="1"/>
    <col min="3576" max="3576" width="5.85546875" style="1" customWidth="1"/>
    <col min="3577" max="3577" width="18.5703125" style="1" customWidth="1"/>
    <col min="3578" max="3580" width="15.7109375" style="1" customWidth="1"/>
    <col min="3581" max="3581" width="2.85546875" style="1" customWidth="1"/>
    <col min="3582" max="3582" width="18.5703125" style="1" customWidth="1"/>
    <col min="3583" max="3585" width="15.7109375" style="1" customWidth="1"/>
    <col min="3586" max="3587" width="2.85546875" style="1" customWidth="1"/>
    <col min="3588" max="3588" width="10.85546875" style="1" customWidth="1"/>
    <col min="3589" max="3589" width="2.85546875" style="1" customWidth="1"/>
    <col min="3590" max="3591" width="15.7109375" style="1" customWidth="1"/>
    <col min="3592" max="3593" width="2.85546875" style="1" customWidth="1"/>
    <col min="3594" max="3594" width="45.85546875" style="1" customWidth="1"/>
    <col min="3595" max="3598" width="15.7109375" style="1" customWidth="1"/>
    <col min="3599" max="3599" width="2.85546875" style="1" customWidth="1"/>
    <col min="3600" max="3603" width="15.7109375" style="1" customWidth="1"/>
    <col min="3604" max="3605" width="2.85546875" style="1" customWidth="1"/>
    <col min="3606" max="3606" width="10.85546875" style="1" customWidth="1"/>
    <col min="3607" max="3829" width="11.42578125" style="1"/>
    <col min="3830" max="3830" width="2.85546875" style="1" customWidth="1"/>
    <col min="3831" max="3831" width="45.85546875" style="1" customWidth="1"/>
    <col min="3832" max="3832" width="5.85546875" style="1" customWidth="1"/>
    <col min="3833" max="3833" width="18.5703125" style="1" customWidth="1"/>
    <col min="3834" max="3836" width="15.7109375" style="1" customWidth="1"/>
    <col min="3837" max="3837" width="2.85546875" style="1" customWidth="1"/>
    <col min="3838" max="3838" width="18.5703125" style="1" customWidth="1"/>
    <col min="3839" max="3841" width="15.7109375" style="1" customWidth="1"/>
    <col min="3842" max="3843" width="2.85546875" style="1" customWidth="1"/>
    <col min="3844" max="3844" width="10.85546875" style="1" customWidth="1"/>
    <col min="3845" max="3845" width="2.85546875" style="1" customWidth="1"/>
    <col min="3846" max="3847" width="15.7109375" style="1" customWidth="1"/>
    <col min="3848" max="3849" width="2.85546875" style="1" customWidth="1"/>
    <col min="3850" max="3850" width="45.85546875" style="1" customWidth="1"/>
    <col min="3851" max="3854" width="15.7109375" style="1" customWidth="1"/>
    <col min="3855" max="3855" width="2.85546875" style="1" customWidth="1"/>
    <col min="3856" max="3859" width="15.7109375" style="1" customWidth="1"/>
    <col min="3860" max="3861" width="2.85546875" style="1" customWidth="1"/>
    <col min="3862" max="3862" width="10.85546875" style="1" customWidth="1"/>
    <col min="3863" max="4085" width="11.42578125" style="1"/>
    <col min="4086" max="4086" width="2.85546875" style="1" customWidth="1"/>
    <col min="4087" max="4087" width="45.85546875" style="1" customWidth="1"/>
    <col min="4088" max="4088" width="5.85546875" style="1" customWidth="1"/>
    <col min="4089" max="4089" width="18.5703125" style="1" customWidth="1"/>
    <col min="4090" max="4092" width="15.7109375" style="1" customWidth="1"/>
    <col min="4093" max="4093" width="2.85546875" style="1" customWidth="1"/>
    <col min="4094" max="4094" width="18.5703125" style="1" customWidth="1"/>
    <col min="4095" max="4097" width="15.7109375" style="1" customWidth="1"/>
    <col min="4098" max="4099" width="2.85546875" style="1" customWidth="1"/>
    <col min="4100" max="4100" width="10.85546875" style="1" customWidth="1"/>
    <col min="4101" max="4101" width="2.85546875" style="1" customWidth="1"/>
    <col min="4102" max="4103" width="15.7109375" style="1" customWidth="1"/>
    <col min="4104" max="4105" width="2.85546875" style="1" customWidth="1"/>
    <col min="4106" max="4106" width="45.85546875" style="1" customWidth="1"/>
    <col min="4107" max="4110" width="15.7109375" style="1" customWidth="1"/>
    <col min="4111" max="4111" width="2.85546875" style="1" customWidth="1"/>
    <col min="4112" max="4115" width="15.7109375" style="1" customWidth="1"/>
    <col min="4116" max="4117" width="2.85546875" style="1" customWidth="1"/>
    <col min="4118" max="4118" width="10.85546875" style="1" customWidth="1"/>
    <col min="4119" max="4341" width="11.42578125" style="1"/>
    <col min="4342" max="4342" width="2.85546875" style="1" customWidth="1"/>
    <col min="4343" max="4343" width="45.85546875" style="1" customWidth="1"/>
    <col min="4344" max="4344" width="5.85546875" style="1" customWidth="1"/>
    <col min="4345" max="4345" width="18.5703125" style="1" customWidth="1"/>
    <col min="4346" max="4348" width="15.7109375" style="1" customWidth="1"/>
    <col min="4349" max="4349" width="2.85546875" style="1" customWidth="1"/>
    <col min="4350" max="4350" width="18.5703125" style="1" customWidth="1"/>
    <col min="4351" max="4353" width="15.7109375" style="1" customWidth="1"/>
    <col min="4354" max="4355" width="2.85546875" style="1" customWidth="1"/>
    <col min="4356" max="4356" width="10.85546875" style="1" customWidth="1"/>
    <col min="4357" max="4357" width="2.85546875" style="1" customWidth="1"/>
    <col min="4358" max="4359" width="15.7109375" style="1" customWidth="1"/>
    <col min="4360" max="4361" width="2.85546875" style="1" customWidth="1"/>
    <col min="4362" max="4362" width="45.85546875" style="1" customWidth="1"/>
    <col min="4363" max="4366" width="15.7109375" style="1" customWidth="1"/>
    <col min="4367" max="4367" width="2.85546875" style="1" customWidth="1"/>
    <col min="4368" max="4371" width="15.7109375" style="1" customWidth="1"/>
    <col min="4372" max="4373" width="2.85546875" style="1" customWidth="1"/>
    <col min="4374" max="4374" width="10.85546875" style="1" customWidth="1"/>
    <col min="4375" max="4597" width="11.42578125" style="1"/>
    <col min="4598" max="4598" width="2.85546875" style="1" customWidth="1"/>
    <col min="4599" max="4599" width="45.85546875" style="1" customWidth="1"/>
    <col min="4600" max="4600" width="5.85546875" style="1" customWidth="1"/>
    <col min="4601" max="4601" width="18.5703125" style="1" customWidth="1"/>
    <col min="4602" max="4604" width="15.7109375" style="1" customWidth="1"/>
    <col min="4605" max="4605" width="2.85546875" style="1" customWidth="1"/>
    <col min="4606" max="4606" width="18.5703125" style="1" customWidth="1"/>
    <col min="4607" max="4609" width="15.7109375" style="1" customWidth="1"/>
    <col min="4610" max="4611" width="2.85546875" style="1" customWidth="1"/>
    <col min="4612" max="4612" width="10.85546875" style="1" customWidth="1"/>
    <col min="4613" max="4613" width="2.85546875" style="1" customWidth="1"/>
    <col min="4614" max="4615" width="15.7109375" style="1" customWidth="1"/>
    <col min="4616" max="4617" width="2.85546875" style="1" customWidth="1"/>
    <col min="4618" max="4618" width="45.85546875" style="1" customWidth="1"/>
    <col min="4619" max="4622" width="15.7109375" style="1" customWidth="1"/>
    <col min="4623" max="4623" width="2.85546875" style="1" customWidth="1"/>
    <col min="4624" max="4627" width="15.7109375" style="1" customWidth="1"/>
    <col min="4628" max="4629" width="2.85546875" style="1" customWidth="1"/>
    <col min="4630" max="4630" width="10.85546875" style="1" customWidth="1"/>
    <col min="4631" max="4853" width="11.42578125" style="1"/>
    <col min="4854" max="4854" width="2.85546875" style="1" customWidth="1"/>
    <col min="4855" max="4855" width="45.85546875" style="1" customWidth="1"/>
    <col min="4856" max="4856" width="5.85546875" style="1" customWidth="1"/>
    <col min="4857" max="4857" width="18.5703125" style="1" customWidth="1"/>
    <col min="4858" max="4860" width="15.7109375" style="1" customWidth="1"/>
    <col min="4861" max="4861" width="2.85546875" style="1" customWidth="1"/>
    <col min="4862" max="4862" width="18.5703125" style="1" customWidth="1"/>
    <col min="4863" max="4865" width="15.7109375" style="1" customWidth="1"/>
    <col min="4866" max="4867" width="2.85546875" style="1" customWidth="1"/>
    <col min="4868" max="4868" width="10.85546875" style="1" customWidth="1"/>
    <col min="4869" max="4869" width="2.85546875" style="1" customWidth="1"/>
    <col min="4870" max="4871" width="15.7109375" style="1" customWidth="1"/>
    <col min="4872" max="4873" width="2.85546875" style="1" customWidth="1"/>
    <col min="4874" max="4874" width="45.85546875" style="1" customWidth="1"/>
    <col min="4875" max="4878" width="15.7109375" style="1" customWidth="1"/>
    <col min="4879" max="4879" width="2.85546875" style="1" customWidth="1"/>
    <col min="4880" max="4883" width="15.7109375" style="1" customWidth="1"/>
    <col min="4884" max="4885" width="2.85546875" style="1" customWidth="1"/>
    <col min="4886" max="4886" width="10.85546875" style="1" customWidth="1"/>
    <col min="4887" max="5109" width="11.42578125" style="1"/>
    <col min="5110" max="5110" width="2.85546875" style="1" customWidth="1"/>
    <col min="5111" max="5111" width="45.85546875" style="1" customWidth="1"/>
    <col min="5112" max="5112" width="5.85546875" style="1" customWidth="1"/>
    <col min="5113" max="5113" width="18.5703125" style="1" customWidth="1"/>
    <col min="5114" max="5116" width="15.7109375" style="1" customWidth="1"/>
    <col min="5117" max="5117" width="2.85546875" style="1" customWidth="1"/>
    <col min="5118" max="5118" width="18.5703125" style="1" customWidth="1"/>
    <col min="5119" max="5121" width="15.7109375" style="1" customWidth="1"/>
    <col min="5122" max="5123" width="2.85546875" style="1" customWidth="1"/>
    <col min="5124" max="5124" width="10.85546875" style="1" customWidth="1"/>
    <col min="5125" max="5125" width="2.85546875" style="1" customWidth="1"/>
    <col min="5126" max="5127" width="15.7109375" style="1" customWidth="1"/>
    <col min="5128" max="5129" width="2.85546875" style="1" customWidth="1"/>
    <col min="5130" max="5130" width="45.85546875" style="1" customWidth="1"/>
    <col min="5131" max="5134" width="15.7109375" style="1" customWidth="1"/>
    <col min="5135" max="5135" width="2.85546875" style="1" customWidth="1"/>
    <col min="5136" max="5139" width="15.7109375" style="1" customWidth="1"/>
    <col min="5140" max="5141" width="2.85546875" style="1" customWidth="1"/>
    <col min="5142" max="5142" width="10.85546875" style="1" customWidth="1"/>
    <col min="5143" max="5365" width="11.42578125" style="1"/>
    <col min="5366" max="5366" width="2.85546875" style="1" customWidth="1"/>
    <col min="5367" max="5367" width="45.85546875" style="1" customWidth="1"/>
    <col min="5368" max="5368" width="5.85546875" style="1" customWidth="1"/>
    <col min="5369" max="5369" width="18.5703125" style="1" customWidth="1"/>
    <col min="5370" max="5372" width="15.7109375" style="1" customWidth="1"/>
    <col min="5373" max="5373" width="2.85546875" style="1" customWidth="1"/>
    <col min="5374" max="5374" width="18.5703125" style="1" customWidth="1"/>
    <col min="5375" max="5377" width="15.7109375" style="1" customWidth="1"/>
    <col min="5378" max="5379" width="2.85546875" style="1" customWidth="1"/>
    <col min="5380" max="5380" width="10.85546875" style="1" customWidth="1"/>
    <col min="5381" max="5381" width="2.85546875" style="1" customWidth="1"/>
    <col min="5382" max="5383" width="15.7109375" style="1" customWidth="1"/>
    <col min="5384" max="5385" width="2.85546875" style="1" customWidth="1"/>
    <col min="5386" max="5386" width="45.85546875" style="1" customWidth="1"/>
    <col min="5387" max="5390" width="15.7109375" style="1" customWidth="1"/>
    <col min="5391" max="5391" width="2.85546875" style="1" customWidth="1"/>
    <col min="5392" max="5395" width="15.7109375" style="1" customWidth="1"/>
    <col min="5396" max="5397" width="2.85546875" style="1" customWidth="1"/>
    <col min="5398" max="5398" width="10.85546875" style="1" customWidth="1"/>
    <col min="5399" max="5621" width="11.42578125" style="1"/>
    <col min="5622" max="5622" width="2.85546875" style="1" customWidth="1"/>
    <col min="5623" max="5623" width="45.85546875" style="1" customWidth="1"/>
    <col min="5624" max="5624" width="5.85546875" style="1" customWidth="1"/>
    <col min="5625" max="5625" width="18.5703125" style="1" customWidth="1"/>
    <col min="5626" max="5628" width="15.7109375" style="1" customWidth="1"/>
    <col min="5629" max="5629" width="2.85546875" style="1" customWidth="1"/>
    <col min="5630" max="5630" width="18.5703125" style="1" customWidth="1"/>
    <col min="5631" max="5633" width="15.7109375" style="1" customWidth="1"/>
    <col min="5634" max="5635" width="2.85546875" style="1" customWidth="1"/>
    <col min="5636" max="5636" width="10.85546875" style="1" customWidth="1"/>
    <col min="5637" max="5637" width="2.85546875" style="1" customWidth="1"/>
    <col min="5638" max="5639" width="15.7109375" style="1" customWidth="1"/>
    <col min="5640" max="5641" width="2.85546875" style="1" customWidth="1"/>
    <col min="5642" max="5642" width="45.85546875" style="1" customWidth="1"/>
    <col min="5643" max="5646" width="15.7109375" style="1" customWidth="1"/>
    <col min="5647" max="5647" width="2.85546875" style="1" customWidth="1"/>
    <col min="5648" max="5651" width="15.7109375" style="1" customWidth="1"/>
    <col min="5652" max="5653" width="2.85546875" style="1" customWidth="1"/>
    <col min="5654" max="5654" width="10.85546875" style="1" customWidth="1"/>
    <col min="5655" max="5877" width="11.42578125" style="1"/>
    <col min="5878" max="5878" width="2.85546875" style="1" customWidth="1"/>
    <col min="5879" max="5879" width="45.85546875" style="1" customWidth="1"/>
    <col min="5880" max="5880" width="5.85546875" style="1" customWidth="1"/>
    <col min="5881" max="5881" width="18.5703125" style="1" customWidth="1"/>
    <col min="5882" max="5884" width="15.7109375" style="1" customWidth="1"/>
    <col min="5885" max="5885" width="2.85546875" style="1" customWidth="1"/>
    <col min="5886" max="5886" width="18.5703125" style="1" customWidth="1"/>
    <col min="5887" max="5889" width="15.7109375" style="1" customWidth="1"/>
    <col min="5890" max="5891" width="2.85546875" style="1" customWidth="1"/>
    <col min="5892" max="5892" width="10.85546875" style="1" customWidth="1"/>
    <col min="5893" max="5893" width="2.85546875" style="1" customWidth="1"/>
    <col min="5894" max="5895" width="15.7109375" style="1" customWidth="1"/>
    <col min="5896" max="5897" width="2.85546875" style="1" customWidth="1"/>
    <col min="5898" max="5898" width="45.85546875" style="1" customWidth="1"/>
    <col min="5899" max="5902" width="15.7109375" style="1" customWidth="1"/>
    <col min="5903" max="5903" width="2.85546875" style="1" customWidth="1"/>
    <col min="5904" max="5907" width="15.7109375" style="1" customWidth="1"/>
    <col min="5908" max="5909" width="2.85546875" style="1" customWidth="1"/>
    <col min="5910" max="5910" width="10.85546875" style="1" customWidth="1"/>
    <col min="5911" max="6133" width="11.42578125" style="1"/>
    <col min="6134" max="6134" width="2.85546875" style="1" customWidth="1"/>
    <col min="6135" max="6135" width="45.85546875" style="1" customWidth="1"/>
    <col min="6136" max="6136" width="5.85546875" style="1" customWidth="1"/>
    <col min="6137" max="6137" width="18.5703125" style="1" customWidth="1"/>
    <col min="6138" max="6140" width="15.7109375" style="1" customWidth="1"/>
    <col min="6141" max="6141" width="2.85546875" style="1" customWidth="1"/>
    <col min="6142" max="6142" width="18.5703125" style="1" customWidth="1"/>
    <col min="6143" max="6145" width="15.7109375" style="1" customWidth="1"/>
    <col min="6146" max="6147" width="2.85546875" style="1" customWidth="1"/>
    <col min="6148" max="6148" width="10.85546875" style="1" customWidth="1"/>
    <col min="6149" max="6149" width="2.85546875" style="1" customWidth="1"/>
    <col min="6150" max="6151" width="15.7109375" style="1" customWidth="1"/>
    <col min="6152" max="6153" width="2.85546875" style="1" customWidth="1"/>
    <col min="6154" max="6154" width="45.85546875" style="1" customWidth="1"/>
    <col min="6155" max="6158" width="15.7109375" style="1" customWidth="1"/>
    <col min="6159" max="6159" width="2.85546875" style="1" customWidth="1"/>
    <col min="6160" max="6163" width="15.7109375" style="1" customWidth="1"/>
    <col min="6164" max="6165" width="2.85546875" style="1" customWidth="1"/>
    <col min="6166" max="6166" width="10.85546875" style="1" customWidth="1"/>
    <col min="6167" max="6389" width="11.42578125" style="1"/>
    <col min="6390" max="6390" width="2.85546875" style="1" customWidth="1"/>
    <col min="6391" max="6391" width="45.85546875" style="1" customWidth="1"/>
    <col min="6392" max="6392" width="5.85546875" style="1" customWidth="1"/>
    <col min="6393" max="6393" width="18.5703125" style="1" customWidth="1"/>
    <col min="6394" max="6396" width="15.7109375" style="1" customWidth="1"/>
    <col min="6397" max="6397" width="2.85546875" style="1" customWidth="1"/>
    <col min="6398" max="6398" width="18.5703125" style="1" customWidth="1"/>
    <col min="6399" max="6401" width="15.7109375" style="1" customWidth="1"/>
    <col min="6402" max="6403" width="2.85546875" style="1" customWidth="1"/>
    <col min="6404" max="6404" width="10.85546875" style="1" customWidth="1"/>
    <col min="6405" max="6405" width="2.85546875" style="1" customWidth="1"/>
    <col min="6406" max="6407" width="15.7109375" style="1" customWidth="1"/>
    <col min="6408" max="6409" width="2.85546875" style="1" customWidth="1"/>
    <col min="6410" max="6410" width="45.85546875" style="1" customWidth="1"/>
    <col min="6411" max="6414" width="15.7109375" style="1" customWidth="1"/>
    <col min="6415" max="6415" width="2.85546875" style="1" customWidth="1"/>
    <col min="6416" max="6419" width="15.7109375" style="1" customWidth="1"/>
    <col min="6420" max="6421" width="2.85546875" style="1" customWidth="1"/>
    <col min="6422" max="6422" width="10.85546875" style="1" customWidth="1"/>
    <col min="6423" max="6645" width="11.42578125" style="1"/>
    <col min="6646" max="6646" width="2.85546875" style="1" customWidth="1"/>
    <col min="6647" max="6647" width="45.85546875" style="1" customWidth="1"/>
    <col min="6648" max="6648" width="5.85546875" style="1" customWidth="1"/>
    <col min="6649" max="6649" width="18.5703125" style="1" customWidth="1"/>
    <col min="6650" max="6652" width="15.7109375" style="1" customWidth="1"/>
    <col min="6653" max="6653" width="2.85546875" style="1" customWidth="1"/>
    <col min="6654" max="6654" width="18.5703125" style="1" customWidth="1"/>
    <col min="6655" max="6657" width="15.7109375" style="1" customWidth="1"/>
    <col min="6658" max="6659" width="2.85546875" style="1" customWidth="1"/>
    <col min="6660" max="6660" width="10.85546875" style="1" customWidth="1"/>
    <col min="6661" max="6661" width="2.85546875" style="1" customWidth="1"/>
    <col min="6662" max="6663" width="15.7109375" style="1" customWidth="1"/>
    <col min="6664" max="6665" width="2.85546875" style="1" customWidth="1"/>
    <col min="6666" max="6666" width="45.85546875" style="1" customWidth="1"/>
    <col min="6667" max="6670" width="15.7109375" style="1" customWidth="1"/>
    <col min="6671" max="6671" width="2.85546875" style="1" customWidth="1"/>
    <col min="6672" max="6675" width="15.7109375" style="1" customWidth="1"/>
    <col min="6676" max="6677" width="2.85546875" style="1" customWidth="1"/>
    <col min="6678" max="6678" width="10.85546875" style="1" customWidth="1"/>
    <col min="6679" max="6901" width="11.42578125" style="1"/>
    <col min="6902" max="6902" width="2.85546875" style="1" customWidth="1"/>
    <col min="6903" max="6903" width="45.85546875" style="1" customWidth="1"/>
    <col min="6904" max="6904" width="5.85546875" style="1" customWidth="1"/>
    <col min="6905" max="6905" width="18.5703125" style="1" customWidth="1"/>
    <col min="6906" max="6908" width="15.7109375" style="1" customWidth="1"/>
    <col min="6909" max="6909" width="2.85546875" style="1" customWidth="1"/>
    <col min="6910" max="6910" width="18.5703125" style="1" customWidth="1"/>
    <col min="6911" max="6913" width="15.7109375" style="1" customWidth="1"/>
    <col min="6914" max="6915" width="2.85546875" style="1" customWidth="1"/>
    <col min="6916" max="6916" width="10.85546875" style="1" customWidth="1"/>
    <col min="6917" max="6917" width="2.85546875" style="1" customWidth="1"/>
    <col min="6918" max="6919" width="15.7109375" style="1" customWidth="1"/>
    <col min="6920" max="6921" width="2.85546875" style="1" customWidth="1"/>
    <col min="6922" max="6922" width="45.85546875" style="1" customWidth="1"/>
    <col min="6923" max="6926" width="15.7109375" style="1" customWidth="1"/>
    <col min="6927" max="6927" width="2.85546875" style="1" customWidth="1"/>
    <col min="6928" max="6931" width="15.7109375" style="1" customWidth="1"/>
    <col min="6932" max="6933" width="2.85546875" style="1" customWidth="1"/>
    <col min="6934" max="6934" width="10.85546875" style="1" customWidth="1"/>
    <col min="6935" max="7157" width="11.42578125" style="1"/>
    <col min="7158" max="7158" width="2.85546875" style="1" customWidth="1"/>
    <col min="7159" max="7159" width="45.85546875" style="1" customWidth="1"/>
    <col min="7160" max="7160" width="5.85546875" style="1" customWidth="1"/>
    <col min="7161" max="7161" width="18.5703125" style="1" customWidth="1"/>
    <col min="7162" max="7164" width="15.7109375" style="1" customWidth="1"/>
    <col min="7165" max="7165" width="2.85546875" style="1" customWidth="1"/>
    <col min="7166" max="7166" width="18.5703125" style="1" customWidth="1"/>
    <col min="7167" max="7169" width="15.7109375" style="1" customWidth="1"/>
    <col min="7170" max="7171" width="2.85546875" style="1" customWidth="1"/>
    <col min="7172" max="7172" width="10.85546875" style="1" customWidth="1"/>
    <col min="7173" max="7173" width="2.85546875" style="1" customWidth="1"/>
    <col min="7174" max="7175" width="15.7109375" style="1" customWidth="1"/>
    <col min="7176" max="7177" width="2.85546875" style="1" customWidth="1"/>
    <col min="7178" max="7178" width="45.85546875" style="1" customWidth="1"/>
    <col min="7179" max="7182" width="15.7109375" style="1" customWidth="1"/>
    <col min="7183" max="7183" width="2.85546875" style="1" customWidth="1"/>
    <col min="7184" max="7187" width="15.7109375" style="1" customWidth="1"/>
    <col min="7188" max="7189" width="2.85546875" style="1" customWidth="1"/>
    <col min="7190" max="7190" width="10.85546875" style="1" customWidth="1"/>
    <col min="7191" max="7413" width="11.42578125" style="1"/>
    <col min="7414" max="7414" width="2.85546875" style="1" customWidth="1"/>
    <col min="7415" max="7415" width="45.85546875" style="1" customWidth="1"/>
    <col min="7416" max="7416" width="5.85546875" style="1" customWidth="1"/>
    <col min="7417" max="7417" width="18.5703125" style="1" customWidth="1"/>
    <col min="7418" max="7420" width="15.7109375" style="1" customWidth="1"/>
    <col min="7421" max="7421" width="2.85546875" style="1" customWidth="1"/>
    <col min="7422" max="7422" width="18.5703125" style="1" customWidth="1"/>
    <col min="7423" max="7425" width="15.7109375" style="1" customWidth="1"/>
    <col min="7426" max="7427" width="2.85546875" style="1" customWidth="1"/>
    <col min="7428" max="7428" width="10.85546875" style="1" customWidth="1"/>
    <col min="7429" max="7429" width="2.85546875" style="1" customWidth="1"/>
    <col min="7430" max="7431" width="15.7109375" style="1" customWidth="1"/>
    <col min="7432" max="7433" width="2.85546875" style="1" customWidth="1"/>
    <col min="7434" max="7434" width="45.85546875" style="1" customWidth="1"/>
    <col min="7435" max="7438" width="15.7109375" style="1" customWidth="1"/>
    <col min="7439" max="7439" width="2.85546875" style="1" customWidth="1"/>
    <col min="7440" max="7443" width="15.7109375" style="1" customWidth="1"/>
    <col min="7444" max="7445" width="2.85546875" style="1" customWidth="1"/>
    <col min="7446" max="7446" width="10.85546875" style="1" customWidth="1"/>
    <col min="7447" max="7669" width="11.42578125" style="1"/>
    <col min="7670" max="7670" width="2.85546875" style="1" customWidth="1"/>
    <col min="7671" max="7671" width="45.85546875" style="1" customWidth="1"/>
    <col min="7672" max="7672" width="5.85546875" style="1" customWidth="1"/>
    <col min="7673" max="7673" width="18.5703125" style="1" customWidth="1"/>
    <col min="7674" max="7676" width="15.7109375" style="1" customWidth="1"/>
    <col min="7677" max="7677" width="2.85546875" style="1" customWidth="1"/>
    <col min="7678" max="7678" width="18.5703125" style="1" customWidth="1"/>
    <col min="7679" max="7681" width="15.7109375" style="1" customWidth="1"/>
    <col min="7682" max="7683" width="2.85546875" style="1" customWidth="1"/>
    <col min="7684" max="7684" width="10.85546875" style="1" customWidth="1"/>
    <col min="7685" max="7685" width="2.85546875" style="1" customWidth="1"/>
    <col min="7686" max="7687" width="15.7109375" style="1" customWidth="1"/>
    <col min="7688" max="7689" width="2.85546875" style="1" customWidth="1"/>
    <col min="7690" max="7690" width="45.85546875" style="1" customWidth="1"/>
    <col min="7691" max="7694" width="15.7109375" style="1" customWidth="1"/>
    <col min="7695" max="7695" width="2.85546875" style="1" customWidth="1"/>
    <col min="7696" max="7699" width="15.7109375" style="1" customWidth="1"/>
    <col min="7700" max="7701" width="2.85546875" style="1" customWidth="1"/>
    <col min="7702" max="7702" width="10.85546875" style="1" customWidth="1"/>
    <col min="7703" max="7925" width="11.42578125" style="1"/>
    <col min="7926" max="7926" width="2.85546875" style="1" customWidth="1"/>
    <col min="7927" max="7927" width="45.85546875" style="1" customWidth="1"/>
    <col min="7928" max="7928" width="5.85546875" style="1" customWidth="1"/>
    <col min="7929" max="7929" width="18.5703125" style="1" customWidth="1"/>
    <col min="7930" max="7932" width="15.7109375" style="1" customWidth="1"/>
    <col min="7933" max="7933" width="2.85546875" style="1" customWidth="1"/>
    <col min="7934" max="7934" width="18.5703125" style="1" customWidth="1"/>
    <col min="7935" max="7937" width="15.7109375" style="1" customWidth="1"/>
    <col min="7938" max="7939" width="2.85546875" style="1" customWidth="1"/>
    <col min="7940" max="7940" width="10.85546875" style="1" customWidth="1"/>
    <col min="7941" max="7941" width="2.85546875" style="1" customWidth="1"/>
    <col min="7942" max="7943" width="15.7109375" style="1" customWidth="1"/>
    <col min="7944" max="7945" width="2.85546875" style="1" customWidth="1"/>
    <col min="7946" max="7946" width="45.85546875" style="1" customWidth="1"/>
    <col min="7947" max="7950" width="15.7109375" style="1" customWidth="1"/>
    <col min="7951" max="7951" width="2.85546875" style="1" customWidth="1"/>
    <col min="7952" max="7955" width="15.7109375" style="1" customWidth="1"/>
    <col min="7956" max="7957" width="2.85546875" style="1" customWidth="1"/>
    <col min="7958" max="7958" width="10.85546875" style="1" customWidth="1"/>
    <col min="7959" max="8181" width="11.42578125" style="1"/>
    <col min="8182" max="8182" width="2.85546875" style="1" customWidth="1"/>
    <col min="8183" max="8183" width="45.85546875" style="1" customWidth="1"/>
    <col min="8184" max="8184" width="5.85546875" style="1" customWidth="1"/>
    <col min="8185" max="8185" width="18.5703125" style="1" customWidth="1"/>
    <col min="8186" max="8188" width="15.7109375" style="1" customWidth="1"/>
    <col min="8189" max="8189" width="2.85546875" style="1" customWidth="1"/>
    <col min="8190" max="8190" width="18.5703125" style="1" customWidth="1"/>
    <col min="8191" max="8193" width="15.7109375" style="1" customWidth="1"/>
    <col min="8194" max="8195" width="2.85546875" style="1" customWidth="1"/>
    <col min="8196" max="8196" width="10.85546875" style="1" customWidth="1"/>
    <col min="8197" max="8197" width="2.85546875" style="1" customWidth="1"/>
    <col min="8198" max="8199" width="15.7109375" style="1" customWidth="1"/>
    <col min="8200" max="8201" width="2.85546875" style="1" customWidth="1"/>
    <col min="8202" max="8202" width="45.85546875" style="1" customWidth="1"/>
    <col min="8203" max="8206" width="15.7109375" style="1" customWidth="1"/>
    <col min="8207" max="8207" width="2.85546875" style="1" customWidth="1"/>
    <col min="8208" max="8211" width="15.7109375" style="1" customWidth="1"/>
    <col min="8212" max="8213" width="2.85546875" style="1" customWidth="1"/>
    <col min="8214" max="8214" width="10.85546875" style="1" customWidth="1"/>
    <col min="8215" max="8437" width="11.42578125" style="1"/>
    <col min="8438" max="8438" width="2.85546875" style="1" customWidth="1"/>
    <col min="8439" max="8439" width="45.85546875" style="1" customWidth="1"/>
    <col min="8440" max="8440" width="5.85546875" style="1" customWidth="1"/>
    <col min="8441" max="8441" width="18.5703125" style="1" customWidth="1"/>
    <col min="8442" max="8444" width="15.7109375" style="1" customWidth="1"/>
    <col min="8445" max="8445" width="2.85546875" style="1" customWidth="1"/>
    <col min="8446" max="8446" width="18.5703125" style="1" customWidth="1"/>
    <col min="8447" max="8449" width="15.7109375" style="1" customWidth="1"/>
    <col min="8450" max="8451" width="2.85546875" style="1" customWidth="1"/>
    <col min="8452" max="8452" width="10.85546875" style="1" customWidth="1"/>
    <col min="8453" max="8453" width="2.85546875" style="1" customWidth="1"/>
    <col min="8454" max="8455" width="15.7109375" style="1" customWidth="1"/>
    <col min="8456" max="8457" width="2.85546875" style="1" customWidth="1"/>
    <col min="8458" max="8458" width="45.85546875" style="1" customWidth="1"/>
    <col min="8459" max="8462" width="15.7109375" style="1" customWidth="1"/>
    <col min="8463" max="8463" width="2.85546875" style="1" customWidth="1"/>
    <col min="8464" max="8467" width="15.7109375" style="1" customWidth="1"/>
    <col min="8468" max="8469" width="2.85546875" style="1" customWidth="1"/>
    <col min="8470" max="8470" width="10.85546875" style="1" customWidth="1"/>
    <col min="8471" max="8693" width="11.42578125" style="1"/>
    <col min="8694" max="8694" width="2.85546875" style="1" customWidth="1"/>
    <col min="8695" max="8695" width="45.85546875" style="1" customWidth="1"/>
    <col min="8696" max="8696" width="5.85546875" style="1" customWidth="1"/>
    <col min="8697" max="8697" width="18.5703125" style="1" customWidth="1"/>
    <col min="8698" max="8700" width="15.7109375" style="1" customWidth="1"/>
    <col min="8701" max="8701" width="2.85546875" style="1" customWidth="1"/>
    <col min="8702" max="8702" width="18.5703125" style="1" customWidth="1"/>
    <col min="8703" max="8705" width="15.7109375" style="1" customWidth="1"/>
    <col min="8706" max="8707" width="2.85546875" style="1" customWidth="1"/>
    <col min="8708" max="8708" width="10.85546875" style="1" customWidth="1"/>
    <col min="8709" max="8709" width="2.85546875" style="1" customWidth="1"/>
    <col min="8710" max="8711" width="15.7109375" style="1" customWidth="1"/>
    <col min="8712" max="8713" width="2.85546875" style="1" customWidth="1"/>
    <col min="8714" max="8714" width="45.85546875" style="1" customWidth="1"/>
    <col min="8715" max="8718" width="15.7109375" style="1" customWidth="1"/>
    <col min="8719" max="8719" width="2.85546875" style="1" customWidth="1"/>
    <col min="8720" max="8723" width="15.7109375" style="1" customWidth="1"/>
    <col min="8724" max="8725" width="2.85546875" style="1" customWidth="1"/>
    <col min="8726" max="8726" width="10.85546875" style="1" customWidth="1"/>
    <col min="8727" max="8949" width="11.42578125" style="1"/>
    <col min="8950" max="8950" width="2.85546875" style="1" customWidth="1"/>
    <col min="8951" max="8951" width="45.85546875" style="1" customWidth="1"/>
    <col min="8952" max="8952" width="5.85546875" style="1" customWidth="1"/>
    <col min="8953" max="8953" width="18.5703125" style="1" customWidth="1"/>
    <col min="8954" max="8956" width="15.7109375" style="1" customWidth="1"/>
    <col min="8957" max="8957" width="2.85546875" style="1" customWidth="1"/>
    <col min="8958" max="8958" width="18.5703125" style="1" customWidth="1"/>
    <col min="8959" max="8961" width="15.7109375" style="1" customWidth="1"/>
    <col min="8962" max="8963" width="2.85546875" style="1" customWidth="1"/>
    <col min="8964" max="8964" width="10.85546875" style="1" customWidth="1"/>
    <col min="8965" max="8965" width="2.85546875" style="1" customWidth="1"/>
    <col min="8966" max="8967" width="15.7109375" style="1" customWidth="1"/>
    <col min="8968" max="8969" width="2.85546875" style="1" customWidth="1"/>
    <col min="8970" max="8970" width="45.85546875" style="1" customWidth="1"/>
    <col min="8971" max="8974" width="15.7109375" style="1" customWidth="1"/>
    <col min="8975" max="8975" width="2.85546875" style="1" customWidth="1"/>
    <col min="8976" max="8979" width="15.7109375" style="1" customWidth="1"/>
    <col min="8980" max="8981" width="2.85546875" style="1" customWidth="1"/>
    <col min="8982" max="8982" width="10.85546875" style="1" customWidth="1"/>
    <col min="8983" max="9205" width="11.42578125" style="1"/>
    <col min="9206" max="9206" width="2.85546875" style="1" customWidth="1"/>
    <col min="9207" max="9207" width="45.85546875" style="1" customWidth="1"/>
    <col min="9208" max="9208" width="5.85546875" style="1" customWidth="1"/>
    <col min="9209" max="9209" width="18.5703125" style="1" customWidth="1"/>
    <col min="9210" max="9212" width="15.7109375" style="1" customWidth="1"/>
    <col min="9213" max="9213" width="2.85546875" style="1" customWidth="1"/>
    <col min="9214" max="9214" width="18.5703125" style="1" customWidth="1"/>
    <col min="9215" max="9217" width="15.7109375" style="1" customWidth="1"/>
    <col min="9218" max="9219" width="2.85546875" style="1" customWidth="1"/>
    <col min="9220" max="9220" width="10.85546875" style="1" customWidth="1"/>
    <col min="9221" max="9221" width="2.85546875" style="1" customWidth="1"/>
    <col min="9222" max="9223" width="15.7109375" style="1" customWidth="1"/>
    <col min="9224" max="9225" width="2.85546875" style="1" customWidth="1"/>
    <col min="9226" max="9226" width="45.85546875" style="1" customWidth="1"/>
    <col min="9227" max="9230" width="15.7109375" style="1" customWidth="1"/>
    <col min="9231" max="9231" width="2.85546875" style="1" customWidth="1"/>
    <col min="9232" max="9235" width="15.7109375" style="1" customWidth="1"/>
    <col min="9236" max="9237" width="2.85546875" style="1" customWidth="1"/>
    <col min="9238" max="9238" width="10.85546875" style="1" customWidth="1"/>
    <col min="9239" max="9461" width="11.42578125" style="1"/>
    <col min="9462" max="9462" width="2.85546875" style="1" customWidth="1"/>
    <col min="9463" max="9463" width="45.85546875" style="1" customWidth="1"/>
    <col min="9464" max="9464" width="5.85546875" style="1" customWidth="1"/>
    <col min="9465" max="9465" width="18.5703125" style="1" customWidth="1"/>
    <col min="9466" max="9468" width="15.7109375" style="1" customWidth="1"/>
    <col min="9469" max="9469" width="2.85546875" style="1" customWidth="1"/>
    <col min="9470" max="9470" width="18.5703125" style="1" customWidth="1"/>
    <col min="9471" max="9473" width="15.7109375" style="1" customWidth="1"/>
    <col min="9474" max="9475" width="2.85546875" style="1" customWidth="1"/>
    <col min="9476" max="9476" width="10.85546875" style="1" customWidth="1"/>
    <col min="9477" max="9477" width="2.85546875" style="1" customWidth="1"/>
    <col min="9478" max="9479" width="15.7109375" style="1" customWidth="1"/>
    <col min="9480" max="9481" width="2.85546875" style="1" customWidth="1"/>
    <col min="9482" max="9482" width="45.85546875" style="1" customWidth="1"/>
    <col min="9483" max="9486" width="15.7109375" style="1" customWidth="1"/>
    <col min="9487" max="9487" width="2.85546875" style="1" customWidth="1"/>
    <col min="9488" max="9491" width="15.7109375" style="1" customWidth="1"/>
    <col min="9492" max="9493" width="2.85546875" style="1" customWidth="1"/>
    <col min="9494" max="9494" width="10.85546875" style="1" customWidth="1"/>
    <col min="9495" max="9717" width="11.42578125" style="1"/>
    <col min="9718" max="9718" width="2.85546875" style="1" customWidth="1"/>
    <col min="9719" max="9719" width="45.85546875" style="1" customWidth="1"/>
    <col min="9720" max="9720" width="5.85546875" style="1" customWidth="1"/>
    <col min="9721" max="9721" width="18.5703125" style="1" customWidth="1"/>
    <col min="9722" max="9724" width="15.7109375" style="1" customWidth="1"/>
    <col min="9725" max="9725" width="2.85546875" style="1" customWidth="1"/>
    <col min="9726" max="9726" width="18.5703125" style="1" customWidth="1"/>
    <col min="9727" max="9729" width="15.7109375" style="1" customWidth="1"/>
    <col min="9730" max="9731" width="2.85546875" style="1" customWidth="1"/>
    <col min="9732" max="9732" width="10.85546875" style="1" customWidth="1"/>
    <col min="9733" max="9733" width="2.85546875" style="1" customWidth="1"/>
    <col min="9734" max="9735" width="15.7109375" style="1" customWidth="1"/>
    <col min="9736" max="9737" width="2.85546875" style="1" customWidth="1"/>
    <col min="9738" max="9738" width="45.85546875" style="1" customWidth="1"/>
    <col min="9739" max="9742" width="15.7109375" style="1" customWidth="1"/>
    <col min="9743" max="9743" width="2.85546875" style="1" customWidth="1"/>
    <col min="9744" max="9747" width="15.7109375" style="1" customWidth="1"/>
    <col min="9748" max="9749" width="2.85546875" style="1" customWidth="1"/>
    <col min="9750" max="9750" width="10.85546875" style="1" customWidth="1"/>
    <col min="9751" max="9973" width="11.42578125" style="1"/>
    <col min="9974" max="9974" width="2.85546875" style="1" customWidth="1"/>
    <col min="9975" max="9975" width="45.85546875" style="1" customWidth="1"/>
    <col min="9976" max="9976" width="5.85546875" style="1" customWidth="1"/>
    <col min="9977" max="9977" width="18.5703125" style="1" customWidth="1"/>
    <col min="9978" max="9980" width="15.7109375" style="1" customWidth="1"/>
    <col min="9981" max="9981" width="2.85546875" style="1" customWidth="1"/>
    <col min="9982" max="9982" width="18.5703125" style="1" customWidth="1"/>
    <col min="9983" max="9985" width="15.7109375" style="1" customWidth="1"/>
    <col min="9986" max="9987" width="2.85546875" style="1" customWidth="1"/>
    <col min="9988" max="9988" width="10.85546875" style="1" customWidth="1"/>
    <col min="9989" max="9989" width="2.85546875" style="1" customWidth="1"/>
    <col min="9990" max="9991" width="15.7109375" style="1" customWidth="1"/>
    <col min="9992" max="9993" width="2.85546875" style="1" customWidth="1"/>
    <col min="9994" max="9994" width="45.85546875" style="1" customWidth="1"/>
    <col min="9995" max="9998" width="15.7109375" style="1" customWidth="1"/>
    <col min="9999" max="9999" width="2.85546875" style="1" customWidth="1"/>
    <col min="10000" max="10003" width="15.7109375" style="1" customWidth="1"/>
    <col min="10004" max="10005" width="2.85546875" style="1" customWidth="1"/>
    <col min="10006" max="10006" width="10.85546875" style="1" customWidth="1"/>
    <col min="10007" max="10229" width="11.42578125" style="1"/>
    <col min="10230" max="10230" width="2.85546875" style="1" customWidth="1"/>
    <col min="10231" max="10231" width="45.85546875" style="1" customWidth="1"/>
    <col min="10232" max="10232" width="5.85546875" style="1" customWidth="1"/>
    <col min="10233" max="10233" width="18.5703125" style="1" customWidth="1"/>
    <col min="10234" max="10236" width="15.7109375" style="1" customWidth="1"/>
    <col min="10237" max="10237" width="2.85546875" style="1" customWidth="1"/>
    <col min="10238" max="10238" width="18.5703125" style="1" customWidth="1"/>
    <col min="10239" max="10241" width="15.7109375" style="1" customWidth="1"/>
    <col min="10242" max="10243" width="2.85546875" style="1" customWidth="1"/>
    <col min="10244" max="10244" width="10.85546875" style="1" customWidth="1"/>
    <col min="10245" max="10245" width="2.85546875" style="1" customWidth="1"/>
    <col min="10246" max="10247" width="15.7109375" style="1" customWidth="1"/>
    <col min="10248" max="10249" width="2.85546875" style="1" customWidth="1"/>
    <col min="10250" max="10250" width="45.85546875" style="1" customWidth="1"/>
    <col min="10251" max="10254" width="15.7109375" style="1" customWidth="1"/>
    <col min="10255" max="10255" width="2.85546875" style="1" customWidth="1"/>
    <col min="10256" max="10259" width="15.7109375" style="1" customWidth="1"/>
    <col min="10260" max="10261" width="2.85546875" style="1" customWidth="1"/>
    <col min="10262" max="10262" width="10.85546875" style="1" customWidth="1"/>
    <col min="10263" max="10485" width="11.42578125" style="1"/>
    <col min="10486" max="10486" width="2.85546875" style="1" customWidth="1"/>
    <col min="10487" max="10487" width="45.85546875" style="1" customWidth="1"/>
    <col min="10488" max="10488" width="5.85546875" style="1" customWidth="1"/>
    <col min="10489" max="10489" width="18.5703125" style="1" customWidth="1"/>
    <col min="10490" max="10492" width="15.7109375" style="1" customWidth="1"/>
    <col min="10493" max="10493" width="2.85546875" style="1" customWidth="1"/>
    <col min="10494" max="10494" width="18.5703125" style="1" customWidth="1"/>
    <col min="10495" max="10497" width="15.7109375" style="1" customWidth="1"/>
    <col min="10498" max="10499" width="2.85546875" style="1" customWidth="1"/>
    <col min="10500" max="10500" width="10.85546875" style="1" customWidth="1"/>
    <col min="10501" max="10501" width="2.85546875" style="1" customWidth="1"/>
    <col min="10502" max="10503" width="15.7109375" style="1" customWidth="1"/>
    <col min="10504" max="10505" width="2.85546875" style="1" customWidth="1"/>
    <col min="10506" max="10506" width="45.85546875" style="1" customWidth="1"/>
    <col min="10507" max="10510" width="15.7109375" style="1" customWidth="1"/>
    <col min="10511" max="10511" width="2.85546875" style="1" customWidth="1"/>
    <col min="10512" max="10515" width="15.7109375" style="1" customWidth="1"/>
    <col min="10516" max="10517" width="2.85546875" style="1" customWidth="1"/>
    <col min="10518" max="10518" width="10.85546875" style="1" customWidth="1"/>
    <col min="10519" max="10741" width="11.42578125" style="1"/>
    <col min="10742" max="10742" width="2.85546875" style="1" customWidth="1"/>
    <col min="10743" max="10743" width="45.85546875" style="1" customWidth="1"/>
    <col min="10744" max="10744" width="5.85546875" style="1" customWidth="1"/>
    <col min="10745" max="10745" width="18.5703125" style="1" customWidth="1"/>
    <col min="10746" max="10748" width="15.7109375" style="1" customWidth="1"/>
    <col min="10749" max="10749" width="2.85546875" style="1" customWidth="1"/>
    <col min="10750" max="10750" width="18.5703125" style="1" customWidth="1"/>
    <col min="10751" max="10753" width="15.7109375" style="1" customWidth="1"/>
    <col min="10754" max="10755" width="2.85546875" style="1" customWidth="1"/>
    <col min="10756" max="10756" width="10.85546875" style="1" customWidth="1"/>
    <col min="10757" max="10757" width="2.85546875" style="1" customWidth="1"/>
    <col min="10758" max="10759" width="15.7109375" style="1" customWidth="1"/>
    <col min="10760" max="10761" width="2.85546875" style="1" customWidth="1"/>
    <col min="10762" max="10762" width="45.85546875" style="1" customWidth="1"/>
    <col min="10763" max="10766" width="15.7109375" style="1" customWidth="1"/>
    <col min="10767" max="10767" width="2.85546875" style="1" customWidth="1"/>
    <col min="10768" max="10771" width="15.7109375" style="1" customWidth="1"/>
    <col min="10772" max="10773" width="2.85546875" style="1" customWidth="1"/>
    <col min="10774" max="10774" width="10.85546875" style="1" customWidth="1"/>
    <col min="10775" max="10997" width="11.42578125" style="1"/>
    <col min="10998" max="10998" width="2.85546875" style="1" customWidth="1"/>
    <col min="10999" max="10999" width="45.85546875" style="1" customWidth="1"/>
    <col min="11000" max="11000" width="5.85546875" style="1" customWidth="1"/>
    <col min="11001" max="11001" width="18.5703125" style="1" customWidth="1"/>
    <col min="11002" max="11004" width="15.7109375" style="1" customWidth="1"/>
    <col min="11005" max="11005" width="2.85546875" style="1" customWidth="1"/>
    <col min="11006" max="11006" width="18.5703125" style="1" customWidth="1"/>
    <col min="11007" max="11009" width="15.7109375" style="1" customWidth="1"/>
    <col min="11010" max="11011" width="2.85546875" style="1" customWidth="1"/>
    <col min="11012" max="11012" width="10.85546875" style="1" customWidth="1"/>
    <col min="11013" max="11013" width="2.85546875" style="1" customWidth="1"/>
    <col min="11014" max="11015" width="15.7109375" style="1" customWidth="1"/>
    <col min="11016" max="11017" width="2.85546875" style="1" customWidth="1"/>
    <col min="11018" max="11018" width="45.85546875" style="1" customWidth="1"/>
    <col min="11019" max="11022" width="15.7109375" style="1" customWidth="1"/>
    <col min="11023" max="11023" width="2.85546875" style="1" customWidth="1"/>
    <col min="11024" max="11027" width="15.7109375" style="1" customWidth="1"/>
    <col min="11028" max="11029" width="2.85546875" style="1" customWidth="1"/>
    <col min="11030" max="11030" width="10.85546875" style="1" customWidth="1"/>
    <col min="11031" max="11253" width="11.42578125" style="1"/>
    <col min="11254" max="11254" width="2.85546875" style="1" customWidth="1"/>
    <col min="11255" max="11255" width="45.85546875" style="1" customWidth="1"/>
    <col min="11256" max="11256" width="5.85546875" style="1" customWidth="1"/>
    <col min="11257" max="11257" width="18.5703125" style="1" customWidth="1"/>
    <col min="11258" max="11260" width="15.7109375" style="1" customWidth="1"/>
    <col min="11261" max="11261" width="2.85546875" style="1" customWidth="1"/>
    <col min="11262" max="11262" width="18.5703125" style="1" customWidth="1"/>
    <col min="11263" max="11265" width="15.7109375" style="1" customWidth="1"/>
    <col min="11266" max="11267" width="2.85546875" style="1" customWidth="1"/>
    <col min="11268" max="11268" width="10.85546875" style="1" customWidth="1"/>
    <col min="11269" max="11269" width="2.85546875" style="1" customWidth="1"/>
    <col min="11270" max="11271" width="15.7109375" style="1" customWidth="1"/>
    <col min="11272" max="11273" width="2.85546875" style="1" customWidth="1"/>
    <col min="11274" max="11274" width="45.85546875" style="1" customWidth="1"/>
    <col min="11275" max="11278" width="15.7109375" style="1" customWidth="1"/>
    <col min="11279" max="11279" width="2.85546875" style="1" customWidth="1"/>
    <col min="11280" max="11283" width="15.7109375" style="1" customWidth="1"/>
    <col min="11284" max="11285" width="2.85546875" style="1" customWidth="1"/>
    <col min="11286" max="11286" width="10.85546875" style="1" customWidth="1"/>
    <col min="11287" max="11509" width="11.42578125" style="1"/>
    <col min="11510" max="11510" width="2.85546875" style="1" customWidth="1"/>
    <col min="11511" max="11511" width="45.85546875" style="1" customWidth="1"/>
    <col min="11512" max="11512" width="5.85546875" style="1" customWidth="1"/>
    <col min="11513" max="11513" width="18.5703125" style="1" customWidth="1"/>
    <col min="11514" max="11516" width="15.7109375" style="1" customWidth="1"/>
    <col min="11517" max="11517" width="2.85546875" style="1" customWidth="1"/>
    <col min="11518" max="11518" width="18.5703125" style="1" customWidth="1"/>
    <col min="11519" max="11521" width="15.7109375" style="1" customWidth="1"/>
    <col min="11522" max="11523" width="2.85546875" style="1" customWidth="1"/>
    <col min="11524" max="11524" width="10.85546875" style="1" customWidth="1"/>
    <col min="11525" max="11525" width="2.85546875" style="1" customWidth="1"/>
    <col min="11526" max="11527" width="15.7109375" style="1" customWidth="1"/>
    <col min="11528" max="11529" width="2.85546875" style="1" customWidth="1"/>
    <col min="11530" max="11530" width="45.85546875" style="1" customWidth="1"/>
    <col min="11531" max="11534" width="15.7109375" style="1" customWidth="1"/>
    <col min="11535" max="11535" width="2.85546875" style="1" customWidth="1"/>
    <col min="11536" max="11539" width="15.7109375" style="1" customWidth="1"/>
    <col min="11540" max="11541" width="2.85546875" style="1" customWidth="1"/>
    <col min="11542" max="11542" width="10.85546875" style="1" customWidth="1"/>
    <col min="11543" max="11765" width="11.42578125" style="1"/>
    <col min="11766" max="11766" width="2.85546875" style="1" customWidth="1"/>
    <col min="11767" max="11767" width="45.85546875" style="1" customWidth="1"/>
    <col min="11768" max="11768" width="5.85546875" style="1" customWidth="1"/>
    <col min="11769" max="11769" width="18.5703125" style="1" customWidth="1"/>
    <col min="11770" max="11772" width="15.7109375" style="1" customWidth="1"/>
    <col min="11773" max="11773" width="2.85546875" style="1" customWidth="1"/>
    <col min="11774" max="11774" width="18.5703125" style="1" customWidth="1"/>
    <col min="11775" max="11777" width="15.7109375" style="1" customWidth="1"/>
    <col min="11778" max="11779" width="2.85546875" style="1" customWidth="1"/>
    <col min="11780" max="11780" width="10.85546875" style="1" customWidth="1"/>
    <col min="11781" max="11781" width="2.85546875" style="1" customWidth="1"/>
    <col min="11782" max="11783" width="15.7109375" style="1" customWidth="1"/>
    <col min="11784" max="11785" width="2.85546875" style="1" customWidth="1"/>
    <col min="11786" max="11786" width="45.85546875" style="1" customWidth="1"/>
    <col min="11787" max="11790" width="15.7109375" style="1" customWidth="1"/>
    <col min="11791" max="11791" width="2.85546875" style="1" customWidth="1"/>
    <col min="11792" max="11795" width="15.7109375" style="1" customWidth="1"/>
    <col min="11796" max="11797" width="2.85546875" style="1" customWidth="1"/>
    <col min="11798" max="11798" width="10.85546875" style="1" customWidth="1"/>
    <col min="11799" max="12021" width="11.42578125" style="1"/>
    <col min="12022" max="12022" width="2.85546875" style="1" customWidth="1"/>
    <col min="12023" max="12023" width="45.85546875" style="1" customWidth="1"/>
    <col min="12024" max="12024" width="5.85546875" style="1" customWidth="1"/>
    <col min="12025" max="12025" width="18.5703125" style="1" customWidth="1"/>
    <col min="12026" max="12028" width="15.7109375" style="1" customWidth="1"/>
    <col min="12029" max="12029" width="2.85546875" style="1" customWidth="1"/>
    <col min="12030" max="12030" width="18.5703125" style="1" customWidth="1"/>
    <col min="12031" max="12033" width="15.7109375" style="1" customWidth="1"/>
    <col min="12034" max="12035" width="2.85546875" style="1" customWidth="1"/>
    <col min="12036" max="12036" width="10.85546875" style="1" customWidth="1"/>
    <col min="12037" max="12037" width="2.85546875" style="1" customWidth="1"/>
    <col min="12038" max="12039" width="15.7109375" style="1" customWidth="1"/>
    <col min="12040" max="12041" width="2.85546875" style="1" customWidth="1"/>
    <col min="12042" max="12042" width="45.85546875" style="1" customWidth="1"/>
    <col min="12043" max="12046" width="15.7109375" style="1" customWidth="1"/>
    <col min="12047" max="12047" width="2.85546875" style="1" customWidth="1"/>
    <col min="12048" max="12051" width="15.7109375" style="1" customWidth="1"/>
    <col min="12052" max="12053" width="2.85546875" style="1" customWidth="1"/>
    <col min="12054" max="12054" width="10.85546875" style="1" customWidth="1"/>
    <col min="12055" max="12277" width="11.42578125" style="1"/>
    <col min="12278" max="12278" width="2.85546875" style="1" customWidth="1"/>
    <col min="12279" max="12279" width="45.85546875" style="1" customWidth="1"/>
    <col min="12280" max="12280" width="5.85546875" style="1" customWidth="1"/>
    <col min="12281" max="12281" width="18.5703125" style="1" customWidth="1"/>
    <col min="12282" max="12284" width="15.7109375" style="1" customWidth="1"/>
    <col min="12285" max="12285" width="2.85546875" style="1" customWidth="1"/>
    <col min="12286" max="12286" width="18.5703125" style="1" customWidth="1"/>
    <col min="12287" max="12289" width="15.7109375" style="1" customWidth="1"/>
    <col min="12290" max="12291" width="2.85546875" style="1" customWidth="1"/>
    <col min="12292" max="12292" width="10.85546875" style="1" customWidth="1"/>
    <col min="12293" max="12293" width="2.85546875" style="1" customWidth="1"/>
    <col min="12294" max="12295" width="15.7109375" style="1" customWidth="1"/>
    <col min="12296" max="12297" width="2.85546875" style="1" customWidth="1"/>
    <col min="12298" max="12298" width="45.85546875" style="1" customWidth="1"/>
    <col min="12299" max="12302" width="15.7109375" style="1" customWidth="1"/>
    <col min="12303" max="12303" width="2.85546875" style="1" customWidth="1"/>
    <col min="12304" max="12307" width="15.7109375" style="1" customWidth="1"/>
    <col min="12308" max="12309" width="2.85546875" style="1" customWidth="1"/>
    <col min="12310" max="12310" width="10.85546875" style="1" customWidth="1"/>
    <col min="12311" max="12533" width="11.42578125" style="1"/>
    <col min="12534" max="12534" width="2.85546875" style="1" customWidth="1"/>
    <col min="12535" max="12535" width="45.85546875" style="1" customWidth="1"/>
    <col min="12536" max="12536" width="5.85546875" style="1" customWidth="1"/>
    <col min="12537" max="12537" width="18.5703125" style="1" customWidth="1"/>
    <col min="12538" max="12540" width="15.7109375" style="1" customWidth="1"/>
    <col min="12541" max="12541" width="2.85546875" style="1" customWidth="1"/>
    <col min="12542" max="12542" width="18.5703125" style="1" customWidth="1"/>
    <col min="12543" max="12545" width="15.7109375" style="1" customWidth="1"/>
    <col min="12546" max="12547" width="2.85546875" style="1" customWidth="1"/>
    <col min="12548" max="12548" width="10.85546875" style="1" customWidth="1"/>
    <col min="12549" max="12549" width="2.85546875" style="1" customWidth="1"/>
    <col min="12550" max="12551" width="15.7109375" style="1" customWidth="1"/>
    <col min="12552" max="12553" width="2.85546875" style="1" customWidth="1"/>
    <col min="12554" max="12554" width="45.85546875" style="1" customWidth="1"/>
    <col min="12555" max="12558" width="15.7109375" style="1" customWidth="1"/>
    <col min="12559" max="12559" width="2.85546875" style="1" customWidth="1"/>
    <col min="12560" max="12563" width="15.7109375" style="1" customWidth="1"/>
    <col min="12564" max="12565" width="2.85546875" style="1" customWidth="1"/>
    <col min="12566" max="12566" width="10.85546875" style="1" customWidth="1"/>
    <col min="12567" max="12789" width="11.42578125" style="1"/>
    <col min="12790" max="12790" width="2.85546875" style="1" customWidth="1"/>
    <col min="12791" max="12791" width="45.85546875" style="1" customWidth="1"/>
    <col min="12792" max="12792" width="5.85546875" style="1" customWidth="1"/>
    <col min="12793" max="12793" width="18.5703125" style="1" customWidth="1"/>
    <col min="12794" max="12796" width="15.7109375" style="1" customWidth="1"/>
    <col min="12797" max="12797" width="2.85546875" style="1" customWidth="1"/>
    <col min="12798" max="12798" width="18.5703125" style="1" customWidth="1"/>
    <col min="12799" max="12801" width="15.7109375" style="1" customWidth="1"/>
    <col min="12802" max="12803" width="2.85546875" style="1" customWidth="1"/>
    <col min="12804" max="12804" width="10.85546875" style="1" customWidth="1"/>
    <col min="12805" max="12805" width="2.85546875" style="1" customWidth="1"/>
    <col min="12806" max="12807" width="15.7109375" style="1" customWidth="1"/>
    <col min="12808" max="12809" width="2.85546875" style="1" customWidth="1"/>
    <col min="12810" max="12810" width="45.85546875" style="1" customWidth="1"/>
    <col min="12811" max="12814" width="15.7109375" style="1" customWidth="1"/>
    <col min="12815" max="12815" width="2.85546875" style="1" customWidth="1"/>
    <col min="12816" max="12819" width="15.7109375" style="1" customWidth="1"/>
    <col min="12820" max="12821" width="2.85546875" style="1" customWidth="1"/>
    <col min="12822" max="12822" width="10.85546875" style="1" customWidth="1"/>
    <col min="12823" max="13045" width="11.42578125" style="1"/>
    <col min="13046" max="13046" width="2.85546875" style="1" customWidth="1"/>
    <col min="13047" max="13047" width="45.85546875" style="1" customWidth="1"/>
    <col min="13048" max="13048" width="5.85546875" style="1" customWidth="1"/>
    <col min="13049" max="13049" width="18.5703125" style="1" customWidth="1"/>
    <col min="13050" max="13052" width="15.7109375" style="1" customWidth="1"/>
    <col min="13053" max="13053" width="2.85546875" style="1" customWidth="1"/>
    <col min="13054" max="13054" width="18.5703125" style="1" customWidth="1"/>
    <col min="13055" max="13057" width="15.7109375" style="1" customWidth="1"/>
    <col min="13058" max="13059" width="2.85546875" style="1" customWidth="1"/>
    <col min="13060" max="13060" width="10.85546875" style="1" customWidth="1"/>
    <col min="13061" max="13061" width="2.85546875" style="1" customWidth="1"/>
    <col min="13062" max="13063" width="15.7109375" style="1" customWidth="1"/>
    <col min="13064" max="13065" width="2.85546875" style="1" customWidth="1"/>
    <col min="13066" max="13066" width="45.85546875" style="1" customWidth="1"/>
    <col min="13067" max="13070" width="15.7109375" style="1" customWidth="1"/>
    <col min="13071" max="13071" width="2.85546875" style="1" customWidth="1"/>
    <col min="13072" max="13075" width="15.7109375" style="1" customWidth="1"/>
    <col min="13076" max="13077" width="2.85546875" style="1" customWidth="1"/>
    <col min="13078" max="13078" width="10.85546875" style="1" customWidth="1"/>
    <col min="13079" max="13301" width="11.42578125" style="1"/>
    <col min="13302" max="13302" width="2.85546875" style="1" customWidth="1"/>
    <col min="13303" max="13303" width="45.85546875" style="1" customWidth="1"/>
    <col min="13304" max="13304" width="5.85546875" style="1" customWidth="1"/>
    <col min="13305" max="13305" width="18.5703125" style="1" customWidth="1"/>
    <col min="13306" max="13308" width="15.7109375" style="1" customWidth="1"/>
    <col min="13309" max="13309" width="2.85546875" style="1" customWidth="1"/>
    <col min="13310" max="13310" width="18.5703125" style="1" customWidth="1"/>
    <col min="13311" max="13313" width="15.7109375" style="1" customWidth="1"/>
    <col min="13314" max="13315" width="2.85546875" style="1" customWidth="1"/>
    <col min="13316" max="13316" width="10.85546875" style="1" customWidth="1"/>
    <col min="13317" max="13317" width="2.85546875" style="1" customWidth="1"/>
    <col min="13318" max="13319" width="15.7109375" style="1" customWidth="1"/>
    <col min="13320" max="13321" width="2.85546875" style="1" customWidth="1"/>
    <col min="13322" max="13322" width="45.85546875" style="1" customWidth="1"/>
    <col min="13323" max="13326" width="15.7109375" style="1" customWidth="1"/>
    <col min="13327" max="13327" width="2.85546875" style="1" customWidth="1"/>
    <col min="13328" max="13331" width="15.7109375" style="1" customWidth="1"/>
    <col min="13332" max="13333" width="2.85546875" style="1" customWidth="1"/>
    <col min="13334" max="13334" width="10.85546875" style="1" customWidth="1"/>
    <col min="13335" max="13557" width="11.42578125" style="1"/>
    <col min="13558" max="13558" width="2.85546875" style="1" customWidth="1"/>
    <col min="13559" max="13559" width="45.85546875" style="1" customWidth="1"/>
    <col min="13560" max="13560" width="5.85546875" style="1" customWidth="1"/>
    <col min="13561" max="13561" width="18.5703125" style="1" customWidth="1"/>
    <col min="13562" max="13564" width="15.7109375" style="1" customWidth="1"/>
    <col min="13565" max="13565" width="2.85546875" style="1" customWidth="1"/>
    <col min="13566" max="13566" width="18.5703125" style="1" customWidth="1"/>
    <col min="13567" max="13569" width="15.7109375" style="1" customWidth="1"/>
    <col min="13570" max="13571" width="2.85546875" style="1" customWidth="1"/>
    <col min="13572" max="13572" width="10.85546875" style="1" customWidth="1"/>
    <col min="13573" max="13573" width="2.85546875" style="1" customWidth="1"/>
    <col min="13574" max="13575" width="15.7109375" style="1" customWidth="1"/>
    <col min="13576" max="13577" width="2.85546875" style="1" customWidth="1"/>
    <col min="13578" max="13578" width="45.85546875" style="1" customWidth="1"/>
    <col min="13579" max="13582" width="15.7109375" style="1" customWidth="1"/>
    <col min="13583" max="13583" width="2.85546875" style="1" customWidth="1"/>
    <col min="13584" max="13587" width="15.7109375" style="1" customWidth="1"/>
    <col min="13588" max="13589" width="2.85546875" style="1" customWidth="1"/>
    <col min="13590" max="13590" width="10.85546875" style="1" customWidth="1"/>
    <col min="13591" max="13813" width="11.42578125" style="1"/>
    <col min="13814" max="13814" width="2.85546875" style="1" customWidth="1"/>
    <col min="13815" max="13815" width="45.85546875" style="1" customWidth="1"/>
    <col min="13816" max="13816" width="5.85546875" style="1" customWidth="1"/>
    <col min="13817" max="13817" width="18.5703125" style="1" customWidth="1"/>
    <col min="13818" max="13820" width="15.7109375" style="1" customWidth="1"/>
    <col min="13821" max="13821" width="2.85546875" style="1" customWidth="1"/>
    <col min="13822" max="13822" width="18.5703125" style="1" customWidth="1"/>
    <col min="13823" max="13825" width="15.7109375" style="1" customWidth="1"/>
    <col min="13826" max="13827" width="2.85546875" style="1" customWidth="1"/>
    <col min="13828" max="13828" width="10.85546875" style="1" customWidth="1"/>
    <col min="13829" max="13829" width="2.85546875" style="1" customWidth="1"/>
    <col min="13830" max="13831" width="15.7109375" style="1" customWidth="1"/>
    <col min="13832" max="13833" width="2.85546875" style="1" customWidth="1"/>
    <col min="13834" max="13834" width="45.85546875" style="1" customWidth="1"/>
    <col min="13835" max="13838" width="15.7109375" style="1" customWidth="1"/>
    <col min="13839" max="13839" width="2.85546875" style="1" customWidth="1"/>
    <col min="13840" max="13843" width="15.7109375" style="1" customWidth="1"/>
    <col min="13844" max="13845" width="2.85546875" style="1" customWidth="1"/>
    <col min="13846" max="13846" width="10.85546875" style="1" customWidth="1"/>
    <col min="13847" max="14069" width="11.42578125" style="1"/>
    <col min="14070" max="14070" width="2.85546875" style="1" customWidth="1"/>
    <col min="14071" max="14071" width="45.85546875" style="1" customWidth="1"/>
    <col min="14072" max="14072" width="5.85546875" style="1" customWidth="1"/>
    <col min="14073" max="14073" width="18.5703125" style="1" customWidth="1"/>
    <col min="14074" max="14076" width="15.7109375" style="1" customWidth="1"/>
    <col min="14077" max="14077" width="2.85546875" style="1" customWidth="1"/>
    <col min="14078" max="14078" width="18.5703125" style="1" customWidth="1"/>
    <col min="14079" max="14081" width="15.7109375" style="1" customWidth="1"/>
    <col min="14082" max="14083" width="2.85546875" style="1" customWidth="1"/>
    <col min="14084" max="14084" width="10.85546875" style="1" customWidth="1"/>
    <col min="14085" max="14085" width="2.85546875" style="1" customWidth="1"/>
    <col min="14086" max="14087" width="15.7109375" style="1" customWidth="1"/>
    <col min="14088" max="14089" width="2.85546875" style="1" customWidth="1"/>
    <col min="14090" max="14090" width="45.85546875" style="1" customWidth="1"/>
    <col min="14091" max="14094" width="15.7109375" style="1" customWidth="1"/>
    <col min="14095" max="14095" width="2.85546875" style="1" customWidth="1"/>
    <col min="14096" max="14099" width="15.7109375" style="1" customWidth="1"/>
    <col min="14100" max="14101" width="2.85546875" style="1" customWidth="1"/>
    <col min="14102" max="14102" width="10.85546875" style="1" customWidth="1"/>
    <col min="14103" max="14325" width="11.42578125" style="1"/>
    <col min="14326" max="14326" width="2.85546875" style="1" customWidth="1"/>
    <col min="14327" max="14327" width="45.85546875" style="1" customWidth="1"/>
    <col min="14328" max="14328" width="5.85546875" style="1" customWidth="1"/>
    <col min="14329" max="14329" width="18.5703125" style="1" customWidth="1"/>
    <col min="14330" max="14332" width="15.7109375" style="1" customWidth="1"/>
    <col min="14333" max="14333" width="2.85546875" style="1" customWidth="1"/>
    <col min="14334" max="14334" width="18.5703125" style="1" customWidth="1"/>
    <col min="14335" max="14337" width="15.7109375" style="1" customWidth="1"/>
    <col min="14338" max="14339" width="2.85546875" style="1" customWidth="1"/>
    <col min="14340" max="14340" width="10.85546875" style="1" customWidth="1"/>
    <col min="14341" max="14341" width="2.85546875" style="1" customWidth="1"/>
    <col min="14342" max="14343" width="15.7109375" style="1" customWidth="1"/>
    <col min="14344" max="14345" width="2.85546875" style="1" customWidth="1"/>
    <col min="14346" max="14346" width="45.85546875" style="1" customWidth="1"/>
    <col min="14347" max="14350" width="15.7109375" style="1" customWidth="1"/>
    <col min="14351" max="14351" width="2.85546875" style="1" customWidth="1"/>
    <col min="14352" max="14355" width="15.7109375" style="1" customWidth="1"/>
    <col min="14356" max="14357" width="2.85546875" style="1" customWidth="1"/>
    <col min="14358" max="14358" width="10.85546875" style="1" customWidth="1"/>
    <col min="14359" max="14581" width="11.42578125" style="1"/>
    <col min="14582" max="14582" width="2.85546875" style="1" customWidth="1"/>
    <col min="14583" max="14583" width="45.85546875" style="1" customWidth="1"/>
    <col min="14584" max="14584" width="5.85546875" style="1" customWidth="1"/>
    <col min="14585" max="14585" width="18.5703125" style="1" customWidth="1"/>
    <col min="14586" max="14588" width="15.7109375" style="1" customWidth="1"/>
    <col min="14589" max="14589" width="2.85546875" style="1" customWidth="1"/>
    <col min="14590" max="14590" width="18.5703125" style="1" customWidth="1"/>
    <col min="14591" max="14593" width="15.7109375" style="1" customWidth="1"/>
    <col min="14594" max="14595" width="2.85546875" style="1" customWidth="1"/>
    <col min="14596" max="14596" width="10.85546875" style="1" customWidth="1"/>
    <col min="14597" max="14597" width="2.85546875" style="1" customWidth="1"/>
    <col min="14598" max="14599" width="15.7109375" style="1" customWidth="1"/>
    <col min="14600" max="14601" width="2.85546875" style="1" customWidth="1"/>
    <col min="14602" max="14602" width="45.85546875" style="1" customWidth="1"/>
    <col min="14603" max="14606" width="15.7109375" style="1" customWidth="1"/>
    <col min="14607" max="14607" width="2.85546875" style="1" customWidth="1"/>
    <col min="14608" max="14611" width="15.7109375" style="1" customWidth="1"/>
    <col min="14612" max="14613" width="2.85546875" style="1" customWidth="1"/>
    <col min="14614" max="14614" width="10.85546875" style="1" customWidth="1"/>
    <col min="14615" max="14837" width="11.42578125" style="1"/>
    <col min="14838" max="14838" width="2.85546875" style="1" customWidth="1"/>
    <col min="14839" max="14839" width="45.85546875" style="1" customWidth="1"/>
    <col min="14840" max="14840" width="5.85546875" style="1" customWidth="1"/>
    <col min="14841" max="14841" width="18.5703125" style="1" customWidth="1"/>
    <col min="14842" max="14844" width="15.7109375" style="1" customWidth="1"/>
    <col min="14845" max="14845" width="2.85546875" style="1" customWidth="1"/>
    <col min="14846" max="14846" width="18.5703125" style="1" customWidth="1"/>
    <col min="14847" max="14849" width="15.7109375" style="1" customWidth="1"/>
    <col min="14850" max="14851" width="2.85546875" style="1" customWidth="1"/>
    <col min="14852" max="14852" width="10.85546875" style="1" customWidth="1"/>
    <col min="14853" max="14853" width="2.85546875" style="1" customWidth="1"/>
    <col min="14854" max="14855" width="15.7109375" style="1" customWidth="1"/>
    <col min="14856" max="14857" width="2.85546875" style="1" customWidth="1"/>
    <col min="14858" max="14858" width="45.85546875" style="1" customWidth="1"/>
    <col min="14859" max="14862" width="15.7109375" style="1" customWidth="1"/>
    <col min="14863" max="14863" width="2.85546875" style="1" customWidth="1"/>
    <col min="14864" max="14867" width="15.7109375" style="1" customWidth="1"/>
    <col min="14868" max="14869" width="2.85546875" style="1" customWidth="1"/>
    <col min="14870" max="14870" width="10.85546875" style="1" customWidth="1"/>
    <col min="14871" max="15093" width="11.42578125" style="1"/>
    <col min="15094" max="15094" width="2.85546875" style="1" customWidth="1"/>
    <col min="15095" max="15095" width="45.85546875" style="1" customWidth="1"/>
    <col min="15096" max="15096" width="5.85546875" style="1" customWidth="1"/>
    <col min="15097" max="15097" width="18.5703125" style="1" customWidth="1"/>
    <col min="15098" max="15100" width="15.7109375" style="1" customWidth="1"/>
    <col min="15101" max="15101" width="2.85546875" style="1" customWidth="1"/>
    <col min="15102" max="15102" width="18.5703125" style="1" customWidth="1"/>
    <col min="15103" max="15105" width="15.7109375" style="1" customWidth="1"/>
    <col min="15106" max="15107" width="2.85546875" style="1" customWidth="1"/>
    <col min="15108" max="15108" width="10.85546875" style="1" customWidth="1"/>
    <col min="15109" max="15109" width="2.85546875" style="1" customWidth="1"/>
    <col min="15110" max="15111" width="15.7109375" style="1" customWidth="1"/>
    <col min="15112" max="15113" width="2.85546875" style="1" customWidth="1"/>
    <col min="15114" max="15114" width="45.85546875" style="1" customWidth="1"/>
    <col min="15115" max="15118" width="15.7109375" style="1" customWidth="1"/>
    <col min="15119" max="15119" width="2.85546875" style="1" customWidth="1"/>
    <col min="15120" max="15123" width="15.7109375" style="1" customWidth="1"/>
    <col min="15124" max="15125" width="2.85546875" style="1" customWidth="1"/>
    <col min="15126" max="15126" width="10.85546875" style="1" customWidth="1"/>
    <col min="15127" max="15349" width="11.42578125" style="1"/>
    <col min="15350" max="15350" width="2.85546875" style="1" customWidth="1"/>
    <col min="15351" max="15351" width="45.85546875" style="1" customWidth="1"/>
    <col min="15352" max="15352" width="5.85546875" style="1" customWidth="1"/>
    <col min="15353" max="15353" width="18.5703125" style="1" customWidth="1"/>
    <col min="15354" max="15356" width="15.7109375" style="1" customWidth="1"/>
    <col min="15357" max="15357" width="2.85546875" style="1" customWidth="1"/>
    <col min="15358" max="15358" width="18.5703125" style="1" customWidth="1"/>
    <col min="15359" max="15361" width="15.7109375" style="1" customWidth="1"/>
    <col min="15362" max="15363" width="2.85546875" style="1" customWidth="1"/>
    <col min="15364" max="15364" width="10.85546875" style="1" customWidth="1"/>
    <col min="15365" max="15365" width="2.85546875" style="1" customWidth="1"/>
    <col min="15366" max="15367" width="15.7109375" style="1" customWidth="1"/>
    <col min="15368" max="15369" width="2.85546875" style="1" customWidth="1"/>
    <col min="15370" max="15370" width="45.85546875" style="1" customWidth="1"/>
    <col min="15371" max="15374" width="15.7109375" style="1" customWidth="1"/>
    <col min="15375" max="15375" width="2.85546875" style="1" customWidth="1"/>
    <col min="15376" max="15379" width="15.7109375" style="1" customWidth="1"/>
    <col min="15380" max="15381" width="2.85546875" style="1" customWidth="1"/>
    <col min="15382" max="15382" width="10.85546875" style="1" customWidth="1"/>
    <col min="15383" max="15605" width="11.42578125" style="1"/>
    <col min="15606" max="15606" width="2.85546875" style="1" customWidth="1"/>
    <col min="15607" max="15607" width="45.85546875" style="1" customWidth="1"/>
    <col min="15608" max="15608" width="5.85546875" style="1" customWidth="1"/>
    <col min="15609" max="15609" width="18.5703125" style="1" customWidth="1"/>
    <col min="15610" max="15612" width="15.7109375" style="1" customWidth="1"/>
    <col min="15613" max="15613" width="2.85546875" style="1" customWidth="1"/>
    <col min="15614" max="15614" width="18.5703125" style="1" customWidth="1"/>
    <col min="15615" max="15617" width="15.7109375" style="1" customWidth="1"/>
    <col min="15618" max="15619" width="2.85546875" style="1" customWidth="1"/>
    <col min="15620" max="15620" width="10.85546875" style="1" customWidth="1"/>
    <col min="15621" max="15621" width="2.85546875" style="1" customWidth="1"/>
    <col min="15622" max="15623" width="15.7109375" style="1" customWidth="1"/>
    <col min="15624" max="15625" width="2.85546875" style="1" customWidth="1"/>
    <col min="15626" max="15626" width="45.85546875" style="1" customWidth="1"/>
    <col min="15627" max="15630" width="15.7109375" style="1" customWidth="1"/>
    <col min="15631" max="15631" width="2.85546875" style="1" customWidth="1"/>
    <col min="15632" max="15635" width="15.7109375" style="1" customWidth="1"/>
    <col min="15636" max="15637" width="2.85546875" style="1" customWidth="1"/>
    <col min="15638" max="15638" width="10.85546875" style="1" customWidth="1"/>
    <col min="15639" max="15861" width="11.42578125" style="1"/>
    <col min="15862" max="15862" width="2.85546875" style="1" customWidth="1"/>
    <col min="15863" max="15863" width="45.85546875" style="1" customWidth="1"/>
    <col min="15864" max="15864" width="5.85546875" style="1" customWidth="1"/>
    <col min="15865" max="15865" width="18.5703125" style="1" customWidth="1"/>
    <col min="15866" max="15868" width="15.7109375" style="1" customWidth="1"/>
    <col min="15869" max="15869" width="2.85546875" style="1" customWidth="1"/>
    <col min="15870" max="15870" width="18.5703125" style="1" customWidth="1"/>
    <col min="15871" max="15873" width="15.7109375" style="1" customWidth="1"/>
    <col min="15874" max="15875" width="2.85546875" style="1" customWidth="1"/>
    <col min="15876" max="15876" width="10.85546875" style="1" customWidth="1"/>
    <col min="15877" max="15877" width="2.85546875" style="1" customWidth="1"/>
    <col min="15878" max="15879" width="15.7109375" style="1" customWidth="1"/>
    <col min="15880" max="15881" width="2.85546875" style="1" customWidth="1"/>
    <col min="15882" max="15882" width="45.85546875" style="1" customWidth="1"/>
    <col min="15883" max="15886" width="15.7109375" style="1" customWidth="1"/>
    <col min="15887" max="15887" width="2.85546875" style="1" customWidth="1"/>
    <col min="15888" max="15891" width="15.7109375" style="1" customWidth="1"/>
    <col min="15892" max="15893" width="2.85546875" style="1" customWidth="1"/>
    <col min="15894" max="15894" width="10.85546875" style="1" customWidth="1"/>
    <col min="15895" max="16117" width="11.42578125" style="1"/>
    <col min="16118" max="16118" width="2.85546875" style="1" customWidth="1"/>
    <col min="16119" max="16119" width="45.85546875" style="1" customWidth="1"/>
    <col min="16120" max="16120" width="5.85546875" style="1" customWidth="1"/>
    <col min="16121" max="16121" width="18.5703125" style="1" customWidth="1"/>
    <col min="16122" max="16124" width="15.7109375" style="1" customWidth="1"/>
    <col min="16125" max="16125" width="2.85546875" style="1" customWidth="1"/>
    <col min="16126" max="16126" width="18.5703125" style="1" customWidth="1"/>
    <col min="16127" max="16129" width="15.7109375" style="1" customWidth="1"/>
    <col min="16130" max="16131" width="2.85546875" style="1" customWidth="1"/>
    <col min="16132" max="16132" width="10.85546875" style="1" customWidth="1"/>
    <col min="16133" max="16133" width="2.85546875" style="1" customWidth="1"/>
    <col min="16134" max="16135" width="15.7109375" style="1" customWidth="1"/>
    <col min="16136" max="16137" width="2.85546875" style="1" customWidth="1"/>
    <col min="16138" max="16138" width="45.85546875" style="1" customWidth="1"/>
    <col min="16139" max="16142" width="15.7109375" style="1" customWidth="1"/>
    <col min="16143" max="16143" width="2.85546875" style="1" customWidth="1"/>
    <col min="16144" max="16147" width="15.7109375" style="1" customWidth="1"/>
    <col min="16148" max="16149" width="2.85546875" style="1" customWidth="1"/>
    <col min="16150" max="16150" width="10.85546875" style="1" customWidth="1"/>
    <col min="16151" max="16384" width="11.42578125" style="1"/>
  </cols>
  <sheetData>
    <row r="2" spans="1:32" x14ac:dyDescent="0.25">
      <c r="B2" s="27" t="s">
        <v>764</v>
      </c>
      <c r="U2" s="27"/>
    </row>
    <row r="3" spans="1:32" x14ac:dyDescent="0.25">
      <c r="B3" s="27" t="s">
        <v>234</v>
      </c>
      <c r="U3" s="27" t="s">
        <v>234</v>
      </c>
    </row>
    <row r="4" spans="1:32" x14ac:dyDescent="0.25">
      <c r="B4" s="55" t="s">
        <v>2</v>
      </c>
      <c r="U4" s="55" t="s">
        <v>3</v>
      </c>
    </row>
    <row r="5" spans="1:32" s="514" customFormat="1" x14ac:dyDescent="0.25">
      <c r="A5" s="1464"/>
      <c r="B5" s="1501" t="s">
        <v>4</v>
      </c>
      <c r="C5" s="1501" t="s">
        <v>5</v>
      </c>
      <c r="D5" s="1501" t="s">
        <v>148</v>
      </c>
      <c r="E5" s="1501">
        <v>2019</v>
      </c>
      <c r="F5" s="1501"/>
      <c r="G5" s="1501"/>
      <c r="H5" s="1464"/>
      <c r="I5" s="1501" t="s">
        <v>148</v>
      </c>
      <c r="J5" s="1501">
        <v>2018</v>
      </c>
      <c r="K5" s="1501"/>
      <c r="L5" s="1501"/>
      <c r="M5" s="1464"/>
      <c r="N5" s="1464"/>
      <c r="O5" s="1507" t="s">
        <v>517</v>
      </c>
      <c r="P5" s="1464"/>
      <c r="Q5" s="1500" t="s">
        <v>658</v>
      </c>
      <c r="R5" s="1500" t="s">
        <v>453</v>
      </c>
      <c r="S5" s="1464"/>
      <c r="T5" s="1464"/>
      <c r="U5" s="1501" t="s">
        <v>4</v>
      </c>
      <c r="V5" s="1501" t="s">
        <v>148</v>
      </c>
      <c r="W5" s="1501">
        <v>2019</v>
      </c>
      <c r="X5" s="1501"/>
      <c r="Y5" s="1501"/>
      <c r="Z5" s="1464"/>
      <c r="AA5" s="1501" t="s">
        <v>148</v>
      </c>
      <c r="AB5" s="1501">
        <v>2018</v>
      </c>
      <c r="AC5" s="1501"/>
      <c r="AD5" s="1501"/>
      <c r="AE5" s="1464"/>
      <c r="AF5" s="1500" t="s">
        <v>517</v>
      </c>
    </row>
    <row r="6" spans="1:32" s="514" customFormat="1" x14ac:dyDescent="0.25">
      <c r="A6" s="1464"/>
      <c r="B6" s="1501"/>
      <c r="C6" s="1501"/>
      <c r="D6" s="1501"/>
      <c r="E6" s="1441" t="s">
        <v>205</v>
      </c>
      <c r="F6" s="1441" t="s">
        <v>205</v>
      </c>
      <c r="G6" s="1441" t="s">
        <v>150</v>
      </c>
      <c r="H6" s="1464"/>
      <c r="I6" s="1501"/>
      <c r="J6" s="1441" t="s">
        <v>205</v>
      </c>
      <c r="K6" s="1441" t="s">
        <v>205</v>
      </c>
      <c r="L6" s="1441" t="s">
        <v>150</v>
      </c>
      <c r="M6" s="1464"/>
      <c r="N6" s="1464"/>
      <c r="O6" s="1507"/>
      <c r="P6" s="1464"/>
      <c r="Q6" s="1500"/>
      <c r="R6" s="1500"/>
      <c r="S6" s="1464"/>
      <c r="T6" s="1464"/>
      <c r="U6" s="1501"/>
      <c r="V6" s="1501"/>
      <c r="W6" s="1441" t="s">
        <v>205</v>
      </c>
      <c r="X6" s="1441" t="s">
        <v>205</v>
      </c>
      <c r="Y6" s="1441" t="s">
        <v>150</v>
      </c>
      <c r="Z6" s="1464"/>
      <c r="AA6" s="1501"/>
      <c r="AB6" s="1441" t="s">
        <v>205</v>
      </c>
      <c r="AC6" s="1441" t="s">
        <v>205</v>
      </c>
      <c r="AD6" s="1441" t="s">
        <v>150</v>
      </c>
      <c r="AE6" s="1464"/>
      <c r="AF6" s="1500"/>
    </row>
    <row r="7" spans="1:32" s="514" customFormat="1" x14ac:dyDescent="0.25">
      <c r="A7" s="1464"/>
      <c r="B7" s="1501"/>
      <c r="C7" s="1501"/>
      <c r="D7" s="1501"/>
      <c r="E7" s="1441" t="s">
        <v>206</v>
      </c>
      <c r="F7" s="1441" t="s">
        <v>207</v>
      </c>
      <c r="G7" s="1441" t="s">
        <v>217</v>
      </c>
      <c r="H7" s="1464"/>
      <c r="I7" s="1501"/>
      <c r="J7" s="1441" t="s">
        <v>206</v>
      </c>
      <c r="K7" s="1441" t="s">
        <v>207</v>
      </c>
      <c r="L7" s="1441" t="s">
        <v>217</v>
      </c>
      <c r="M7" s="1464"/>
      <c r="N7" s="1464"/>
      <c r="O7" s="1507"/>
      <c r="P7" s="1464"/>
      <c r="Q7" s="1500"/>
      <c r="R7" s="1500"/>
      <c r="S7" s="1464"/>
      <c r="T7" s="1464"/>
      <c r="U7" s="1501"/>
      <c r="V7" s="1501"/>
      <c r="W7" s="1441" t="s">
        <v>206</v>
      </c>
      <c r="X7" s="1441" t="s">
        <v>207</v>
      </c>
      <c r="Y7" s="1441" t="s">
        <v>217</v>
      </c>
      <c r="Z7" s="1464"/>
      <c r="AA7" s="1501"/>
      <c r="AB7" s="1441" t="s">
        <v>206</v>
      </c>
      <c r="AC7" s="1441" t="s">
        <v>207</v>
      </c>
      <c r="AD7" s="1441" t="s">
        <v>217</v>
      </c>
      <c r="AE7" s="1464"/>
      <c r="AF7" s="1500"/>
    </row>
    <row r="8" spans="1:32" x14ac:dyDescent="0.25">
      <c r="A8" s="7"/>
      <c r="B8" s="7"/>
      <c r="C8" s="7"/>
      <c r="D8" s="7"/>
      <c r="E8" s="7"/>
      <c r="F8" s="7"/>
      <c r="G8" s="7"/>
      <c r="H8" s="7"/>
      <c r="I8" s="7"/>
      <c r="J8" s="7"/>
      <c r="K8" s="7"/>
      <c r="L8" s="7"/>
      <c r="N8" s="7"/>
      <c r="O8" s="375"/>
      <c r="P8" s="7"/>
      <c r="Q8" s="10"/>
      <c r="R8" s="7"/>
      <c r="S8" s="7"/>
      <c r="T8" s="7"/>
      <c r="U8" s="7"/>
      <c r="V8" s="7"/>
      <c r="W8" s="7"/>
      <c r="X8" s="7"/>
      <c r="Y8" s="7"/>
      <c r="Z8" s="7"/>
      <c r="AA8" s="7"/>
      <c r="AB8" s="7"/>
      <c r="AC8" s="7"/>
      <c r="AD8" s="7"/>
      <c r="AE8" s="7"/>
      <c r="AF8" s="10"/>
    </row>
    <row r="9" spans="1:32" x14ac:dyDescent="0.25">
      <c r="B9" s="305" t="s">
        <v>6</v>
      </c>
      <c r="I9" s="27"/>
      <c r="O9" s="376"/>
      <c r="Q9" s="13"/>
      <c r="U9" s="305" t="s">
        <v>6</v>
      </c>
      <c r="AF9" s="13"/>
    </row>
    <row r="10" spans="1:32" x14ac:dyDescent="0.25">
      <c r="B10" s="1170" t="s">
        <v>508</v>
      </c>
      <c r="C10" s="1171" t="s">
        <v>9</v>
      </c>
      <c r="D10" s="1189">
        <f>SUM(E10:G10)</f>
        <v>3874.24</v>
      </c>
      <c r="E10" s="1176">
        <v>3874.24</v>
      </c>
      <c r="F10" s="1176" t="s">
        <v>101</v>
      </c>
      <c r="G10" s="1177" t="s">
        <v>101</v>
      </c>
      <c r="H10" s="444"/>
      <c r="I10" s="1189">
        <v>8098.46</v>
      </c>
      <c r="J10" s="1176" t="s">
        <v>101</v>
      </c>
      <c r="K10" s="1176" t="s">
        <v>101</v>
      </c>
      <c r="L10" s="1177" t="s">
        <v>101</v>
      </c>
      <c r="M10" s="442"/>
      <c r="N10" s="444"/>
      <c r="O10" s="854">
        <f>IF(I10="NA","NA",((D10-I10)/I10))</f>
        <v>-0.52160781185558736</v>
      </c>
      <c r="Q10" s="269">
        <f>VLOOKUP(B10,'FX rates'!$B$9:$K$124,4,FALSE)</f>
        <v>4.0199999999999996</v>
      </c>
      <c r="R10" s="287">
        <f>VLOOKUP(B10,'FX rates'!$B$9:$K$124,5,FALSE)</f>
        <v>3.8780000000000001</v>
      </c>
      <c r="U10" s="1170" t="s">
        <v>508</v>
      </c>
      <c r="V10" s="1189">
        <f>IF(D10="NA","NA",D10/$Q10)</f>
        <v>963.74129353233832</v>
      </c>
      <c r="W10" s="1176">
        <f>IF(E10="NA","NA",E10/$Q10)</f>
        <v>963.74129353233832</v>
      </c>
      <c r="X10" s="1176" t="str">
        <f>IF(F10="NA","NA",F10/$Q10)</f>
        <v>NA</v>
      </c>
      <c r="Y10" s="1177" t="str">
        <f>IF(G10="NA","NA",G10/$Q10)</f>
        <v>NA</v>
      </c>
      <c r="Z10" s="444"/>
      <c r="AA10" s="1189">
        <f>IF(I10="NA","NA",I10/$R10)</f>
        <v>2088.3084063950491</v>
      </c>
      <c r="AB10" s="1176" t="str">
        <f t="shared" ref="AB10:AD10" si="0">IF(J10="NA","NA",J10/$R10)</f>
        <v>NA</v>
      </c>
      <c r="AC10" s="1176" t="str">
        <f t="shared" si="0"/>
        <v>NA</v>
      </c>
      <c r="AD10" s="1177" t="str">
        <f t="shared" si="0"/>
        <v>NA</v>
      </c>
      <c r="AE10" s="444"/>
      <c r="AF10" s="864">
        <f>IF(AA10="NA","NA",((V10-AA10)/AA10))</f>
        <v>-0.53850624238208167</v>
      </c>
    </row>
    <row r="11" spans="1:32" x14ac:dyDescent="0.25">
      <c r="B11" s="323" t="s">
        <v>13</v>
      </c>
      <c r="C11" s="1190" t="s">
        <v>14</v>
      </c>
      <c r="D11" s="1191">
        <v>88790263.280000001</v>
      </c>
      <c r="E11" s="1192" t="s">
        <v>101</v>
      </c>
      <c r="F11" s="1192" t="s">
        <v>101</v>
      </c>
      <c r="G11" s="1179" t="s">
        <v>101</v>
      </c>
      <c r="H11" s="444"/>
      <c r="I11" s="1191">
        <v>80716889.370000005</v>
      </c>
      <c r="J11" s="1192" t="s">
        <v>101</v>
      </c>
      <c r="K11" s="1192" t="s">
        <v>101</v>
      </c>
      <c r="L11" s="1195" t="s">
        <v>101</v>
      </c>
      <c r="M11" s="442"/>
      <c r="N11" s="444"/>
      <c r="O11" s="989">
        <f t="shared" ref="O11:O74" si="1">IF(I11="NA","NA",((D11-I11)/I11))</f>
        <v>0.1000208750982991</v>
      </c>
      <c r="Q11" s="270">
        <f>VLOOKUP(B11,'FX rates'!$B$9:$K$124,4,FALSE)</f>
        <v>3287.23</v>
      </c>
      <c r="R11" s="288">
        <f>VLOOKUP(B11,'FX rates'!$B$9:$K$124,5,FALSE)</f>
        <v>3245.01</v>
      </c>
      <c r="S11" s="27"/>
      <c r="T11" s="27"/>
      <c r="U11" s="323" t="s">
        <v>13</v>
      </c>
      <c r="V11" s="1191">
        <f t="shared" ref="V11:V74" si="2">IF(D11="NA","NA",D11/$Q11)</f>
        <v>27010.663470459931</v>
      </c>
      <c r="W11" s="1192" t="str">
        <f t="shared" ref="W11:W74" si="3">IF(E11="NA","NA",E11/$Q11)</f>
        <v>NA</v>
      </c>
      <c r="X11" s="1192" t="str">
        <f t="shared" ref="X11:X74" si="4">IF(F11="NA","NA",F11/$Q11)</f>
        <v>NA</v>
      </c>
      <c r="Y11" s="1195" t="str">
        <f t="shared" ref="Y11:Y74" si="5">IF(G11="NA","NA",G11/$Q11)</f>
        <v>NA</v>
      </c>
      <c r="Z11" s="444"/>
      <c r="AA11" s="1191">
        <f t="shared" ref="AA11:AA74" si="6">IF(I11="NA","NA",I11/$R11)</f>
        <v>24874.157358528941</v>
      </c>
      <c r="AB11" s="1192" t="str">
        <f t="shared" ref="AB11:AB74" si="7">IF(J11="NA","NA",J11/$R11)</f>
        <v>NA</v>
      </c>
      <c r="AC11" s="1192" t="str">
        <f t="shared" ref="AC11:AC74" si="8">IF(K11="NA","NA",K11/$R11)</f>
        <v>NA</v>
      </c>
      <c r="AD11" s="1195" t="str">
        <f t="shared" ref="AD11:AD74" si="9">IF(L11="NA","NA",L11/$R11)</f>
        <v>NA</v>
      </c>
      <c r="AE11" s="444"/>
      <c r="AF11" s="865">
        <f t="shared" ref="AF11:AF74" si="10">IF(AA11="NA","NA",((V11-AA11)/AA11))</f>
        <v>8.5892602556782383E-2</v>
      </c>
    </row>
    <row r="12" spans="1:32" x14ac:dyDescent="0.25">
      <c r="B12" s="1194" t="s">
        <v>15</v>
      </c>
      <c r="C12" s="1190" t="s">
        <v>16</v>
      </c>
      <c r="D12" s="1191">
        <f t="shared" ref="D12:D70" si="11">SUM(E12:G12)</f>
        <v>32503.22</v>
      </c>
      <c r="E12" s="1192">
        <v>4030.01</v>
      </c>
      <c r="F12" s="1192">
        <v>28473.21</v>
      </c>
      <c r="G12" s="1195">
        <v>0</v>
      </c>
      <c r="H12" s="444"/>
      <c r="I12" s="1191">
        <v>23257.93</v>
      </c>
      <c r="J12" s="1192">
        <v>3568.22</v>
      </c>
      <c r="K12" s="1192">
        <v>19689.702000000001</v>
      </c>
      <c r="L12" s="1179">
        <v>0</v>
      </c>
      <c r="M12" s="442"/>
      <c r="N12" s="444"/>
      <c r="O12" s="251">
        <f t="shared" si="1"/>
        <v>0.39751130044677235</v>
      </c>
      <c r="Q12" s="270">
        <f>VLOOKUP(B12,'FX rates'!$B$9:$K$124,4,FALSE)</f>
        <v>3.3130000000000002</v>
      </c>
      <c r="R12" s="288">
        <f>VLOOKUP(B12,'FX rates'!$B$9:$K$124,5,FALSE)</f>
        <v>3.3639999999999999</v>
      </c>
      <c r="U12" s="1194" t="s">
        <v>15</v>
      </c>
      <c r="V12" s="1191">
        <f t="shared" si="2"/>
        <v>9810.8119529127671</v>
      </c>
      <c r="W12" s="1192">
        <f t="shared" si="3"/>
        <v>1216.4231814065802</v>
      </c>
      <c r="X12" s="1192">
        <f t="shared" si="4"/>
        <v>8594.3887715061865</v>
      </c>
      <c r="Y12" s="1179">
        <f t="shared" si="5"/>
        <v>0</v>
      </c>
      <c r="Z12" s="444"/>
      <c r="AA12" s="1191">
        <f t="shared" si="6"/>
        <v>6913.7722948870396</v>
      </c>
      <c r="AB12" s="1192">
        <f t="shared" si="7"/>
        <v>1060.7074910820452</v>
      </c>
      <c r="AC12" s="1192">
        <f t="shared" si="8"/>
        <v>5853.06242568371</v>
      </c>
      <c r="AD12" s="1179">
        <f t="shared" si="9"/>
        <v>0</v>
      </c>
      <c r="AE12" s="444"/>
      <c r="AF12" s="378">
        <f t="shared" si="10"/>
        <v>0.41902445357770646</v>
      </c>
    </row>
    <row r="13" spans="1:32" x14ac:dyDescent="0.25">
      <c r="A13" s="27"/>
      <c r="B13" s="323" t="s">
        <v>105</v>
      </c>
      <c r="C13" s="1190" t="s">
        <v>19</v>
      </c>
      <c r="D13" s="1196">
        <f t="shared" si="11"/>
        <v>5189.24</v>
      </c>
      <c r="E13" s="1178">
        <v>2790.07</v>
      </c>
      <c r="F13" s="1178">
        <v>2399.17</v>
      </c>
      <c r="G13" s="1179">
        <v>0</v>
      </c>
      <c r="H13" s="444"/>
      <c r="I13" s="1196">
        <v>2345</v>
      </c>
      <c r="J13" s="1178">
        <v>2166.08</v>
      </c>
      <c r="K13" s="1178">
        <v>481.58</v>
      </c>
      <c r="L13" s="1179">
        <v>0.3</v>
      </c>
      <c r="M13" s="442"/>
      <c r="N13" s="444"/>
      <c r="O13" s="251">
        <f t="shared" si="1"/>
        <v>1.2128955223880595</v>
      </c>
      <c r="Q13" s="270">
        <f>VLOOKUP(B13,'FX rates'!$B$9:$K$124,4,FALSE)</f>
        <v>1</v>
      </c>
      <c r="R13" s="288">
        <f>VLOOKUP(B13,'FX rates'!$B$9:$K$124,5,FALSE)</f>
        <v>1</v>
      </c>
      <c r="U13" s="323" t="s">
        <v>105</v>
      </c>
      <c r="V13" s="1196">
        <f t="shared" si="2"/>
        <v>5189.24</v>
      </c>
      <c r="W13" s="1178">
        <f t="shared" si="3"/>
        <v>2790.07</v>
      </c>
      <c r="X13" s="1178">
        <f t="shared" si="4"/>
        <v>2399.17</v>
      </c>
      <c r="Y13" s="1179">
        <f t="shared" si="5"/>
        <v>0</v>
      </c>
      <c r="Z13" s="444"/>
      <c r="AA13" s="1196">
        <f t="shared" si="6"/>
        <v>2345</v>
      </c>
      <c r="AB13" s="1178">
        <f t="shared" si="7"/>
        <v>2166.08</v>
      </c>
      <c r="AC13" s="1178">
        <f t="shared" si="8"/>
        <v>481.58</v>
      </c>
      <c r="AD13" s="1179">
        <f t="shared" si="9"/>
        <v>0.3</v>
      </c>
      <c r="AE13" s="444"/>
      <c r="AF13" s="378">
        <f t="shared" si="10"/>
        <v>1.2128955223880595</v>
      </c>
    </row>
    <row r="14" spans="1:32" x14ac:dyDescent="0.25">
      <c r="B14" s="323" t="s">
        <v>509</v>
      </c>
      <c r="C14" s="1190" t="s">
        <v>12</v>
      </c>
      <c r="D14" s="1191">
        <v>814838.22</v>
      </c>
      <c r="E14" s="1192" t="s">
        <v>101</v>
      </c>
      <c r="F14" s="1192" t="s">
        <v>101</v>
      </c>
      <c r="G14" s="1195" t="s">
        <v>101</v>
      </c>
      <c r="H14" s="444"/>
      <c r="I14" s="1191">
        <v>605134.96</v>
      </c>
      <c r="J14" s="1192" t="s">
        <v>101</v>
      </c>
      <c r="K14" s="1192" t="s">
        <v>101</v>
      </c>
      <c r="L14" s="1195" t="s">
        <v>101</v>
      </c>
      <c r="M14" s="442"/>
      <c r="N14" s="444"/>
      <c r="O14" s="251">
        <f t="shared" si="1"/>
        <v>0.34653965455904251</v>
      </c>
      <c r="Q14" s="270">
        <f>VLOOKUP(B14,'FX rates'!$B$9:$K$124,4,FALSE)</f>
        <v>751.95</v>
      </c>
      <c r="R14" s="288">
        <f>VLOOKUP(B14,'FX rates'!$B$9:$K$124,5,FALSE)</f>
        <v>693.08900000000006</v>
      </c>
      <c r="U14" s="323" t="s">
        <v>509</v>
      </c>
      <c r="V14" s="1191">
        <f t="shared" si="2"/>
        <v>1083.6335128665469</v>
      </c>
      <c r="W14" s="1192" t="str">
        <f t="shared" si="3"/>
        <v>NA</v>
      </c>
      <c r="X14" s="1192" t="str">
        <f t="shared" si="4"/>
        <v>NA</v>
      </c>
      <c r="Y14" s="1195" t="str">
        <f t="shared" si="5"/>
        <v>NA</v>
      </c>
      <c r="Z14" s="444"/>
      <c r="AA14" s="1191">
        <f t="shared" si="6"/>
        <v>873.09849095859249</v>
      </c>
      <c r="AB14" s="1192" t="str">
        <f t="shared" si="7"/>
        <v>NA</v>
      </c>
      <c r="AC14" s="1192" t="str">
        <f t="shared" si="8"/>
        <v>NA</v>
      </c>
      <c r="AD14" s="1195" t="str">
        <f t="shared" si="9"/>
        <v>NA</v>
      </c>
      <c r="AE14" s="444"/>
      <c r="AF14" s="378">
        <f t="shared" si="10"/>
        <v>0.24113547794224649</v>
      </c>
    </row>
    <row r="15" spans="1:32" x14ac:dyDescent="0.25">
      <c r="B15" s="1194" t="s">
        <v>106</v>
      </c>
      <c r="C15" s="1190" t="s">
        <v>314</v>
      </c>
      <c r="D15" s="1196">
        <v>467298178.38999999</v>
      </c>
      <c r="E15" s="1178" t="s">
        <v>101</v>
      </c>
      <c r="F15" s="1178" t="s">
        <v>101</v>
      </c>
      <c r="G15" s="1179" t="s">
        <v>101</v>
      </c>
      <c r="H15" s="444"/>
      <c r="I15" s="1196">
        <v>1829831927.5699999</v>
      </c>
      <c r="J15" s="1178" t="s">
        <v>101</v>
      </c>
      <c r="K15" s="1178" t="s">
        <v>101</v>
      </c>
      <c r="L15" s="1179" t="s">
        <v>101</v>
      </c>
      <c r="M15" s="442"/>
      <c r="N15" s="444"/>
      <c r="O15" s="251">
        <f t="shared" si="1"/>
        <v>-0.74462234954520234</v>
      </c>
      <c r="Q15" s="270">
        <f>VLOOKUP(B15,'FX rates'!$B$9:$K$124,4,FALSE)</f>
        <v>571.01</v>
      </c>
      <c r="R15" s="288">
        <f>VLOOKUP(B15,'FX rates'!$B$9:$K$124,5,FALSE)</f>
        <v>597.04999999999995</v>
      </c>
      <c r="U15" s="1194" t="s">
        <v>106</v>
      </c>
      <c r="V15" s="1196">
        <f t="shared" si="2"/>
        <v>818371.26913714292</v>
      </c>
      <c r="W15" s="1178" t="str">
        <f t="shared" si="3"/>
        <v>NA</v>
      </c>
      <c r="X15" s="1178" t="str">
        <f t="shared" si="4"/>
        <v>NA</v>
      </c>
      <c r="Y15" s="1179" t="str">
        <f t="shared" si="5"/>
        <v>NA</v>
      </c>
      <c r="Z15" s="444"/>
      <c r="AA15" s="1196">
        <f t="shared" si="6"/>
        <v>3064788.4223599364</v>
      </c>
      <c r="AB15" s="1178" t="str">
        <f t="shared" si="7"/>
        <v>NA</v>
      </c>
      <c r="AC15" s="1178" t="str">
        <f t="shared" si="8"/>
        <v>NA</v>
      </c>
      <c r="AD15" s="1179" t="str">
        <f t="shared" si="9"/>
        <v>NA</v>
      </c>
      <c r="AE15" s="444"/>
      <c r="AF15" s="378">
        <f t="shared" si="10"/>
        <v>-0.73297625925283816</v>
      </c>
    </row>
    <row r="16" spans="1:32" x14ac:dyDescent="0.25">
      <c r="B16" s="323" t="s">
        <v>510</v>
      </c>
      <c r="C16" s="1190" t="s">
        <v>313</v>
      </c>
      <c r="D16" s="1196">
        <v>1217852.7</v>
      </c>
      <c r="E16" s="1178" t="s">
        <v>101</v>
      </c>
      <c r="F16" s="1178" t="s">
        <v>101</v>
      </c>
      <c r="G16" s="1179" t="s">
        <v>101</v>
      </c>
      <c r="H16" s="15"/>
      <c r="I16" s="1196">
        <v>1691086.53</v>
      </c>
      <c r="J16" s="1178" t="s">
        <v>101</v>
      </c>
      <c r="K16" s="1178" t="s">
        <v>101</v>
      </c>
      <c r="L16" s="1179" t="s">
        <v>101</v>
      </c>
      <c r="O16" s="251">
        <f t="shared" si="1"/>
        <v>-0.27984010374679058</v>
      </c>
      <c r="Q16" s="270">
        <f>VLOOKUP(B16,'FX rates'!$B$9:$K$124,4,FALSE)</f>
        <v>59.87</v>
      </c>
      <c r="R16" s="288">
        <f>VLOOKUP(B16,'FX rates'!$B$9:$K$124,5,FALSE)</f>
        <v>37.668999999999997</v>
      </c>
      <c r="U16" s="323" t="s">
        <v>510</v>
      </c>
      <c r="V16" s="1196">
        <f t="shared" si="2"/>
        <v>20341.618506764658</v>
      </c>
      <c r="W16" s="1178" t="str">
        <f t="shared" si="3"/>
        <v>NA</v>
      </c>
      <c r="X16" s="1178" t="str">
        <f t="shared" si="4"/>
        <v>NA</v>
      </c>
      <c r="Y16" s="1179" t="str">
        <f t="shared" si="5"/>
        <v>NA</v>
      </c>
      <c r="Z16" s="444"/>
      <c r="AA16" s="1196">
        <f t="shared" si="6"/>
        <v>44893.321564150894</v>
      </c>
      <c r="AB16" s="1178" t="str">
        <f t="shared" si="7"/>
        <v>NA</v>
      </c>
      <c r="AC16" s="1178" t="str">
        <f t="shared" si="8"/>
        <v>NA</v>
      </c>
      <c r="AD16" s="1179" t="str">
        <f t="shared" si="9"/>
        <v>NA</v>
      </c>
      <c r="AE16" s="440"/>
      <c r="AF16" s="378">
        <f t="shared" si="10"/>
        <v>-0.54688987586500504</v>
      </c>
    </row>
    <row r="17" spans="1:32" x14ac:dyDescent="0.25">
      <c r="A17" s="6"/>
      <c r="B17" s="323" t="s">
        <v>511</v>
      </c>
      <c r="C17" s="1190" t="s">
        <v>19</v>
      </c>
      <c r="D17" s="1197">
        <f t="shared" si="11"/>
        <v>137412.41</v>
      </c>
      <c r="E17" s="1198">
        <v>0</v>
      </c>
      <c r="F17" s="1198">
        <v>0</v>
      </c>
      <c r="G17" s="1193">
        <v>137412.41</v>
      </c>
      <c r="H17" s="51"/>
      <c r="I17" s="1197">
        <f t="shared" ref="I17" si="12">SUM(J17:L17)</f>
        <v>79182.509999999995</v>
      </c>
      <c r="J17" s="1198">
        <v>0</v>
      </c>
      <c r="K17" s="1198">
        <v>0</v>
      </c>
      <c r="L17" s="1193">
        <v>79182.509999999995</v>
      </c>
      <c r="O17" s="251">
        <f t="shared" si="1"/>
        <v>0.73538840837452635</v>
      </c>
      <c r="Q17" s="270">
        <f>VLOOKUP(B17,'FX rates'!$B$9:$K$124,4,FALSE)</f>
        <v>1</v>
      </c>
      <c r="R17" s="288">
        <f>VLOOKUP(B17,'FX rates'!$B$9:$K$124,5,FALSE)</f>
        <v>1</v>
      </c>
      <c r="S17" s="6"/>
      <c r="T17" s="6"/>
      <c r="U17" s="323" t="s">
        <v>511</v>
      </c>
      <c r="V17" s="1197">
        <f t="shared" si="2"/>
        <v>137412.41</v>
      </c>
      <c r="W17" s="1198">
        <f t="shared" si="3"/>
        <v>0</v>
      </c>
      <c r="X17" s="1198">
        <f t="shared" si="4"/>
        <v>0</v>
      </c>
      <c r="Y17" s="1193">
        <f t="shared" si="5"/>
        <v>137412.41</v>
      </c>
      <c r="Z17" s="851"/>
      <c r="AA17" s="1197">
        <f t="shared" si="6"/>
        <v>79182.509999999995</v>
      </c>
      <c r="AB17" s="1198">
        <f t="shared" si="7"/>
        <v>0</v>
      </c>
      <c r="AC17" s="1198">
        <f t="shared" si="8"/>
        <v>0</v>
      </c>
      <c r="AD17" s="1193">
        <f t="shared" si="9"/>
        <v>79182.509999999995</v>
      </c>
      <c r="AE17" s="441"/>
      <c r="AF17" s="378">
        <f t="shared" si="10"/>
        <v>0.73538840837452635</v>
      </c>
    </row>
    <row r="18" spans="1:32" x14ac:dyDescent="0.25">
      <c r="A18" s="6"/>
      <c r="B18" s="1173" t="s">
        <v>21</v>
      </c>
      <c r="C18" s="1199" t="s">
        <v>22</v>
      </c>
      <c r="D18" s="1200">
        <v>1849.7</v>
      </c>
      <c r="E18" s="1180" t="s">
        <v>101</v>
      </c>
      <c r="F18" s="1180" t="s">
        <v>101</v>
      </c>
      <c r="G18" s="1181" t="s">
        <v>101</v>
      </c>
      <c r="H18" s="51"/>
      <c r="I18" s="1200">
        <v>1994.6</v>
      </c>
      <c r="J18" s="1180" t="s">
        <v>101</v>
      </c>
      <c r="K18" s="1180" t="s">
        <v>101</v>
      </c>
      <c r="L18" s="1181" t="s">
        <v>101</v>
      </c>
      <c r="O18" s="391">
        <f t="shared" si="1"/>
        <v>-7.2646144590393993E-2</v>
      </c>
      <c r="Q18" s="271">
        <f>VLOOKUP(B18,'FX rates'!$B$9:$K$124,4,FALSE)</f>
        <v>1.2989999999999999</v>
      </c>
      <c r="R18" s="289">
        <f>VLOOKUP(B18,'FX rates'!$B$9:$K$124,5,FALSE)</f>
        <v>1.363</v>
      </c>
      <c r="S18" s="6"/>
      <c r="T18" s="6"/>
      <c r="U18" s="1173" t="s">
        <v>21</v>
      </c>
      <c r="V18" s="1200">
        <f t="shared" si="2"/>
        <v>1423.9414934565052</v>
      </c>
      <c r="W18" s="1180" t="str">
        <f t="shared" si="3"/>
        <v>NA</v>
      </c>
      <c r="X18" s="1180" t="str">
        <f t="shared" si="4"/>
        <v>NA</v>
      </c>
      <c r="Y18" s="1181" t="str">
        <f t="shared" si="5"/>
        <v>NA</v>
      </c>
      <c r="Z18" s="851"/>
      <c r="AA18" s="1200">
        <f t="shared" si="6"/>
        <v>1463.3895818048422</v>
      </c>
      <c r="AB18" s="1180" t="str">
        <f t="shared" si="7"/>
        <v>NA</v>
      </c>
      <c r="AC18" s="1180" t="str">
        <f t="shared" si="8"/>
        <v>NA</v>
      </c>
      <c r="AD18" s="1181" t="str">
        <f t="shared" si="9"/>
        <v>NA</v>
      </c>
      <c r="AE18" s="441"/>
      <c r="AF18" s="391">
        <f t="shared" si="10"/>
        <v>-2.6956655178373291E-2</v>
      </c>
    </row>
    <row r="19" spans="1:32" x14ac:dyDescent="0.25">
      <c r="B19" s="240"/>
      <c r="C19" s="240"/>
      <c r="D19" s="240"/>
      <c r="E19" s="238"/>
      <c r="F19" s="238"/>
      <c r="G19" s="240"/>
      <c r="H19" s="444"/>
      <c r="I19" s="240"/>
      <c r="J19" s="238"/>
      <c r="K19" s="238"/>
      <c r="L19" s="240"/>
      <c r="N19" s="15"/>
      <c r="O19" s="107"/>
      <c r="Q19" s="15"/>
      <c r="R19" s="240"/>
      <c r="U19" s="240"/>
      <c r="V19" s="240"/>
      <c r="W19" s="238"/>
      <c r="X19" s="238"/>
      <c r="Y19" s="240"/>
      <c r="Z19" s="444"/>
      <c r="AA19" s="240"/>
      <c r="AB19" s="238"/>
      <c r="AC19" s="238"/>
      <c r="AD19" s="240"/>
      <c r="AE19" s="15"/>
      <c r="AF19" s="240"/>
    </row>
    <row r="20" spans="1:32" x14ac:dyDescent="0.25">
      <c r="B20" s="240"/>
      <c r="C20" s="240"/>
      <c r="D20" s="240"/>
      <c r="E20" s="238"/>
      <c r="F20" s="238"/>
      <c r="G20" s="240"/>
      <c r="H20" s="444"/>
      <c r="I20" s="240"/>
      <c r="J20" s="238"/>
      <c r="K20" s="238"/>
      <c r="L20" s="240"/>
      <c r="N20" s="15"/>
      <c r="O20" s="107"/>
      <c r="Q20" s="15"/>
      <c r="R20" s="240"/>
      <c r="U20" s="240"/>
      <c r="V20" s="240"/>
      <c r="W20" s="238"/>
      <c r="X20" s="238"/>
      <c r="Y20" s="240"/>
      <c r="Z20" s="444"/>
      <c r="AA20" s="240"/>
      <c r="AB20" s="238"/>
      <c r="AC20" s="238"/>
      <c r="AD20" s="240"/>
      <c r="AE20" s="15"/>
      <c r="AF20" s="240"/>
    </row>
    <row r="21" spans="1:32" x14ac:dyDescent="0.25">
      <c r="B21" s="305" t="s">
        <v>23</v>
      </c>
      <c r="D21" s="77"/>
      <c r="E21" s="16"/>
      <c r="F21" s="16"/>
      <c r="G21" s="77"/>
      <c r="H21" s="444"/>
      <c r="I21" s="77"/>
      <c r="J21" s="16"/>
      <c r="K21" s="16"/>
      <c r="L21" s="77"/>
      <c r="N21" s="15"/>
      <c r="O21" s="67"/>
      <c r="Q21" s="15"/>
      <c r="R21" s="77"/>
      <c r="U21" s="305" t="s">
        <v>23</v>
      </c>
      <c r="V21" s="77"/>
      <c r="W21" s="16"/>
      <c r="X21" s="16"/>
      <c r="Y21" s="77"/>
      <c r="Z21" s="444"/>
      <c r="AA21" s="77"/>
      <c r="AB21" s="16"/>
      <c r="AC21" s="16"/>
      <c r="AD21" s="77"/>
      <c r="AE21" s="15"/>
      <c r="AF21" s="77"/>
    </row>
    <row r="22" spans="1:32" x14ac:dyDescent="0.25">
      <c r="B22" s="1170" t="s">
        <v>539</v>
      </c>
      <c r="C22" s="1171" t="s">
        <v>541</v>
      </c>
      <c r="D22" s="1189">
        <v>179272.46</v>
      </c>
      <c r="E22" s="1176" t="s">
        <v>101</v>
      </c>
      <c r="F22" s="1176" t="s">
        <v>101</v>
      </c>
      <c r="G22" s="1177" t="s">
        <v>101</v>
      </c>
      <c r="H22" s="444"/>
      <c r="I22" s="1189">
        <v>86428.9</v>
      </c>
      <c r="J22" s="1176" t="s">
        <v>101</v>
      </c>
      <c r="K22" s="1176" t="s">
        <v>101</v>
      </c>
      <c r="L22" s="1177" t="s">
        <v>101</v>
      </c>
      <c r="N22" s="15"/>
      <c r="O22" s="250">
        <f t="shared" si="1"/>
        <v>1.0742189244569815</v>
      </c>
      <c r="Q22" s="269">
        <f>VLOOKUP(B22,'FX rates'!$B$9:$K$124,4,FALSE)</f>
        <v>479</v>
      </c>
      <c r="R22" s="287">
        <f>VLOOKUP(B22,'FX rates'!$B$9:$K$124,5,FALSE)</f>
        <v>484</v>
      </c>
      <c r="U22" s="1170" t="s">
        <v>539</v>
      </c>
      <c r="V22" s="1189">
        <f t="shared" si="2"/>
        <v>374.26400835073065</v>
      </c>
      <c r="W22" s="1176" t="str">
        <f t="shared" si="3"/>
        <v>NA</v>
      </c>
      <c r="X22" s="1176" t="str">
        <f t="shared" si="4"/>
        <v>NA</v>
      </c>
      <c r="Y22" s="1177" t="str">
        <f t="shared" si="5"/>
        <v>NA</v>
      </c>
      <c r="Z22" s="444"/>
      <c r="AA22" s="1189">
        <f t="shared" si="6"/>
        <v>178.57210743801653</v>
      </c>
      <c r="AB22" s="1176" t="str">
        <f t="shared" si="7"/>
        <v>NA</v>
      </c>
      <c r="AC22" s="1176" t="str">
        <f t="shared" si="8"/>
        <v>NA</v>
      </c>
      <c r="AD22" s="1177" t="str">
        <f t="shared" si="9"/>
        <v>NA</v>
      </c>
      <c r="AE22" s="15"/>
      <c r="AF22" s="377">
        <f t="shared" si="10"/>
        <v>1.0958704789920226</v>
      </c>
    </row>
    <row r="23" spans="1:32" x14ac:dyDescent="0.25">
      <c r="B23" s="323" t="s">
        <v>543</v>
      </c>
      <c r="C23" s="1190" t="s">
        <v>24</v>
      </c>
      <c r="D23" s="1191">
        <v>483.2</v>
      </c>
      <c r="E23" s="1192" t="s">
        <v>101</v>
      </c>
      <c r="F23" s="1192" t="s">
        <v>101</v>
      </c>
      <c r="G23" s="1195" t="s">
        <v>101</v>
      </c>
      <c r="H23" s="444"/>
      <c r="I23" s="1191" t="s">
        <v>101</v>
      </c>
      <c r="J23" s="1192" t="s">
        <v>101</v>
      </c>
      <c r="K23" s="1192" t="s">
        <v>101</v>
      </c>
      <c r="L23" s="1195" t="s">
        <v>101</v>
      </c>
      <c r="N23" s="15"/>
      <c r="O23" s="251" t="str">
        <f t="shared" si="1"/>
        <v>NA</v>
      </c>
      <c r="Q23" s="270">
        <f>VLOOKUP(B23,'FX rates'!$B$9:$K$124,4,FALSE)</f>
        <v>1.4239999999999999</v>
      </c>
      <c r="R23" s="288">
        <f>VLOOKUP(B23,'FX rates'!$B$9:$K$124,5,FALSE)</f>
        <v>1.417</v>
      </c>
      <c r="U23" s="323" t="s">
        <v>543</v>
      </c>
      <c r="V23" s="1191">
        <f t="shared" si="2"/>
        <v>339.32584269662919</v>
      </c>
      <c r="W23" s="1192" t="str">
        <f t="shared" si="3"/>
        <v>NA</v>
      </c>
      <c r="X23" s="1192" t="str">
        <f t="shared" si="4"/>
        <v>NA</v>
      </c>
      <c r="Y23" s="1195" t="str">
        <f t="shared" si="5"/>
        <v>NA</v>
      </c>
      <c r="Z23" s="444"/>
      <c r="AA23" s="1191" t="str">
        <f t="shared" si="6"/>
        <v>NA</v>
      </c>
      <c r="AB23" s="1192" t="str">
        <f t="shared" si="7"/>
        <v>NA</v>
      </c>
      <c r="AC23" s="1192" t="str">
        <f t="shared" si="8"/>
        <v>NA</v>
      </c>
      <c r="AD23" s="1195" t="str">
        <f t="shared" si="9"/>
        <v>NA</v>
      </c>
      <c r="AE23" s="15"/>
      <c r="AF23" s="378" t="str">
        <f t="shared" si="10"/>
        <v>NA</v>
      </c>
    </row>
    <row r="24" spans="1:32" x14ac:dyDescent="0.25">
      <c r="B24" s="1194" t="s">
        <v>545</v>
      </c>
      <c r="C24" s="1190" t="s">
        <v>25</v>
      </c>
      <c r="D24" s="1196">
        <v>2577692.4900000002</v>
      </c>
      <c r="E24" s="1178" t="s">
        <v>101</v>
      </c>
      <c r="F24" s="1178" t="s">
        <v>101</v>
      </c>
      <c r="G24" s="1179" t="s">
        <v>101</v>
      </c>
      <c r="H24" s="444"/>
      <c r="I24" s="1196">
        <v>3805627.33</v>
      </c>
      <c r="J24" s="1178" t="s">
        <v>101</v>
      </c>
      <c r="K24" s="1178" t="s">
        <v>101</v>
      </c>
      <c r="L24" s="1179" t="s">
        <v>101</v>
      </c>
      <c r="N24" s="15"/>
      <c r="O24" s="251">
        <f t="shared" si="1"/>
        <v>-0.32266292348704567</v>
      </c>
      <c r="Q24" s="270">
        <f>VLOOKUP(B24,'FX rates'!$B$9:$K$124,4,FALSE)</f>
        <v>71.355000000000004</v>
      </c>
      <c r="R24" s="288">
        <f>VLOOKUP(B24,'FX rates'!$B$9:$K$124,5,FALSE)</f>
        <v>69.438999999999993</v>
      </c>
      <c r="U24" s="1194" t="s">
        <v>545</v>
      </c>
      <c r="V24" s="1196">
        <f t="shared" si="2"/>
        <v>36124.903510615935</v>
      </c>
      <c r="W24" s="1178" t="str">
        <f t="shared" si="3"/>
        <v>NA</v>
      </c>
      <c r="X24" s="1178" t="str">
        <f t="shared" si="4"/>
        <v>NA</v>
      </c>
      <c r="Y24" s="1179" t="str">
        <f t="shared" si="5"/>
        <v>NA</v>
      </c>
      <c r="Z24" s="444"/>
      <c r="AA24" s="1196">
        <f t="shared" si="6"/>
        <v>54805.330289894737</v>
      </c>
      <c r="AB24" s="1178" t="str">
        <f t="shared" si="7"/>
        <v>NA</v>
      </c>
      <c r="AC24" s="1178" t="str">
        <f t="shared" si="8"/>
        <v>NA</v>
      </c>
      <c r="AD24" s="1179" t="str">
        <f t="shared" si="9"/>
        <v>NA</v>
      </c>
      <c r="AE24" s="15"/>
      <c r="AF24" s="378">
        <f t="shared" si="10"/>
        <v>-0.34085054647911112</v>
      </c>
    </row>
    <row r="25" spans="1:32" x14ac:dyDescent="0.25">
      <c r="B25" s="323" t="s">
        <v>28</v>
      </c>
      <c r="C25" s="1190" t="s">
        <v>29</v>
      </c>
      <c r="D25" s="1191">
        <v>57914.17</v>
      </c>
      <c r="E25" s="1192" t="s">
        <v>101</v>
      </c>
      <c r="F25" s="1192" t="s">
        <v>101</v>
      </c>
      <c r="G25" s="1195" t="s">
        <v>101</v>
      </c>
      <c r="H25" s="444"/>
      <c r="I25" s="1191">
        <v>55917.62</v>
      </c>
      <c r="J25" s="1192" t="s">
        <v>101</v>
      </c>
      <c r="K25" s="1192" t="s">
        <v>101</v>
      </c>
      <c r="L25" s="1195" t="s">
        <v>101</v>
      </c>
      <c r="N25" s="15"/>
      <c r="O25" s="251">
        <f t="shared" si="1"/>
        <v>3.5705203476113528E-2</v>
      </c>
      <c r="Q25" s="270">
        <f>VLOOKUP(B25,'FX rates'!$B$9:$K$124,4,FALSE)</f>
        <v>181.375</v>
      </c>
      <c r="R25" s="288">
        <f>VLOOKUP(B25,'FX rates'!$B$9:$K$124,5,FALSE)</f>
        <v>182.30799999999999</v>
      </c>
      <c r="U25" s="323" t="s">
        <v>28</v>
      </c>
      <c r="V25" s="1191">
        <f t="shared" si="2"/>
        <v>319.30624396967607</v>
      </c>
      <c r="W25" s="1192" t="str">
        <f t="shared" si="3"/>
        <v>NA</v>
      </c>
      <c r="X25" s="1192" t="str">
        <f t="shared" si="4"/>
        <v>NA</v>
      </c>
      <c r="Y25" s="1195" t="str">
        <f t="shared" si="5"/>
        <v>NA</v>
      </c>
      <c r="Z25" s="444"/>
      <c r="AA25" s="1191">
        <f t="shared" si="6"/>
        <v>306.72060469096255</v>
      </c>
      <c r="AB25" s="1192" t="str">
        <f t="shared" si="7"/>
        <v>NA</v>
      </c>
      <c r="AC25" s="1192" t="str">
        <f t="shared" si="8"/>
        <v>NA</v>
      </c>
      <c r="AD25" s="1195" t="str">
        <f t="shared" si="9"/>
        <v>NA</v>
      </c>
      <c r="AE25" s="15"/>
      <c r="AF25" s="378">
        <f t="shared" si="10"/>
        <v>4.1032911014876994E-2</v>
      </c>
    </row>
    <row r="26" spans="1:32" x14ac:dyDescent="0.25">
      <c r="B26" s="323" t="s">
        <v>444</v>
      </c>
      <c r="C26" s="1190" t="s">
        <v>31</v>
      </c>
      <c r="D26" s="1196">
        <v>218582409.52000001</v>
      </c>
      <c r="E26" s="1178" t="s">
        <v>101</v>
      </c>
      <c r="F26" s="1178" t="s">
        <v>101</v>
      </c>
      <c r="G26" s="1179" t="s">
        <v>101</v>
      </c>
      <c r="H26" s="444"/>
      <c r="I26" s="1196">
        <v>292030613.89999998</v>
      </c>
      <c r="J26" s="1178" t="s">
        <v>101</v>
      </c>
      <c r="K26" s="1178" t="s">
        <v>101</v>
      </c>
      <c r="L26" s="1179" t="s">
        <v>101</v>
      </c>
      <c r="N26" s="15"/>
      <c r="O26" s="251">
        <f t="shared" si="1"/>
        <v>-0.2515085778135262</v>
      </c>
      <c r="Q26" s="270">
        <f>VLOOKUP(B26,'FX rates'!$B$9:$K$124,4,FALSE)</f>
        <v>23172.5</v>
      </c>
      <c r="R26" s="288">
        <f>VLOOKUP(B26,'FX rates'!$B$9:$K$124,5,FALSE)</f>
        <v>23125.599999999999</v>
      </c>
      <c r="U26" s="323" t="s">
        <v>444</v>
      </c>
      <c r="V26" s="1196">
        <f t="shared" si="2"/>
        <v>9432.8367470061494</v>
      </c>
      <c r="W26" s="1178" t="str">
        <f t="shared" si="3"/>
        <v>NA</v>
      </c>
      <c r="X26" s="1178" t="str">
        <f t="shared" si="4"/>
        <v>NA</v>
      </c>
      <c r="Y26" s="1179" t="str">
        <f t="shared" si="5"/>
        <v>NA</v>
      </c>
      <c r="Z26" s="444"/>
      <c r="AA26" s="1196">
        <f t="shared" si="6"/>
        <v>12628.023225343342</v>
      </c>
      <c r="AB26" s="1178" t="str">
        <f t="shared" si="7"/>
        <v>NA</v>
      </c>
      <c r="AC26" s="1178" t="str">
        <f t="shared" si="8"/>
        <v>NA</v>
      </c>
      <c r="AD26" s="1179" t="str">
        <f t="shared" si="9"/>
        <v>NA</v>
      </c>
      <c r="AE26" s="15"/>
      <c r="AF26" s="378">
        <f t="shared" si="10"/>
        <v>-0.2530234876290639</v>
      </c>
    </row>
    <row r="27" spans="1:32" x14ac:dyDescent="0.25">
      <c r="B27" s="1194" t="s">
        <v>32</v>
      </c>
      <c r="C27" s="1190" t="s">
        <v>33</v>
      </c>
      <c r="D27" s="1191">
        <f t="shared" si="11"/>
        <v>1401914.4300000002</v>
      </c>
      <c r="E27" s="1192">
        <v>600621.99</v>
      </c>
      <c r="F27" s="1192">
        <v>766197.61</v>
      </c>
      <c r="G27" s="1195">
        <v>35094.83</v>
      </c>
      <c r="H27" s="444"/>
      <c r="I27" s="1191">
        <v>1053832.8899999999</v>
      </c>
      <c r="J27" s="1192">
        <v>367975.08</v>
      </c>
      <c r="K27" s="1192">
        <v>685857.82</v>
      </c>
      <c r="L27" s="1195">
        <v>0</v>
      </c>
      <c r="N27" s="15"/>
      <c r="O27" s="251">
        <f t="shared" si="1"/>
        <v>0.33030050903042163</v>
      </c>
      <c r="Q27" s="270">
        <f>VLOOKUP(B27,'FX rates'!$B$9:$K$124,4,FALSE)</f>
        <v>7.79</v>
      </c>
      <c r="R27" s="288">
        <f>VLOOKUP(B27,'FX rates'!$B$9:$K$124,5,FALSE)</f>
        <v>7.8310000000000004</v>
      </c>
      <c r="U27" s="1194" t="s">
        <v>32</v>
      </c>
      <c r="V27" s="1191">
        <f t="shared" si="2"/>
        <v>179963.34146341466</v>
      </c>
      <c r="W27" s="1192">
        <f t="shared" si="3"/>
        <v>77101.66752246469</v>
      </c>
      <c r="X27" s="1192">
        <f t="shared" si="4"/>
        <v>98356.560975609755</v>
      </c>
      <c r="Y27" s="1195">
        <f t="shared" si="5"/>
        <v>4505.1129653401795</v>
      </c>
      <c r="Z27" s="444"/>
      <c r="AA27" s="1191">
        <f t="shared" si="6"/>
        <v>134571.94355765544</v>
      </c>
      <c r="AB27" s="1192">
        <f t="shared" si="7"/>
        <v>46989.53901162048</v>
      </c>
      <c r="AC27" s="1192">
        <f t="shared" si="8"/>
        <v>87582.405823011097</v>
      </c>
      <c r="AD27" s="1195">
        <f t="shared" si="9"/>
        <v>0</v>
      </c>
      <c r="AE27" s="15"/>
      <c r="AF27" s="378">
        <f t="shared" si="10"/>
        <v>0.33730209065689776</v>
      </c>
    </row>
    <row r="28" spans="1:32" x14ac:dyDescent="0.25">
      <c r="B28" s="323" t="s">
        <v>34</v>
      </c>
      <c r="C28" s="1190" t="s">
        <v>35</v>
      </c>
      <c r="D28" s="1196">
        <v>192266809</v>
      </c>
      <c r="E28" s="1178" t="s">
        <v>101</v>
      </c>
      <c r="F28" s="1178" t="s">
        <v>101</v>
      </c>
      <c r="G28" s="1179" t="s">
        <v>101</v>
      </c>
      <c r="H28" s="444"/>
      <c r="I28" s="1196" t="s">
        <v>101</v>
      </c>
      <c r="J28" s="1178" t="s">
        <v>101</v>
      </c>
      <c r="K28" s="1178" t="s">
        <v>101</v>
      </c>
      <c r="L28" s="1179" t="s">
        <v>101</v>
      </c>
      <c r="N28" s="15"/>
      <c r="O28" s="251" t="str">
        <f t="shared" si="1"/>
        <v>NA</v>
      </c>
      <c r="Q28" s="270">
        <f>VLOOKUP(B28,'FX rates'!$B$9:$K$124,4,FALSE)</f>
        <v>13882.5</v>
      </c>
      <c r="R28" s="288">
        <f>VLOOKUP(B28,'FX rates'!$B$9:$K$124,5,FALSE)</f>
        <v>14428.9</v>
      </c>
      <c r="U28" s="323" t="s">
        <v>34</v>
      </c>
      <c r="V28" s="1196">
        <f t="shared" si="2"/>
        <v>13849.581055285431</v>
      </c>
      <c r="W28" s="1178" t="str">
        <f t="shared" si="3"/>
        <v>NA</v>
      </c>
      <c r="X28" s="1178" t="str">
        <f t="shared" si="4"/>
        <v>NA</v>
      </c>
      <c r="Y28" s="1179" t="str">
        <f t="shared" si="5"/>
        <v>NA</v>
      </c>
      <c r="Z28" s="444"/>
      <c r="AA28" s="1196" t="str">
        <f t="shared" si="6"/>
        <v>NA</v>
      </c>
      <c r="AB28" s="1178" t="str">
        <f t="shared" si="7"/>
        <v>NA</v>
      </c>
      <c r="AC28" s="1178" t="str">
        <f t="shared" si="8"/>
        <v>NA</v>
      </c>
      <c r="AD28" s="1179" t="str">
        <f t="shared" si="9"/>
        <v>NA</v>
      </c>
      <c r="AE28" s="15"/>
      <c r="AF28" s="378" t="str">
        <f t="shared" si="10"/>
        <v>NA</v>
      </c>
    </row>
    <row r="29" spans="1:32" x14ac:dyDescent="0.25">
      <c r="B29" s="323" t="s">
        <v>36</v>
      </c>
      <c r="C29" s="1190" t="s">
        <v>37</v>
      </c>
      <c r="D29" s="1191">
        <f t="shared" si="11"/>
        <v>11571990.74</v>
      </c>
      <c r="E29" s="1192">
        <v>11571990.74</v>
      </c>
      <c r="F29" s="1192" t="s">
        <v>101</v>
      </c>
      <c r="G29" s="1195" t="s">
        <v>101</v>
      </c>
      <c r="H29" s="444"/>
      <c r="I29" s="1191">
        <v>8490258.8200000003</v>
      </c>
      <c r="J29" s="1192">
        <v>8490258.8200000003</v>
      </c>
      <c r="K29" s="1192">
        <v>0</v>
      </c>
      <c r="L29" s="1195">
        <v>0</v>
      </c>
      <c r="N29" s="15"/>
      <c r="O29" s="251">
        <f t="shared" si="1"/>
        <v>0.36297267083784845</v>
      </c>
      <c r="Q29" s="270">
        <f>VLOOKUP(B29,'FX rates'!$B$9:$K$124,4,FALSE)</f>
        <v>108.625</v>
      </c>
      <c r="R29" s="288">
        <f>VLOOKUP(B29,'FX rates'!$B$9:$K$124,5,FALSE)</f>
        <v>110.004</v>
      </c>
      <c r="U29" s="323" t="s">
        <v>36</v>
      </c>
      <c r="V29" s="1191">
        <f t="shared" si="2"/>
        <v>106531.56032220944</v>
      </c>
      <c r="W29" s="1192">
        <f t="shared" si="3"/>
        <v>106531.56032220944</v>
      </c>
      <c r="X29" s="1192" t="str">
        <f t="shared" si="4"/>
        <v>NA</v>
      </c>
      <c r="Y29" s="1195" t="str">
        <f t="shared" si="5"/>
        <v>NA</v>
      </c>
      <c r="Z29" s="444"/>
      <c r="AA29" s="1191">
        <f t="shared" si="6"/>
        <v>77181.364495836518</v>
      </c>
      <c r="AB29" s="1192">
        <f t="shared" si="7"/>
        <v>77181.364495836518</v>
      </c>
      <c r="AC29" s="1192">
        <f t="shared" si="8"/>
        <v>0</v>
      </c>
      <c r="AD29" s="1195">
        <f t="shared" si="9"/>
        <v>0</v>
      </c>
      <c r="AE29" s="15"/>
      <c r="AF29" s="378">
        <f t="shared" si="10"/>
        <v>0.38027567947384744</v>
      </c>
    </row>
    <row r="30" spans="1:32" x14ac:dyDescent="0.25">
      <c r="B30" s="323" t="s">
        <v>38</v>
      </c>
      <c r="C30" s="1190" t="s">
        <v>39</v>
      </c>
      <c r="D30" s="1196">
        <f t="shared" si="11"/>
        <v>619799078</v>
      </c>
      <c r="E30" s="1178">
        <v>160889850</v>
      </c>
      <c r="F30" s="1178">
        <v>458849228</v>
      </c>
      <c r="G30" s="1179">
        <v>60000</v>
      </c>
      <c r="H30" s="444"/>
      <c r="I30" s="1196">
        <v>544580937.16999996</v>
      </c>
      <c r="J30" s="1178">
        <v>141363746</v>
      </c>
      <c r="K30" s="1178">
        <v>421367017</v>
      </c>
      <c r="L30" s="1179">
        <v>0</v>
      </c>
      <c r="N30" s="15"/>
      <c r="O30" s="251">
        <f t="shared" si="1"/>
        <v>0.13812114177349447</v>
      </c>
      <c r="Q30" s="270">
        <f>VLOOKUP(B30,'FX rates'!$B$9:$K$124,4,FALSE)</f>
        <v>1155.07</v>
      </c>
      <c r="R30" s="288">
        <f>VLOOKUP(B30,'FX rates'!$B$9:$K$124,5,FALSE)</f>
        <v>1112.97</v>
      </c>
      <c r="U30" s="323" t="s">
        <v>38</v>
      </c>
      <c r="V30" s="1196">
        <f t="shared" si="2"/>
        <v>536590.05774541805</v>
      </c>
      <c r="W30" s="1178">
        <f t="shared" si="3"/>
        <v>139290.12960253493</v>
      </c>
      <c r="X30" s="1178">
        <f t="shared" si="4"/>
        <v>397247.98323911108</v>
      </c>
      <c r="Y30" s="1179">
        <f t="shared" si="5"/>
        <v>51.944903772065764</v>
      </c>
      <c r="Z30" s="444"/>
      <c r="AA30" s="1196">
        <f t="shared" si="6"/>
        <v>489304.23746372317</v>
      </c>
      <c r="AB30" s="1178">
        <f t="shared" si="7"/>
        <v>127014.87551326631</v>
      </c>
      <c r="AC30" s="1178">
        <f t="shared" si="8"/>
        <v>378596.92264840921</v>
      </c>
      <c r="AD30" s="1179">
        <f t="shared" si="9"/>
        <v>0</v>
      </c>
      <c r="AE30" s="15"/>
      <c r="AF30" s="378">
        <f t="shared" si="10"/>
        <v>9.6638893884912716E-2</v>
      </c>
    </row>
    <row r="31" spans="1:32" x14ac:dyDescent="0.25">
      <c r="B31" s="1194" t="s">
        <v>433</v>
      </c>
      <c r="C31" s="1190" t="s">
        <v>25</v>
      </c>
      <c r="D31" s="1191">
        <v>28419215.84</v>
      </c>
      <c r="E31" s="1192" t="s">
        <v>101</v>
      </c>
      <c r="F31" s="1192" t="s">
        <v>101</v>
      </c>
      <c r="G31" s="1195" t="s">
        <v>101</v>
      </c>
      <c r="H31" s="15"/>
      <c r="I31" s="1191">
        <v>19372044.170000002</v>
      </c>
      <c r="J31" s="1192" t="s">
        <v>101</v>
      </c>
      <c r="K31" s="1192" t="s">
        <v>101</v>
      </c>
      <c r="L31" s="1195" t="s">
        <v>101</v>
      </c>
      <c r="O31" s="251">
        <f t="shared" si="1"/>
        <v>0.46702204427195448</v>
      </c>
      <c r="Q31" s="270">
        <f>VLOOKUP(B31,'FX rates'!$B$9:$K$124,4,FALSE)</f>
        <v>71.355000000000004</v>
      </c>
      <c r="R31" s="288">
        <f>VLOOKUP(B31,'FX rates'!$B$9:$K$124,5,FALSE)</f>
        <v>69.438999999999993</v>
      </c>
      <c r="U31" s="1194" t="s">
        <v>433</v>
      </c>
      <c r="V31" s="1191">
        <f t="shared" si="2"/>
        <v>398279.24938686844</v>
      </c>
      <c r="W31" s="1192" t="str">
        <f t="shared" si="3"/>
        <v>NA</v>
      </c>
      <c r="X31" s="1192" t="str">
        <f t="shared" si="4"/>
        <v>NA</v>
      </c>
      <c r="Y31" s="1195" t="str">
        <f t="shared" si="5"/>
        <v>NA</v>
      </c>
      <c r="Z31" s="444"/>
      <c r="AA31" s="1191">
        <f t="shared" si="6"/>
        <v>278979.30802574928</v>
      </c>
      <c r="AB31" s="1192" t="str">
        <f t="shared" si="7"/>
        <v>NA</v>
      </c>
      <c r="AC31" s="1192" t="str">
        <f t="shared" si="8"/>
        <v>NA</v>
      </c>
      <c r="AD31" s="1195" t="str">
        <f t="shared" si="9"/>
        <v>NA</v>
      </c>
      <c r="AE31" s="440"/>
      <c r="AF31" s="378">
        <f t="shared" si="10"/>
        <v>0.42763007122416402</v>
      </c>
    </row>
    <row r="32" spans="1:32" x14ac:dyDescent="0.25">
      <c r="A32" s="6"/>
      <c r="B32" s="323" t="s">
        <v>40</v>
      </c>
      <c r="C32" s="1190" t="s">
        <v>41</v>
      </c>
      <c r="D32" s="1196">
        <f t="shared" si="11"/>
        <v>8827.7999999999993</v>
      </c>
      <c r="E32" s="1178">
        <v>3740.18</v>
      </c>
      <c r="F32" s="1178">
        <v>2750.01</v>
      </c>
      <c r="G32" s="1179">
        <v>2337.6099999999988</v>
      </c>
      <c r="H32" s="15"/>
      <c r="I32" s="1196">
        <v>6274.25</v>
      </c>
      <c r="J32" s="1178" t="s">
        <v>101</v>
      </c>
      <c r="K32" s="1178" t="s">
        <v>101</v>
      </c>
      <c r="L32" s="1179" t="s">
        <v>101</v>
      </c>
      <c r="O32" s="251">
        <f t="shared" si="1"/>
        <v>0.40698888313344211</v>
      </c>
      <c r="Q32" s="270">
        <f>VLOOKUP(B32,'FX rates'!$B$9:$K$124,4,FALSE)</f>
        <v>1.484</v>
      </c>
      <c r="R32" s="288">
        <f>VLOOKUP(B32,'FX rates'!$B$9:$K$124,5,FALSE)</f>
        <v>1.49</v>
      </c>
      <c r="S32" s="6"/>
      <c r="T32" s="6"/>
      <c r="U32" s="323" t="s">
        <v>40</v>
      </c>
      <c r="V32" s="1196">
        <f t="shared" si="2"/>
        <v>5948.6522911051206</v>
      </c>
      <c r="W32" s="1178">
        <f t="shared" si="3"/>
        <v>2520.3369272237196</v>
      </c>
      <c r="X32" s="1178">
        <f t="shared" si="4"/>
        <v>1853.1064690026956</v>
      </c>
      <c r="Y32" s="1179">
        <f t="shared" si="5"/>
        <v>1575.2088948787055</v>
      </c>
      <c r="Z32" s="851"/>
      <c r="AA32" s="1196">
        <f t="shared" si="6"/>
        <v>4210.9060402684563</v>
      </c>
      <c r="AB32" s="1178" t="str">
        <f t="shared" si="7"/>
        <v>NA</v>
      </c>
      <c r="AC32" s="1178" t="str">
        <f t="shared" si="8"/>
        <v>NA</v>
      </c>
      <c r="AD32" s="1179" t="str">
        <f t="shared" si="9"/>
        <v>NA</v>
      </c>
      <c r="AE32" s="441"/>
      <c r="AF32" s="378">
        <f t="shared" si="10"/>
        <v>0.41267751743182529</v>
      </c>
    </row>
    <row r="33" spans="1:32" x14ac:dyDescent="0.25">
      <c r="A33" s="6"/>
      <c r="B33" s="323" t="s">
        <v>45</v>
      </c>
      <c r="C33" s="1190" t="s">
        <v>44</v>
      </c>
      <c r="D33" s="1191">
        <v>1479462.49</v>
      </c>
      <c r="E33" s="1192" t="s">
        <v>101</v>
      </c>
      <c r="F33" s="1192" t="s">
        <v>101</v>
      </c>
      <c r="G33" s="1195" t="s">
        <v>101</v>
      </c>
      <c r="H33" s="15"/>
      <c r="I33" s="1191">
        <f>SUM(J33:L33)</f>
        <v>1227496.27</v>
      </c>
      <c r="J33" s="1192">
        <v>460179.48</v>
      </c>
      <c r="K33" s="1192">
        <v>767316.79</v>
      </c>
      <c r="L33" s="1195" t="s">
        <v>101</v>
      </c>
      <c r="O33" s="251">
        <f t="shared" si="1"/>
        <v>0.20526842008244958</v>
      </c>
      <c r="Q33" s="270">
        <f>VLOOKUP(B33,'FX rates'!$B$9:$K$124,4,FALSE)</f>
        <v>6.9630000000000001</v>
      </c>
      <c r="R33" s="288">
        <f>VLOOKUP(B33,'FX rates'!$B$9:$K$124,5,FALSE)</f>
        <v>6.8760000000000003</v>
      </c>
      <c r="S33" s="6"/>
      <c r="T33" s="6"/>
      <c r="U33" s="323" t="s">
        <v>45</v>
      </c>
      <c r="V33" s="1191">
        <f t="shared" si="2"/>
        <v>212474.86571879935</v>
      </c>
      <c r="W33" s="1192" t="str">
        <f t="shared" si="3"/>
        <v>NA</v>
      </c>
      <c r="X33" s="1192" t="str">
        <f t="shared" si="4"/>
        <v>NA</v>
      </c>
      <c r="Y33" s="1195" t="str">
        <f t="shared" si="5"/>
        <v>NA</v>
      </c>
      <c r="Z33" s="851"/>
      <c r="AA33" s="1191">
        <f t="shared" si="6"/>
        <v>178518.94560791156</v>
      </c>
      <c r="AB33" s="1192">
        <f t="shared" si="7"/>
        <v>66925.462478184985</v>
      </c>
      <c r="AC33" s="1192">
        <f t="shared" si="8"/>
        <v>111593.48312972659</v>
      </c>
      <c r="AD33" s="1195" t="str">
        <f t="shared" si="9"/>
        <v>NA</v>
      </c>
      <c r="AE33" s="441"/>
      <c r="AF33" s="378">
        <f t="shared" si="10"/>
        <v>0.19020905593665427</v>
      </c>
    </row>
    <row r="34" spans="1:32" x14ac:dyDescent="0.25">
      <c r="B34" s="1194" t="s">
        <v>46</v>
      </c>
      <c r="C34" s="1190" t="s">
        <v>47</v>
      </c>
      <c r="D34" s="1196">
        <v>493061.37</v>
      </c>
      <c r="E34" s="1178" t="s">
        <v>101</v>
      </c>
      <c r="F34" s="1178" t="s">
        <v>101</v>
      </c>
      <c r="G34" s="1179" t="s">
        <v>101</v>
      </c>
      <c r="H34" s="444"/>
      <c r="I34" s="1196">
        <v>438725.78</v>
      </c>
      <c r="J34" s="1178" t="s">
        <v>101</v>
      </c>
      <c r="K34" s="1178" t="s">
        <v>101</v>
      </c>
      <c r="L34" s="1179" t="s">
        <v>101</v>
      </c>
      <c r="M34" s="1"/>
      <c r="N34" s="15"/>
      <c r="O34" s="251">
        <f t="shared" si="1"/>
        <v>0.12384863729685537</v>
      </c>
      <c r="Q34" s="270">
        <f>VLOOKUP(B34,'FX rates'!$B$9:$K$124,4,FALSE)</f>
        <v>1.345</v>
      </c>
      <c r="R34" s="288">
        <f>VLOOKUP(B34,'FX rates'!$B$9:$K$124,5,FALSE)</f>
        <v>1.363</v>
      </c>
      <c r="S34" s="27"/>
      <c r="T34" s="27"/>
      <c r="U34" s="1194" t="s">
        <v>46</v>
      </c>
      <c r="V34" s="1196">
        <f t="shared" si="2"/>
        <v>366588.37918215612</v>
      </c>
      <c r="W34" s="1178" t="str">
        <f t="shared" si="3"/>
        <v>NA</v>
      </c>
      <c r="X34" s="1178" t="str">
        <f t="shared" si="4"/>
        <v>NA</v>
      </c>
      <c r="Y34" s="1179" t="str">
        <f t="shared" si="5"/>
        <v>NA</v>
      </c>
      <c r="Z34" s="444"/>
      <c r="AA34" s="1196">
        <f t="shared" si="6"/>
        <v>321882.45047688927</v>
      </c>
      <c r="AB34" s="1178" t="str">
        <f t="shared" si="7"/>
        <v>NA</v>
      </c>
      <c r="AC34" s="1178" t="str">
        <f t="shared" si="8"/>
        <v>NA</v>
      </c>
      <c r="AD34" s="1179" t="str">
        <f t="shared" si="9"/>
        <v>NA</v>
      </c>
      <c r="AE34" s="444"/>
      <c r="AF34" s="378">
        <f t="shared" si="10"/>
        <v>0.1388889908071477</v>
      </c>
    </row>
    <row r="35" spans="1:32" x14ac:dyDescent="0.25">
      <c r="B35" s="323" t="s">
        <v>49</v>
      </c>
      <c r="C35" s="1190" t="s">
        <v>50</v>
      </c>
      <c r="D35" s="1196">
        <f t="shared" si="11"/>
        <v>1800431.33</v>
      </c>
      <c r="E35" s="1178">
        <v>562581.80000000005</v>
      </c>
      <c r="F35" s="1178">
        <v>443800</v>
      </c>
      <c r="G35" s="1179">
        <v>794049.53</v>
      </c>
      <c r="H35" s="444"/>
      <c r="I35" s="1196">
        <f t="shared" ref="I35:I36" si="13">SUM(J35:L35)</f>
        <v>1885007.2</v>
      </c>
      <c r="J35" s="1178">
        <v>595699.94999999995</v>
      </c>
      <c r="K35" s="1178">
        <v>362101</v>
      </c>
      <c r="L35" s="1179">
        <v>927206.25</v>
      </c>
      <c r="M35" s="1"/>
      <c r="N35" s="15"/>
      <c r="O35" s="251">
        <f t="shared" si="1"/>
        <v>-4.4867664165951136E-2</v>
      </c>
      <c r="Q35" s="270">
        <f>VLOOKUP(B35,'FX rates'!$B$9:$K$124,4,FALSE)</f>
        <v>29.914000000000001</v>
      </c>
      <c r="R35" s="288">
        <f>VLOOKUP(B35,'FX rates'!$B$9:$K$124,5,FALSE)</f>
        <v>30.565000000000001</v>
      </c>
      <c r="U35" s="323" t="s">
        <v>49</v>
      </c>
      <c r="V35" s="1196">
        <f t="shared" si="2"/>
        <v>60186.9134853246</v>
      </c>
      <c r="W35" s="1178">
        <f t="shared" si="3"/>
        <v>18806.639031891424</v>
      </c>
      <c r="X35" s="1178">
        <f t="shared" si="4"/>
        <v>14835.862806712576</v>
      </c>
      <c r="Y35" s="1179">
        <f t="shared" si="5"/>
        <v>26544.4116467206</v>
      </c>
      <c r="Z35" s="444"/>
      <c r="AA35" s="1196">
        <f t="shared" si="6"/>
        <v>61672.082447243578</v>
      </c>
      <c r="AB35" s="1178">
        <f t="shared" si="7"/>
        <v>19489.610665794207</v>
      </c>
      <c r="AC35" s="1178">
        <f t="shared" si="8"/>
        <v>11846.916407655815</v>
      </c>
      <c r="AD35" s="1179">
        <f t="shared" si="9"/>
        <v>30335.555373793555</v>
      </c>
      <c r="AE35" s="15"/>
      <c r="AF35" s="378">
        <f t="shared" si="10"/>
        <v>-2.4081706065129924E-2</v>
      </c>
    </row>
    <row r="36" spans="1:32" x14ac:dyDescent="0.25">
      <c r="B36" s="323" t="s">
        <v>51</v>
      </c>
      <c r="C36" s="1190" t="s">
        <v>50</v>
      </c>
      <c r="D36" s="1197">
        <f t="shared" si="11"/>
        <v>323800</v>
      </c>
      <c r="E36" s="1198">
        <v>0</v>
      </c>
      <c r="F36" s="1198">
        <v>323800</v>
      </c>
      <c r="G36" s="1193">
        <v>0</v>
      </c>
      <c r="H36" s="444"/>
      <c r="I36" s="1196">
        <f t="shared" si="13"/>
        <v>279800</v>
      </c>
      <c r="J36" s="1198">
        <v>0</v>
      </c>
      <c r="K36" s="1198">
        <v>279800</v>
      </c>
      <c r="L36" s="1193">
        <v>0</v>
      </c>
      <c r="M36" s="1"/>
      <c r="N36" s="15"/>
      <c r="O36" s="251">
        <f t="shared" si="1"/>
        <v>0.15725518227305219</v>
      </c>
      <c r="Q36" s="270">
        <f>VLOOKUP(B36,'FX rates'!$B$9:$K$124,4,FALSE)</f>
        <v>29.914000000000001</v>
      </c>
      <c r="R36" s="288">
        <f>VLOOKUP(B36,'FX rates'!$B$9:$K$124,5,FALSE)</f>
        <v>30.565000000000001</v>
      </c>
      <c r="U36" s="323" t="s">
        <v>51</v>
      </c>
      <c r="V36" s="1197">
        <f t="shared" si="2"/>
        <v>10824.363174433374</v>
      </c>
      <c r="W36" s="1198">
        <f t="shared" si="3"/>
        <v>0</v>
      </c>
      <c r="X36" s="1198">
        <f t="shared" si="4"/>
        <v>10824.363174433374</v>
      </c>
      <c r="Y36" s="1193">
        <f t="shared" si="5"/>
        <v>0</v>
      </c>
      <c r="Z36" s="444"/>
      <c r="AA36" s="1197">
        <f t="shared" si="6"/>
        <v>9154.2614101096024</v>
      </c>
      <c r="AB36" s="1198">
        <f t="shared" si="7"/>
        <v>0</v>
      </c>
      <c r="AC36" s="1198">
        <f t="shared" si="8"/>
        <v>9154.2614101096024</v>
      </c>
      <c r="AD36" s="1193">
        <f t="shared" si="9"/>
        <v>0</v>
      </c>
      <c r="AE36" s="15"/>
      <c r="AF36" s="378">
        <f t="shared" si="10"/>
        <v>0.18243981567746995</v>
      </c>
    </row>
    <row r="37" spans="1:32" x14ac:dyDescent="0.25">
      <c r="B37" s="1173" t="s">
        <v>351</v>
      </c>
      <c r="C37" s="1199" t="s">
        <v>48</v>
      </c>
      <c r="D37" s="1200">
        <f t="shared" si="11"/>
        <v>379371</v>
      </c>
      <c r="E37" s="1180">
        <v>25000</v>
      </c>
      <c r="F37" s="1180">
        <v>354371</v>
      </c>
      <c r="G37" s="1181">
        <v>0</v>
      </c>
      <c r="H37" s="444"/>
      <c r="I37" s="1200">
        <v>360005</v>
      </c>
      <c r="J37" s="1180">
        <v>40000</v>
      </c>
      <c r="K37" s="1180">
        <v>320005</v>
      </c>
      <c r="L37" s="1181">
        <v>0</v>
      </c>
      <c r="M37" s="1"/>
      <c r="N37" s="15"/>
      <c r="O37" s="391">
        <f t="shared" si="1"/>
        <v>5.3793697309759587E-2</v>
      </c>
      <c r="Q37" s="271">
        <f>VLOOKUP(B37,'FX rates'!$B$9:$K$124,4,FALSE)</f>
        <v>29.77</v>
      </c>
      <c r="R37" s="289">
        <f>VLOOKUP(B37,'FX rates'!$B$9:$K$124,5,FALSE)</f>
        <v>32.347000000000001</v>
      </c>
      <c r="S37" s="15"/>
      <c r="T37" s="15"/>
      <c r="U37" s="1173" t="s">
        <v>351</v>
      </c>
      <c r="V37" s="1200">
        <f t="shared" si="2"/>
        <v>12743.39939536446</v>
      </c>
      <c r="W37" s="1180">
        <f t="shared" si="3"/>
        <v>839.77158212966071</v>
      </c>
      <c r="X37" s="1180">
        <f t="shared" si="4"/>
        <v>11903.6278132348</v>
      </c>
      <c r="Y37" s="1181">
        <f t="shared" si="5"/>
        <v>0</v>
      </c>
      <c r="Z37" s="444"/>
      <c r="AA37" s="1200">
        <f t="shared" si="6"/>
        <v>11129.471048319781</v>
      </c>
      <c r="AB37" s="1180">
        <f t="shared" si="7"/>
        <v>1236.590719386651</v>
      </c>
      <c r="AC37" s="1180">
        <f t="shared" si="8"/>
        <v>9892.8803289331318</v>
      </c>
      <c r="AD37" s="1181">
        <f t="shared" si="9"/>
        <v>0</v>
      </c>
      <c r="AE37" s="15"/>
      <c r="AF37" s="391">
        <f t="shared" si="10"/>
        <v>0.1450139310338863</v>
      </c>
    </row>
    <row r="38" spans="1:32" x14ac:dyDescent="0.25">
      <c r="B38" s="240"/>
      <c r="C38" s="240"/>
      <c r="D38" s="240"/>
      <c r="E38" s="238"/>
      <c r="F38" s="238"/>
      <c r="G38" s="240"/>
      <c r="H38" s="448"/>
      <c r="I38" s="240"/>
      <c r="J38" s="238"/>
      <c r="K38" s="238"/>
      <c r="L38" s="240"/>
      <c r="M38" s="1"/>
      <c r="N38" s="16"/>
      <c r="O38" s="107"/>
      <c r="P38" s="27"/>
      <c r="Q38" s="16"/>
      <c r="R38" s="240"/>
      <c r="S38" s="27"/>
      <c r="T38" s="27"/>
      <c r="U38" s="240"/>
      <c r="V38" s="240"/>
      <c r="W38" s="238"/>
      <c r="X38" s="238"/>
      <c r="Y38" s="240"/>
      <c r="Z38" s="448"/>
      <c r="AA38" s="240"/>
      <c r="AB38" s="238"/>
      <c r="AC38" s="238"/>
      <c r="AD38" s="240"/>
      <c r="AE38" s="16"/>
      <c r="AF38" s="240"/>
    </row>
    <row r="39" spans="1:32" x14ac:dyDescent="0.25">
      <c r="B39" s="240"/>
      <c r="C39" s="240"/>
      <c r="D39" s="240"/>
      <c r="E39" s="238"/>
      <c r="F39" s="238"/>
      <c r="G39" s="240"/>
      <c r="H39" s="444"/>
      <c r="I39" s="240"/>
      <c r="J39" s="238"/>
      <c r="K39" s="238"/>
      <c r="L39" s="240"/>
      <c r="M39" s="1"/>
      <c r="N39" s="15"/>
      <c r="O39" s="107"/>
      <c r="Q39" s="15"/>
      <c r="R39" s="240"/>
      <c r="S39" s="15"/>
      <c r="T39" s="15"/>
      <c r="U39" s="240"/>
      <c r="V39" s="240"/>
      <c r="W39" s="238"/>
      <c r="X39" s="238"/>
      <c r="Y39" s="240"/>
      <c r="Z39" s="444"/>
      <c r="AA39" s="240"/>
      <c r="AB39" s="238"/>
      <c r="AC39" s="238"/>
      <c r="AD39" s="240"/>
      <c r="AE39" s="15"/>
      <c r="AF39" s="240"/>
    </row>
    <row r="40" spans="1:32" x14ac:dyDescent="0.25">
      <c r="A40" s="27"/>
      <c r="B40" s="305" t="s">
        <v>669</v>
      </c>
      <c r="D40" s="77"/>
      <c r="E40" s="16"/>
      <c r="F40" s="16"/>
      <c r="G40" s="77"/>
      <c r="H40" s="444"/>
      <c r="I40" s="77"/>
      <c r="J40" s="16"/>
      <c r="K40" s="16"/>
      <c r="L40" s="77"/>
      <c r="M40" s="1"/>
      <c r="N40" s="15"/>
      <c r="O40" s="67"/>
      <c r="Q40" s="15"/>
      <c r="R40" s="77"/>
      <c r="U40" s="305" t="s">
        <v>669</v>
      </c>
      <c r="V40" s="77"/>
      <c r="W40" s="16"/>
      <c r="X40" s="16"/>
      <c r="Y40" s="77"/>
      <c r="Z40" s="444"/>
      <c r="AA40" s="77"/>
      <c r="AB40" s="16"/>
      <c r="AC40" s="16"/>
      <c r="AD40" s="77"/>
      <c r="AE40" s="15"/>
      <c r="AF40" s="77"/>
    </row>
    <row r="41" spans="1:32" x14ac:dyDescent="0.25">
      <c r="B41" s="1170" t="s">
        <v>55</v>
      </c>
      <c r="C41" s="1171" t="s">
        <v>56</v>
      </c>
      <c r="D41" s="1189">
        <f t="shared" si="11"/>
        <v>5196.1099999999997</v>
      </c>
      <c r="E41" s="1176">
        <v>36.11</v>
      </c>
      <c r="F41" s="1176">
        <v>5160</v>
      </c>
      <c r="G41" s="1177">
        <v>0</v>
      </c>
      <c r="H41" s="444"/>
      <c r="I41" s="1189">
        <v>3575</v>
      </c>
      <c r="J41" s="1176">
        <v>5</v>
      </c>
      <c r="K41" s="1176">
        <v>3470</v>
      </c>
      <c r="L41" s="1177">
        <v>0</v>
      </c>
      <c r="M41" s="1"/>
      <c r="N41" s="15"/>
      <c r="O41" s="250">
        <f t="shared" si="1"/>
        <v>0.45345734265734255</v>
      </c>
      <c r="Q41" s="269">
        <f>VLOOKUP(B41,'FX rates'!$B$9:$K$124,4,FALSE)</f>
        <v>0.70899999999999996</v>
      </c>
      <c r="R41" s="287">
        <f>VLOOKUP(B41,'FX rates'!$B$9:$K$124,5,FALSE)</f>
        <v>0.70899999999999996</v>
      </c>
      <c r="U41" s="1170" t="s">
        <v>55</v>
      </c>
      <c r="V41" s="1189">
        <f t="shared" si="2"/>
        <v>7328.7870239774329</v>
      </c>
      <c r="W41" s="1176">
        <f t="shared" si="3"/>
        <v>50.930888575458397</v>
      </c>
      <c r="X41" s="1176">
        <f t="shared" si="4"/>
        <v>7277.8561354019748</v>
      </c>
      <c r="Y41" s="1177">
        <f t="shared" si="5"/>
        <v>0</v>
      </c>
      <c r="Z41" s="444"/>
      <c r="AA41" s="1189">
        <f t="shared" si="6"/>
        <v>5042.3131170662909</v>
      </c>
      <c r="AB41" s="1176">
        <f t="shared" si="7"/>
        <v>7.0521861777150923</v>
      </c>
      <c r="AC41" s="1176">
        <f t="shared" si="8"/>
        <v>4894.2172073342736</v>
      </c>
      <c r="AD41" s="1177">
        <f t="shared" si="9"/>
        <v>0</v>
      </c>
      <c r="AE41" s="15"/>
      <c r="AF41" s="377">
        <f t="shared" si="10"/>
        <v>0.4534573426573425</v>
      </c>
    </row>
    <row r="42" spans="1:32" x14ac:dyDescent="0.25">
      <c r="B42" s="323" t="s">
        <v>120</v>
      </c>
      <c r="C42" s="1190" t="s">
        <v>57</v>
      </c>
      <c r="D42" s="1191">
        <f>SUM(E42:G42)</f>
        <v>15274384.699999999</v>
      </c>
      <c r="E42" s="1192">
        <v>531.70000000000005</v>
      </c>
      <c r="F42" s="1192">
        <v>15273853</v>
      </c>
      <c r="G42" s="1195">
        <v>0</v>
      </c>
      <c r="H42" s="444"/>
      <c r="I42" s="1191">
        <f>SUM(J42:L42)</f>
        <v>6954951.9999991003</v>
      </c>
      <c r="J42" s="1192">
        <v>131.9999991</v>
      </c>
      <c r="K42" s="1192">
        <v>6954820</v>
      </c>
      <c r="L42" s="1195">
        <v>0</v>
      </c>
      <c r="M42" s="1"/>
      <c r="N42" s="15"/>
      <c r="O42" s="251">
        <f t="shared" si="1"/>
        <v>1.1961883705310943</v>
      </c>
      <c r="Q42" s="270">
        <f>VLOOKUP(B42,'FX rates'!$B$9:$K$124,4,FALSE)</f>
        <v>0.89200000000000002</v>
      </c>
      <c r="R42" s="288">
        <f>VLOOKUP(B42,'FX rates'!$B$9:$K$124,5,FALSE)</f>
        <v>0.874</v>
      </c>
      <c r="U42" s="323" t="s">
        <v>120</v>
      </c>
      <c r="V42" s="1191">
        <f t="shared" si="2"/>
        <v>17123749.66367713</v>
      </c>
      <c r="W42" s="1192">
        <f t="shared" si="3"/>
        <v>596.07623318385652</v>
      </c>
      <c r="X42" s="1192">
        <f t="shared" si="4"/>
        <v>17123153.587443944</v>
      </c>
      <c r="Y42" s="1195">
        <f t="shared" si="5"/>
        <v>0</v>
      </c>
      <c r="Z42" s="444"/>
      <c r="AA42" s="1191">
        <f t="shared" si="6"/>
        <v>7957610.9839806641</v>
      </c>
      <c r="AB42" s="1192">
        <f t="shared" si="7"/>
        <v>151.02974725400458</v>
      </c>
      <c r="AC42" s="1192">
        <f t="shared" si="8"/>
        <v>7957459.9542334098</v>
      </c>
      <c r="AD42" s="1195">
        <f t="shared" si="9"/>
        <v>0</v>
      </c>
      <c r="AE42" s="15"/>
      <c r="AF42" s="378">
        <f t="shared" si="10"/>
        <v>1.151870667986745</v>
      </c>
    </row>
    <row r="43" spans="1:32" x14ac:dyDescent="0.25">
      <c r="A43" s="15"/>
      <c r="B43" s="1194" t="s">
        <v>579</v>
      </c>
      <c r="C43" s="1190" t="s">
        <v>19</v>
      </c>
      <c r="D43" s="1191">
        <v>715.82</v>
      </c>
      <c r="E43" s="1192" t="s">
        <v>101</v>
      </c>
      <c r="F43" s="1192" t="s">
        <v>101</v>
      </c>
      <c r="G43" s="1179" t="s">
        <v>101</v>
      </c>
      <c r="H43" s="444"/>
      <c r="I43" s="1191">
        <v>813.09</v>
      </c>
      <c r="J43" s="1192" t="s">
        <v>101</v>
      </c>
      <c r="K43" s="1192" t="s">
        <v>101</v>
      </c>
      <c r="L43" s="1179" t="s">
        <v>101</v>
      </c>
      <c r="M43" s="1"/>
      <c r="N43" s="15"/>
      <c r="O43" s="251">
        <f t="shared" si="1"/>
        <v>-0.11963005325363733</v>
      </c>
      <c r="Q43" s="270">
        <f>VLOOKUP(B43,'FX rates'!$B$9:$K$124,4,FALSE)</f>
        <v>1</v>
      </c>
      <c r="R43" s="288">
        <f>VLOOKUP(B43,'FX rates'!$B$9:$K$124,5,FALSE)</f>
        <v>1</v>
      </c>
      <c r="U43" s="1194" t="s">
        <v>579</v>
      </c>
      <c r="V43" s="1191">
        <f t="shared" si="2"/>
        <v>715.82</v>
      </c>
      <c r="W43" s="1192" t="str">
        <f t="shared" si="3"/>
        <v>NA</v>
      </c>
      <c r="X43" s="1192" t="str">
        <f t="shared" si="4"/>
        <v>NA</v>
      </c>
      <c r="Y43" s="1179" t="str">
        <f t="shared" si="5"/>
        <v>NA</v>
      </c>
      <c r="Z43" s="444"/>
      <c r="AA43" s="1191">
        <f t="shared" si="6"/>
        <v>813.09</v>
      </c>
      <c r="AB43" s="1192" t="str">
        <f t="shared" si="7"/>
        <v>NA</v>
      </c>
      <c r="AC43" s="1192" t="str">
        <f t="shared" si="8"/>
        <v>NA</v>
      </c>
      <c r="AD43" s="1179" t="str">
        <f t="shared" si="9"/>
        <v>NA</v>
      </c>
      <c r="AE43" s="15"/>
      <c r="AF43" s="378">
        <f t="shared" si="10"/>
        <v>-0.11963005325363733</v>
      </c>
    </row>
    <row r="44" spans="1:32" x14ac:dyDescent="0.25">
      <c r="A44" s="15"/>
      <c r="B44" s="323" t="s">
        <v>123</v>
      </c>
      <c r="C44" s="1190" t="s">
        <v>57</v>
      </c>
      <c r="D44" s="1196">
        <v>326574.05</v>
      </c>
      <c r="E44" s="1178" t="s">
        <v>101</v>
      </c>
      <c r="F44" s="1178" t="s">
        <v>101</v>
      </c>
      <c r="G44" s="1179" t="s">
        <v>101</v>
      </c>
      <c r="H44" s="444"/>
      <c r="I44" s="1196">
        <v>310128</v>
      </c>
      <c r="J44" s="1178" t="s">
        <v>101</v>
      </c>
      <c r="K44" s="1178" t="s">
        <v>101</v>
      </c>
      <c r="L44" s="1179" t="s">
        <v>101</v>
      </c>
      <c r="M44" s="1"/>
      <c r="N44" s="15"/>
      <c r="O44" s="251">
        <f t="shared" si="1"/>
        <v>5.3029877985863866E-2</v>
      </c>
      <c r="Q44" s="270">
        <f>VLOOKUP(B44,'FX rates'!$B$9:$K$124,4,FALSE)</f>
        <v>0.89200000000000002</v>
      </c>
      <c r="R44" s="288">
        <f>VLOOKUP(B44,'FX rates'!$B$9:$K$124,5,FALSE)</f>
        <v>0.874</v>
      </c>
      <c r="U44" s="323" t="s">
        <v>123</v>
      </c>
      <c r="V44" s="1196">
        <f t="shared" si="2"/>
        <v>366114.40582959639</v>
      </c>
      <c r="W44" s="1178" t="str">
        <f t="shared" si="3"/>
        <v>NA</v>
      </c>
      <c r="X44" s="1178" t="str">
        <f t="shared" si="4"/>
        <v>NA</v>
      </c>
      <c r="Y44" s="1179" t="str">
        <f t="shared" si="5"/>
        <v>NA</v>
      </c>
      <c r="Z44" s="444"/>
      <c r="AA44" s="1196">
        <f t="shared" si="6"/>
        <v>354837.52860411897</v>
      </c>
      <c r="AB44" s="1178" t="str">
        <f t="shared" si="7"/>
        <v>NA</v>
      </c>
      <c r="AC44" s="1178" t="str">
        <f t="shared" si="8"/>
        <v>NA</v>
      </c>
      <c r="AD44" s="1179" t="str">
        <f t="shared" si="9"/>
        <v>NA</v>
      </c>
      <c r="AE44" s="15"/>
      <c r="AF44" s="378">
        <f t="shared" si="10"/>
        <v>3.1780396143099847E-2</v>
      </c>
    </row>
    <row r="45" spans="1:32" x14ac:dyDescent="0.25">
      <c r="B45" s="323" t="s">
        <v>60</v>
      </c>
      <c r="C45" s="1190" t="s">
        <v>61</v>
      </c>
      <c r="D45" s="1191">
        <f t="shared" si="11"/>
        <v>403858.83999999997</v>
      </c>
      <c r="E45" s="1192">
        <v>199568.91</v>
      </c>
      <c r="F45" s="1192">
        <v>204289.93</v>
      </c>
      <c r="G45" s="1195">
        <v>0</v>
      </c>
      <c r="H45" s="444"/>
      <c r="I45" s="1191">
        <v>325161.21000000002</v>
      </c>
      <c r="J45" s="1192">
        <v>172180.42</v>
      </c>
      <c r="K45" s="1192">
        <v>110277.89</v>
      </c>
      <c r="L45" s="1195">
        <v>42702.9</v>
      </c>
      <c r="M45" s="1"/>
      <c r="N45" s="15"/>
      <c r="O45" s="251">
        <f t="shared" si="1"/>
        <v>0.24202650125456213</v>
      </c>
      <c r="Q45" s="270">
        <f>VLOOKUP(B45,'FX rates'!$B$9:$K$124,4,FALSE)</f>
        <v>5.9489999999999998</v>
      </c>
      <c r="R45" s="288">
        <f>VLOOKUP(B45,'FX rates'!$B$9:$K$124,5,FALSE)</f>
        <v>5.2830000000000004</v>
      </c>
      <c r="U45" s="323" t="s">
        <v>60</v>
      </c>
      <c r="V45" s="1191">
        <f t="shared" si="2"/>
        <v>67886.844847873595</v>
      </c>
      <c r="W45" s="1192">
        <f t="shared" si="3"/>
        <v>33546.631366616239</v>
      </c>
      <c r="X45" s="1192">
        <f t="shared" si="4"/>
        <v>34340.213481257357</v>
      </c>
      <c r="Y45" s="1195">
        <f t="shared" si="5"/>
        <v>0</v>
      </c>
      <c r="Z45" s="444"/>
      <c r="AA45" s="1191">
        <f t="shared" si="6"/>
        <v>61548.591709256107</v>
      </c>
      <c r="AB45" s="1192">
        <f t="shared" si="7"/>
        <v>32591.410183607797</v>
      </c>
      <c r="AC45" s="1192">
        <f t="shared" si="8"/>
        <v>20874.103728941889</v>
      </c>
      <c r="AD45" s="1195">
        <f t="shared" si="9"/>
        <v>8083.0777967064168</v>
      </c>
      <c r="AE45" s="15"/>
      <c r="AF45" s="378">
        <f t="shared" si="10"/>
        <v>0.10297966147719832</v>
      </c>
    </row>
    <row r="46" spans="1:32" x14ac:dyDescent="0.25">
      <c r="B46" s="1194" t="s">
        <v>420</v>
      </c>
      <c r="C46" s="1190" t="s">
        <v>421</v>
      </c>
      <c r="D46" s="1191">
        <f t="shared" si="11"/>
        <v>2687.66</v>
      </c>
      <c r="E46" s="1178">
        <v>672.66</v>
      </c>
      <c r="F46" s="1178">
        <v>2015</v>
      </c>
      <c r="G46" s="1179">
        <v>0</v>
      </c>
      <c r="H46" s="444"/>
      <c r="I46" s="1196">
        <v>3651.53</v>
      </c>
      <c r="J46" s="1178">
        <v>687.53</v>
      </c>
      <c r="K46" s="1178">
        <v>2943</v>
      </c>
      <c r="L46" s="1179">
        <v>0</v>
      </c>
      <c r="M46" s="1"/>
      <c r="N46" s="15"/>
      <c r="O46" s="251">
        <f t="shared" si="1"/>
        <v>-0.26396332496241309</v>
      </c>
      <c r="Q46" s="270">
        <f>VLOOKUP(B46,'FX rates'!$B$9:$K$124,4,FALSE)</f>
        <v>10.87</v>
      </c>
      <c r="R46" s="288">
        <f>VLOOKUP(B46,'FX rates'!$B$9:$K$124,5,FALSE)</f>
        <v>10.516</v>
      </c>
      <c r="U46" s="1194" t="s">
        <v>420</v>
      </c>
      <c r="V46" s="1196">
        <f t="shared" si="2"/>
        <v>247.25482980680772</v>
      </c>
      <c r="W46" s="1178">
        <f t="shared" si="3"/>
        <v>61.882244710211594</v>
      </c>
      <c r="X46" s="1178">
        <f t="shared" si="4"/>
        <v>185.37258509659614</v>
      </c>
      <c r="Y46" s="1179">
        <f t="shared" si="5"/>
        <v>0</v>
      </c>
      <c r="Z46" s="444"/>
      <c r="AA46" s="1196">
        <f t="shared" si="6"/>
        <v>347.23564092810955</v>
      </c>
      <c r="AB46" s="1178">
        <f t="shared" si="7"/>
        <v>65.379421833396719</v>
      </c>
      <c r="AC46" s="1178">
        <f t="shared" si="8"/>
        <v>279.85926207683531</v>
      </c>
      <c r="AD46" s="1179">
        <f t="shared" si="9"/>
        <v>0</v>
      </c>
      <c r="AE46" s="15"/>
      <c r="AF46" s="378">
        <f t="shared" si="10"/>
        <v>-0.28793360858369232</v>
      </c>
    </row>
    <row r="47" spans="1:32" x14ac:dyDescent="0.25">
      <c r="B47" s="323" t="s">
        <v>125</v>
      </c>
      <c r="C47" s="1190" t="s">
        <v>423</v>
      </c>
      <c r="D47" s="1196">
        <f t="shared" si="11"/>
        <v>1218180</v>
      </c>
      <c r="E47" s="1178">
        <v>88450</v>
      </c>
      <c r="F47" s="1178">
        <v>1129730</v>
      </c>
      <c r="G47" s="1179">
        <v>0</v>
      </c>
      <c r="H47" s="444"/>
      <c r="I47" s="1196">
        <v>834217</v>
      </c>
      <c r="J47" s="1178">
        <v>25126</v>
      </c>
      <c r="K47" s="1178">
        <v>809091</v>
      </c>
      <c r="L47" s="1179">
        <v>0</v>
      </c>
      <c r="M47" s="440"/>
      <c r="N47" s="444"/>
      <c r="O47" s="251">
        <f t="shared" si="1"/>
        <v>0.46026753230873979</v>
      </c>
      <c r="Q47" s="270">
        <f>VLOOKUP(B47,'FX rates'!$B$9:$K$124,4,FALSE)</f>
        <v>585.25</v>
      </c>
      <c r="R47" s="288">
        <f>VLOOKUP(B47,'FX rates'!$B$9:$K$124,5,FALSE)</f>
        <v>573.09</v>
      </c>
      <c r="U47" s="323" t="s">
        <v>125</v>
      </c>
      <c r="V47" s="1196">
        <f t="shared" si="2"/>
        <v>2081.4694574967962</v>
      </c>
      <c r="W47" s="1178">
        <f t="shared" si="3"/>
        <v>151.13199487398546</v>
      </c>
      <c r="X47" s="1178">
        <f t="shared" si="4"/>
        <v>1930.3374626228108</v>
      </c>
      <c r="Y47" s="1179">
        <f t="shared" si="5"/>
        <v>0</v>
      </c>
      <c r="Z47" s="444"/>
      <c r="AA47" s="1196">
        <f t="shared" si="6"/>
        <v>1455.6474550245161</v>
      </c>
      <c r="AB47" s="1178">
        <f t="shared" si="7"/>
        <v>43.843026400739845</v>
      </c>
      <c r="AC47" s="1178">
        <f t="shared" si="8"/>
        <v>1411.8044286237764</v>
      </c>
      <c r="AD47" s="1179">
        <f t="shared" si="9"/>
        <v>0</v>
      </c>
      <c r="AE47" s="15"/>
      <c r="AF47" s="378">
        <f t="shared" si="10"/>
        <v>0.42992690318806615</v>
      </c>
    </row>
    <row r="48" spans="1:32" x14ac:dyDescent="0.25">
      <c r="B48" s="323" t="s">
        <v>127</v>
      </c>
      <c r="C48" s="1190" t="s">
        <v>128</v>
      </c>
      <c r="D48" s="1191">
        <v>1410.6</v>
      </c>
      <c r="E48" s="1192" t="s">
        <v>101</v>
      </c>
      <c r="F48" s="1192" t="s">
        <v>101</v>
      </c>
      <c r="G48" s="1195" t="s">
        <v>101</v>
      </c>
      <c r="H48" s="444"/>
      <c r="I48" s="1191" t="s">
        <v>101</v>
      </c>
      <c r="J48" s="1192" t="s">
        <v>101</v>
      </c>
      <c r="K48" s="1192" t="s">
        <v>101</v>
      </c>
      <c r="L48" s="1195" t="s">
        <v>101</v>
      </c>
      <c r="M48" s="1"/>
      <c r="N48" s="15"/>
      <c r="O48" s="251" t="str">
        <f t="shared" si="1"/>
        <v>NA</v>
      </c>
      <c r="Q48" s="270">
        <f>VLOOKUP(B48,'FX rates'!$B$9:$K$124,4,FALSE)</f>
        <v>4.2699999999999996</v>
      </c>
      <c r="R48" s="288">
        <f>VLOOKUP(B48,'FX rates'!$B$9:$K$124,5,FALSE)</f>
        <v>4.0609999999999999</v>
      </c>
      <c r="U48" s="323" t="s">
        <v>127</v>
      </c>
      <c r="V48" s="1191">
        <f t="shared" si="2"/>
        <v>330.3512880562061</v>
      </c>
      <c r="W48" s="1192" t="str">
        <f t="shared" si="3"/>
        <v>NA</v>
      </c>
      <c r="X48" s="1192" t="str">
        <f t="shared" si="4"/>
        <v>NA</v>
      </c>
      <c r="Y48" s="1195" t="str">
        <f t="shared" si="5"/>
        <v>NA</v>
      </c>
      <c r="Z48" s="444"/>
      <c r="AA48" s="1191" t="str">
        <f t="shared" si="6"/>
        <v>NA</v>
      </c>
      <c r="AB48" s="1192" t="str">
        <f t="shared" si="7"/>
        <v>NA</v>
      </c>
      <c r="AC48" s="1192" t="str">
        <f t="shared" si="8"/>
        <v>NA</v>
      </c>
      <c r="AD48" s="1195" t="str">
        <f t="shared" si="9"/>
        <v>NA</v>
      </c>
      <c r="AE48" s="15"/>
      <c r="AF48" s="378" t="str">
        <f t="shared" si="10"/>
        <v>NA</v>
      </c>
    </row>
    <row r="49" spans="2:32" x14ac:dyDescent="0.25">
      <c r="B49" s="323" t="s">
        <v>129</v>
      </c>
      <c r="C49" s="1190" t="s">
        <v>130</v>
      </c>
      <c r="D49" s="1196">
        <f t="shared" si="11"/>
        <v>10453814</v>
      </c>
      <c r="E49" s="1178">
        <v>3849566</v>
      </c>
      <c r="F49" s="1178">
        <v>442605</v>
      </c>
      <c r="G49" s="1179">
        <v>6161643</v>
      </c>
      <c r="H49" s="444"/>
      <c r="I49" s="1196">
        <v>3356.59</v>
      </c>
      <c r="J49" s="1178" t="s">
        <v>101</v>
      </c>
      <c r="K49" s="1178" t="s">
        <v>101</v>
      </c>
      <c r="L49" s="1179" t="s">
        <v>101</v>
      </c>
      <c r="M49" s="1"/>
      <c r="N49" s="15"/>
      <c r="O49" s="251">
        <f t="shared" si="1"/>
        <v>3113.4149270539447</v>
      </c>
      <c r="Q49" s="270">
        <f>VLOOKUP(B49,'FX rates'!$B$9:$K$124,4,FALSE)</f>
        <v>295.31</v>
      </c>
      <c r="R49" s="288">
        <f>VLOOKUP(B49,'FX rates'!$B$9:$K$124,5,FALSE)</f>
        <v>280.358</v>
      </c>
      <c r="U49" s="323" t="s">
        <v>129</v>
      </c>
      <c r="V49" s="1196">
        <f t="shared" si="2"/>
        <v>35399.458196471503</v>
      </c>
      <c r="W49" s="1178">
        <f t="shared" si="3"/>
        <v>13035.677762351428</v>
      </c>
      <c r="X49" s="1178">
        <f t="shared" si="4"/>
        <v>1498.7809420608851</v>
      </c>
      <c r="Y49" s="1179">
        <f t="shared" si="5"/>
        <v>20864.999492059193</v>
      </c>
      <c r="Z49" s="444"/>
      <c r="AA49" s="1196">
        <f t="shared" si="6"/>
        <v>11.972513714607752</v>
      </c>
      <c r="AB49" s="1178" t="str">
        <f t="shared" si="7"/>
        <v>NA</v>
      </c>
      <c r="AC49" s="1178" t="str">
        <f t="shared" si="8"/>
        <v>NA</v>
      </c>
      <c r="AD49" s="1179" t="str">
        <f t="shared" si="9"/>
        <v>NA</v>
      </c>
      <c r="AE49" s="15"/>
      <c r="AF49" s="378">
        <f t="shared" si="10"/>
        <v>2955.7273039144957</v>
      </c>
    </row>
    <row r="50" spans="2:32" x14ac:dyDescent="0.25">
      <c r="B50" s="1194" t="s">
        <v>594</v>
      </c>
      <c r="C50" s="1190" t="s">
        <v>595</v>
      </c>
      <c r="D50" s="1191">
        <v>583.59</v>
      </c>
      <c r="E50" s="1192" t="s">
        <v>101</v>
      </c>
      <c r="F50" s="1192" t="s">
        <v>101</v>
      </c>
      <c r="G50" s="1195" t="s">
        <v>101</v>
      </c>
      <c r="H50" s="444"/>
      <c r="I50" s="1191">
        <v>728.88</v>
      </c>
      <c r="J50" s="1192" t="s">
        <v>101</v>
      </c>
      <c r="K50" s="1192" t="s">
        <v>101</v>
      </c>
      <c r="L50" s="1195" t="s">
        <v>101</v>
      </c>
      <c r="M50" s="440"/>
      <c r="N50" s="444"/>
      <c r="O50" s="251">
        <f t="shared" si="1"/>
        <v>-0.19933322357589722</v>
      </c>
      <c r="Q50" s="270">
        <f>VLOOKUP(B50,'FX rates'!$B$9:$K$124,4,FALSE)</f>
        <v>1.744</v>
      </c>
      <c r="R50" s="288">
        <f>VLOOKUP(B50,'FX rates'!$B$9:$K$124,5,FALSE)</f>
        <v>1.71</v>
      </c>
      <c r="U50" s="1194" t="s">
        <v>594</v>
      </c>
      <c r="V50" s="1191">
        <f t="shared" si="2"/>
        <v>334.62729357798167</v>
      </c>
      <c r="W50" s="1192" t="str">
        <f t="shared" si="3"/>
        <v>NA</v>
      </c>
      <c r="X50" s="1192" t="str">
        <f t="shared" si="4"/>
        <v>NA</v>
      </c>
      <c r="Y50" s="1195" t="str">
        <f t="shared" si="5"/>
        <v>NA</v>
      </c>
      <c r="Z50" s="444"/>
      <c r="AA50" s="1191">
        <f t="shared" si="6"/>
        <v>426.24561403508773</v>
      </c>
      <c r="AB50" s="1192" t="str">
        <f t="shared" si="7"/>
        <v>NA</v>
      </c>
      <c r="AC50" s="1192" t="str">
        <f t="shared" si="8"/>
        <v>NA</v>
      </c>
      <c r="AD50" s="1195" t="str">
        <f t="shared" si="9"/>
        <v>NA</v>
      </c>
      <c r="AE50" s="15"/>
      <c r="AF50" s="378">
        <f t="shared" si="10"/>
        <v>-0.21494255293278913</v>
      </c>
    </row>
    <row r="51" spans="2:32" x14ac:dyDescent="0.25">
      <c r="B51" s="323" t="s">
        <v>597</v>
      </c>
      <c r="C51" s="1190" t="s">
        <v>598</v>
      </c>
      <c r="D51" s="1196">
        <v>9394.6</v>
      </c>
      <c r="E51" s="1178" t="s">
        <v>101</v>
      </c>
      <c r="F51" s="1178" t="s">
        <v>101</v>
      </c>
      <c r="G51" s="1179" t="s">
        <v>101</v>
      </c>
      <c r="H51" s="444"/>
      <c r="I51" s="1196">
        <v>6657.97</v>
      </c>
      <c r="J51" s="1178" t="s">
        <v>101</v>
      </c>
      <c r="K51" s="1178" t="s">
        <v>101</v>
      </c>
      <c r="L51" s="1179" t="s">
        <v>101</v>
      </c>
      <c r="M51" s="440"/>
      <c r="N51" s="444"/>
      <c r="O51" s="251">
        <f t="shared" si="1"/>
        <v>0.41103068953449773</v>
      </c>
      <c r="Q51" s="270">
        <f>VLOOKUP(B51,'FX rates'!$B$9:$K$124,4,FALSE)</f>
        <v>22.667000000000002</v>
      </c>
      <c r="R51" s="288">
        <f>VLOOKUP(B51,'FX rates'!$B$9:$K$124,5,FALSE)</f>
        <v>22.541</v>
      </c>
      <c r="U51" s="323" t="s">
        <v>597</v>
      </c>
      <c r="V51" s="1196">
        <f t="shared" si="2"/>
        <v>414.46155203599943</v>
      </c>
      <c r="W51" s="1178" t="str">
        <f t="shared" si="3"/>
        <v>NA</v>
      </c>
      <c r="X51" s="1178" t="str">
        <f t="shared" si="4"/>
        <v>NA</v>
      </c>
      <c r="Y51" s="1179" t="str">
        <f t="shared" si="5"/>
        <v>NA</v>
      </c>
      <c r="Z51" s="444"/>
      <c r="AA51" s="1196">
        <f t="shared" si="6"/>
        <v>295.37154518433078</v>
      </c>
      <c r="AB51" s="1178" t="str">
        <f t="shared" si="7"/>
        <v>NA</v>
      </c>
      <c r="AC51" s="1178" t="str">
        <f t="shared" si="8"/>
        <v>NA</v>
      </c>
      <c r="AD51" s="1179" t="str">
        <f t="shared" si="9"/>
        <v>NA</v>
      </c>
      <c r="AE51" s="15"/>
      <c r="AF51" s="378">
        <f t="shared" si="10"/>
        <v>0.40318713428319186</v>
      </c>
    </row>
    <row r="52" spans="2:32" x14ac:dyDescent="0.25">
      <c r="B52" s="323" t="s">
        <v>599</v>
      </c>
      <c r="C52" s="1190" t="s">
        <v>57</v>
      </c>
      <c r="D52" s="1191">
        <v>87522.16</v>
      </c>
      <c r="E52" s="1192" t="s">
        <v>101</v>
      </c>
      <c r="F52" s="1192" t="s">
        <v>101</v>
      </c>
      <c r="G52" s="1195" t="s">
        <v>101</v>
      </c>
      <c r="H52" s="444"/>
      <c r="I52" s="1191">
        <v>129632.88</v>
      </c>
      <c r="J52" s="1192" t="s">
        <v>101</v>
      </c>
      <c r="K52" s="1192" t="s">
        <v>101</v>
      </c>
      <c r="L52" s="1195" t="s">
        <v>101</v>
      </c>
      <c r="M52" s="1"/>
      <c r="N52" s="15"/>
      <c r="O52" s="251">
        <f t="shared" si="1"/>
        <v>-0.32484598043335922</v>
      </c>
      <c r="Q52" s="270">
        <f>VLOOKUP(B52,'FX rates'!$B$9:$K$124,4,FALSE)</f>
        <v>0.89200000000000002</v>
      </c>
      <c r="R52" s="288">
        <f>VLOOKUP(B52,'FX rates'!$B$9:$K$124,5,FALSE)</f>
        <v>0.874</v>
      </c>
      <c r="U52" s="323" t="s">
        <v>599</v>
      </c>
      <c r="V52" s="1191">
        <f t="shared" si="2"/>
        <v>98119.013452914805</v>
      </c>
      <c r="W52" s="1192" t="str">
        <f t="shared" si="3"/>
        <v>NA</v>
      </c>
      <c r="X52" s="1192" t="str">
        <f t="shared" si="4"/>
        <v>NA</v>
      </c>
      <c r="Y52" s="1195" t="str">
        <f t="shared" si="5"/>
        <v>NA</v>
      </c>
      <c r="Z52" s="444"/>
      <c r="AA52" s="1191">
        <f t="shared" si="6"/>
        <v>148321.37299771167</v>
      </c>
      <c r="AB52" s="1192" t="str">
        <f t="shared" si="7"/>
        <v>NA</v>
      </c>
      <c r="AC52" s="1192" t="str">
        <f t="shared" si="8"/>
        <v>NA</v>
      </c>
      <c r="AD52" s="1195" t="str">
        <f t="shared" si="9"/>
        <v>NA</v>
      </c>
      <c r="AE52" s="15"/>
      <c r="AF52" s="378">
        <f t="shared" si="10"/>
        <v>-0.33847016468470392</v>
      </c>
    </row>
    <row r="53" spans="2:32" x14ac:dyDescent="0.25">
      <c r="B53" s="1194" t="s">
        <v>64</v>
      </c>
      <c r="C53" s="1190" t="s">
        <v>57</v>
      </c>
      <c r="D53" s="1196">
        <v>1771</v>
      </c>
      <c r="E53" s="1178" t="s">
        <v>101</v>
      </c>
      <c r="F53" s="1178" t="s">
        <v>101</v>
      </c>
      <c r="G53" s="1179" t="s">
        <v>101</v>
      </c>
      <c r="H53" s="444"/>
      <c r="I53" s="1196">
        <v>6698.3</v>
      </c>
      <c r="J53" s="1178" t="s">
        <v>101</v>
      </c>
      <c r="K53" s="1178" t="s">
        <v>101</v>
      </c>
      <c r="L53" s="1179" t="s">
        <v>101</v>
      </c>
      <c r="M53" s="1"/>
      <c r="N53" s="15"/>
      <c r="O53" s="251">
        <f t="shared" si="1"/>
        <v>-0.73560455637997701</v>
      </c>
      <c r="Q53" s="270">
        <f>VLOOKUP(B53,'FX rates'!$B$9:$K$124,4,FALSE)</f>
        <v>0.89200000000000002</v>
      </c>
      <c r="R53" s="288">
        <f>VLOOKUP(B53,'FX rates'!$B$9:$K$124,5,FALSE)</f>
        <v>0.874</v>
      </c>
      <c r="U53" s="1194" t="s">
        <v>64</v>
      </c>
      <c r="V53" s="1196">
        <f t="shared" si="2"/>
        <v>1985.4260089686097</v>
      </c>
      <c r="W53" s="1178" t="str">
        <f t="shared" si="3"/>
        <v>NA</v>
      </c>
      <c r="X53" s="1178" t="str">
        <f t="shared" si="4"/>
        <v>NA</v>
      </c>
      <c r="Y53" s="1179" t="str">
        <f t="shared" si="5"/>
        <v>NA</v>
      </c>
      <c r="Z53" s="444"/>
      <c r="AA53" s="1196">
        <f t="shared" si="6"/>
        <v>7663.9588100686497</v>
      </c>
      <c r="AB53" s="1178" t="str">
        <f t="shared" si="7"/>
        <v>NA</v>
      </c>
      <c r="AC53" s="1178" t="str">
        <f t="shared" si="8"/>
        <v>NA</v>
      </c>
      <c r="AD53" s="1179" t="str">
        <f t="shared" si="9"/>
        <v>NA</v>
      </c>
      <c r="AE53" s="15"/>
      <c r="AF53" s="378">
        <f t="shared" si="10"/>
        <v>-0.74093989044405828</v>
      </c>
    </row>
    <row r="54" spans="2:32" x14ac:dyDescent="0.25">
      <c r="B54" s="323" t="s">
        <v>603</v>
      </c>
      <c r="C54" s="1190" t="s">
        <v>57</v>
      </c>
      <c r="D54" s="1196">
        <v>271656</v>
      </c>
      <c r="E54" s="1178" t="s">
        <v>101</v>
      </c>
      <c r="F54" s="1178" t="s">
        <v>101</v>
      </c>
      <c r="G54" s="1179" t="s">
        <v>101</v>
      </c>
      <c r="H54" s="444"/>
      <c r="I54" s="1196">
        <v>290937.64</v>
      </c>
      <c r="J54" s="1178" t="s">
        <v>101</v>
      </c>
      <c r="K54" s="1178" t="s">
        <v>101</v>
      </c>
      <c r="L54" s="1179" t="s">
        <v>101</v>
      </c>
      <c r="M54" s="1"/>
      <c r="N54" s="15"/>
      <c r="O54" s="251">
        <f t="shared" si="1"/>
        <v>-6.6274133522221501E-2</v>
      </c>
      <c r="Q54" s="270">
        <f>VLOOKUP(B54,'FX rates'!$B$9:$K$124,4,FALSE)</f>
        <v>0.89200000000000002</v>
      </c>
      <c r="R54" s="288">
        <f>VLOOKUP(B54,'FX rates'!$B$9:$K$124,5,FALSE)</f>
        <v>0.874</v>
      </c>
      <c r="U54" s="323" t="s">
        <v>603</v>
      </c>
      <c r="V54" s="1196">
        <f t="shared" si="2"/>
        <v>304547.0852017937</v>
      </c>
      <c r="W54" s="1178" t="str">
        <f t="shared" si="3"/>
        <v>NA</v>
      </c>
      <c r="X54" s="1178" t="str">
        <f t="shared" si="4"/>
        <v>NA</v>
      </c>
      <c r="Y54" s="1179" t="str">
        <f t="shared" si="5"/>
        <v>NA</v>
      </c>
      <c r="Z54" s="444"/>
      <c r="AA54" s="1196">
        <f t="shared" si="6"/>
        <v>332880.59496567509</v>
      </c>
      <c r="AB54" s="1178" t="str">
        <f t="shared" si="7"/>
        <v>NA</v>
      </c>
      <c r="AC54" s="1178" t="str">
        <f t="shared" si="8"/>
        <v>NA</v>
      </c>
      <c r="AD54" s="1179" t="str">
        <f t="shared" si="9"/>
        <v>NA</v>
      </c>
      <c r="AE54" s="15"/>
      <c r="AF54" s="378">
        <f t="shared" si="10"/>
        <v>-8.5116135312131941E-2</v>
      </c>
    </row>
    <row r="55" spans="2:32" x14ac:dyDescent="0.25">
      <c r="B55" s="323" t="s">
        <v>479</v>
      </c>
      <c r="C55" s="1190" t="s">
        <v>140</v>
      </c>
      <c r="D55" s="1196">
        <f t="shared" si="11"/>
        <v>357298234</v>
      </c>
      <c r="E55" s="1178">
        <v>6999055</v>
      </c>
      <c r="F55" s="1178">
        <v>47538628</v>
      </c>
      <c r="G55" s="1179">
        <v>302760551</v>
      </c>
      <c r="H55" s="444"/>
      <c r="I55" s="1196">
        <v>598993961.79999995</v>
      </c>
      <c r="J55" s="1178" t="s">
        <v>101</v>
      </c>
      <c r="K55" s="1178" t="s">
        <v>101</v>
      </c>
      <c r="L55" s="1179" t="s">
        <v>101</v>
      </c>
      <c r="M55" s="1"/>
      <c r="N55" s="15"/>
      <c r="O55" s="251">
        <f t="shared" si="1"/>
        <v>-0.40350277834804038</v>
      </c>
      <c r="Q55" s="270">
        <f>VLOOKUP(B55,'FX rates'!$B$9:$K$124,4,FALSE)</f>
        <v>42000</v>
      </c>
      <c r="R55" s="288">
        <f>VLOOKUP(B55,'FX rates'!$B$9:$K$124,5,FALSE)</f>
        <v>42000</v>
      </c>
      <c r="U55" s="323" t="s">
        <v>479</v>
      </c>
      <c r="V55" s="1196">
        <f t="shared" si="2"/>
        <v>8507.1008095238103</v>
      </c>
      <c r="W55" s="1178">
        <f t="shared" si="3"/>
        <v>166.64416666666668</v>
      </c>
      <c r="X55" s="1178">
        <f t="shared" si="4"/>
        <v>1131.8720952380952</v>
      </c>
      <c r="Y55" s="1179">
        <f t="shared" si="5"/>
        <v>7208.584547619048</v>
      </c>
      <c r="Z55" s="444"/>
      <c r="AA55" s="1196">
        <f t="shared" si="6"/>
        <v>14261.760995238094</v>
      </c>
      <c r="AB55" s="1178" t="str">
        <f t="shared" si="7"/>
        <v>NA</v>
      </c>
      <c r="AC55" s="1178" t="str">
        <f t="shared" si="8"/>
        <v>NA</v>
      </c>
      <c r="AD55" s="1179" t="str">
        <f t="shared" si="9"/>
        <v>NA</v>
      </c>
      <c r="AE55" s="15"/>
      <c r="AF55" s="378">
        <f t="shared" si="10"/>
        <v>-0.40350277834804033</v>
      </c>
    </row>
    <row r="56" spans="2:32" x14ac:dyDescent="0.25">
      <c r="B56" s="323" t="s">
        <v>68</v>
      </c>
      <c r="C56" s="1190" t="s">
        <v>69</v>
      </c>
      <c r="D56" s="1191">
        <v>7994709.3799999999</v>
      </c>
      <c r="E56" s="1192" t="s">
        <v>101</v>
      </c>
      <c r="F56" s="1192" t="s">
        <v>101</v>
      </c>
      <c r="G56" s="1195" t="s">
        <v>101</v>
      </c>
      <c r="H56" s="444"/>
      <c r="I56" s="1191">
        <v>823927.62</v>
      </c>
      <c r="J56" s="1192" t="s">
        <v>101</v>
      </c>
      <c r="K56" s="1192" t="s">
        <v>101</v>
      </c>
      <c r="L56" s="1195" t="s">
        <v>101</v>
      </c>
      <c r="M56" s="1"/>
      <c r="N56" s="15"/>
      <c r="O56" s="251">
        <f t="shared" si="1"/>
        <v>8.7031695332655552</v>
      </c>
      <c r="Q56" s="270">
        <f>VLOOKUP(B56,'FX rates'!$B$9:$K$124,4,FALSE)</f>
        <v>13.999000000000001</v>
      </c>
      <c r="R56" s="288">
        <f>VLOOKUP(B56,'FX rates'!$B$9:$K$124,5,FALSE)</f>
        <v>14.382</v>
      </c>
      <c r="U56" s="323" t="s">
        <v>68</v>
      </c>
      <c r="V56" s="1191">
        <f t="shared" si="2"/>
        <v>571091.46224730334</v>
      </c>
      <c r="W56" s="1192" t="str">
        <f t="shared" si="3"/>
        <v>NA</v>
      </c>
      <c r="X56" s="1192" t="str">
        <f t="shared" si="4"/>
        <v>NA</v>
      </c>
      <c r="Y56" s="1195" t="str">
        <f t="shared" si="5"/>
        <v>NA</v>
      </c>
      <c r="Z56" s="444"/>
      <c r="AA56" s="1191">
        <f t="shared" si="6"/>
        <v>57288.806841885693</v>
      </c>
      <c r="AB56" s="1192" t="str">
        <f t="shared" si="7"/>
        <v>NA</v>
      </c>
      <c r="AC56" s="1192" t="str">
        <f t="shared" si="8"/>
        <v>NA</v>
      </c>
      <c r="AD56" s="1195" t="str">
        <f t="shared" si="9"/>
        <v>NA</v>
      </c>
      <c r="AE56" s="15"/>
      <c r="AF56" s="378">
        <f t="shared" si="10"/>
        <v>8.9686394904939792</v>
      </c>
    </row>
    <row r="57" spans="2:32" x14ac:dyDescent="0.25">
      <c r="B57" s="1194" t="s">
        <v>70</v>
      </c>
      <c r="C57" s="1190" t="s">
        <v>71</v>
      </c>
      <c r="D57" s="1196">
        <f>SUM(E57:G57)</f>
        <v>3934331.4439351694</v>
      </c>
      <c r="E57" s="1178">
        <v>1953667.4975393596</v>
      </c>
      <c r="F57" s="1178">
        <v>1446627.44939581</v>
      </c>
      <c r="G57" s="1179">
        <v>534036.49699999997</v>
      </c>
      <c r="H57" s="444"/>
      <c r="I57" s="1196">
        <v>2812228.26</v>
      </c>
      <c r="J57" s="1178">
        <v>1858202.5683653895</v>
      </c>
      <c r="K57" s="1178">
        <v>853442.82066585973</v>
      </c>
      <c r="L57" s="1179">
        <v>100582.86711000001</v>
      </c>
      <c r="M57" s="1"/>
      <c r="N57" s="15"/>
      <c r="O57" s="251">
        <f t="shared" si="1"/>
        <v>0.3990085726310032</v>
      </c>
      <c r="Q57" s="270">
        <f>VLOOKUP(B57,'FX rates'!$B$9:$K$124,4,FALSE)</f>
        <v>382.92500000000001</v>
      </c>
      <c r="R57" s="288">
        <f>VLOOKUP(B57,'FX rates'!$B$9:$K$124,5,FALSE)</f>
        <v>382.56200000000001</v>
      </c>
      <c r="U57" s="1194" t="s">
        <v>70</v>
      </c>
      <c r="V57" s="1196">
        <f t="shared" si="2"/>
        <v>10274.41782055277</v>
      </c>
      <c r="W57" s="1178">
        <f t="shared" si="3"/>
        <v>5101.9586016566154</v>
      </c>
      <c r="X57" s="1178">
        <f t="shared" si="4"/>
        <v>3777.8349530477508</v>
      </c>
      <c r="Y57" s="1179">
        <f t="shared" si="5"/>
        <v>1394.6242658484036</v>
      </c>
      <c r="Z57" s="444"/>
      <c r="AA57" s="1196">
        <f t="shared" si="6"/>
        <v>7351.0392041028636</v>
      </c>
      <c r="AB57" s="1178">
        <f t="shared" si="7"/>
        <v>4857.258610017172</v>
      </c>
      <c r="AC57" s="1178">
        <f t="shared" si="8"/>
        <v>2230.8614568772114</v>
      </c>
      <c r="AD57" s="1179">
        <f t="shared" si="9"/>
        <v>262.91912712187832</v>
      </c>
      <c r="AE57" s="15"/>
      <c r="AF57" s="378">
        <f t="shared" si="10"/>
        <v>0.39768235963403237</v>
      </c>
    </row>
    <row r="58" spans="2:32" x14ac:dyDescent="0.25">
      <c r="B58" s="323" t="s">
        <v>134</v>
      </c>
      <c r="C58" s="1190" t="s">
        <v>57</v>
      </c>
      <c r="D58" s="1196">
        <v>461939.26</v>
      </c>
      <c r="E58" s="1178" t="s">
        <v>101</v>
      </c>
      <c r="F58" s="1178" t="s">
        <v>101</v>
      </c>
      <c r="G58" s="1179" t="s">
        <v>101</v>
      </c>
      <c r="H58" s="444"/>
      <c r="I58" s="1196">
        <v>404474</v>
      </c>
      <c r="J58" s="1178" t="s">
        <v>101</v>
      </c>
      <c r="K58" s="1178" t="s">
        <v>101</v>
      </c>
      <c r="L58" s="1179" t="s">
        <v>101</v>
      </c>
      <c r="M58" s="1"/>
      <c r="N58" s="15"/>
      <c r="O58" s="251">
        <f t="shared" si="1"/>
        <v>0.14207405173138449</v>
      </c>
      <c r="Q58" s="270">
        <f>VLOOKUP(B58,'FX rates'!$B$9:$K$124,4,FALSE)</f>
        <v>0.89200000000000002</v>
      </c>
      <c r="R58" s="288">
        <f>VLOOKUP(B58,'FX rates'!$B$9:$K$124,5,FALSE)</f>
        <v>0.874</v>
      </c>
      <c r="U58" s="323" t="s">
        <v>134</v>
      </c>
      <c r="V58" s="1196">
        <f t="shared" si="2"/>
        <v>517869.12556053814</v>
      </c>
      <c r="W58" s="1178" t="str">
        <f t="shared" si="3"/>
        <v>NA</v>
      </c>
      <c r="X58" s="1178" t="str">
        <f t="shared" si="4"/>
        <v>NA</v>
      </c>
      <c r="Y58" s="1179" t="str">
        <f t="shared" si="5"/>
        <v>NA</v>
      </c>
      <c r="Z58" s="444"/>
      <c r="AA58" s="1196">
        <f t="shared" si="6"/>
        <v>462784.89702517161</v>
      </c>
      <c r="AB58" s="1178" t="str">
        <f t="shared" si="7"/>
        <v>NA</v>
      </c>
      <c r="AC58" s="1178" t="str">
        <f t="shared" si="8"/>
        <v>NA</v>
      </c>
      <c r="AD58" s="1179" t="str">
        <f t="shared" si="9"/>
        <v>NA</v>
      </c>
      <c r="AE58" s="15"/>
      <c r="AF58" s="378">
        <f t="shared" si="10"/>
        <v>0.11902771436460775</v>
      </c>
    </row>
    <row r="59" spans="2:32" x14ac:dyDescent="0.25">
      <c r="B59" s="323" t="s">
        <v>72</v>
      </c>
      <c r="C59" s="1190" t="s">
        <v>57</v>
      </c>
      <c r="D59" s="1191">
        <v>1210741</v>
      </c>
      <c r="E59" s="1192" t="s">
        <v>101</v>
      </c>
      <c r="F59" s="1192" t="s">
        <v>101</v>
      </c>
      <c r="G59" s="1195" t="s">
        <v>101</v>
      </c>
      <c r="H59" s="444"/>
      <c r="I59" s="1191">
        <v>1523969.38</v>
      </c>
      <c r="J59" s="1192" t="s">
        <v>101</v>
      </c>
      <c r="K59" s="1192" t="s">
        <v>101</v>
      </c>
      <c r="L59" s="1195" t="s">
        <v>101</v>
      </c>
      <c r="M59" s="1"/>
      <c r="N59" s="15"/>
      <c r="O59" s="251">
        <f t="shared" si="1"/>
        <v>-0.20553456264324674</v>
      </c>
      <c r="Q59" s="270">
        <f>VLOOKUP(B59,'FX rates'!$B$9:$K$124,4,FALSE)</f>
        <v>0.89200000000000002</v>
      </c>
      <c r="R59" s="288">
        <f>VLOOKUP(B59,'FX rates'!$B$9:$K$124,5,FALSE)</f>
        <v>0.874</v>
      </c>
      <c r="U59" s="323" t="s">
        <v>72</v>
      </c>
      <c r="V59" s="1191">
        <f t="shared" si="2"/>
        <v>1357332.9596412557</v>
      </c>
      <c r="W59" s="1192" t="str">
        <f t="shared" si="3"/>
        <v>NA</v>
      </c>
      <c r="X59" s="1192" t="str">
        <f t="shared" si="4"/>
        <v>NA</v>
      </c>
      <c r="Y59" s="1195" t="str">
        <f t="shared" si="5"/>
        <v>NA</v>
      </c>
      <c r="Z59" s="444"/>
      <c r="AA59" s="1191">
        <f t="shared" si="6"/>
        <v>1743672.0594965674</v>
      </c>
      <c r="AB59" s="1192" t="str">
        <f t="shared" si="7"/>
        <v>NA</v>
      </c>
      <c r="AC59" s="1192" t="str">
        <f t="shared" si="8"/>
        <v>NA</v>
      </c>
      <c r="AD59" s="1195" t="str">
        <f t="shared" si="9"/>
        <v>NA</v>
      </c>
      <c r="AE59" s="15"/>
      <c r="AF59" s="378">
        <f t="shared" si="10"/>
        <v>-0.22156637640156684</v>
      </c>
    </row>
    <row r="60" spans="2:32" x14ac:dyDescent="0.25">
      <c r="B60" s="1194" t="s">
        <v>73</v>
      </c>
      <c r="C60" s="1190" t="s">
        <v>57</v>
      </c>
      <c r="D60" s="1196">
        <f t="shared" si="11"/>
        <v>1995.2</v>
      </c>
      <c r="E60" s="1178">
        <v>1571.68</v>
      </c>
      <c r="F60" s="1178">
        <v>423.52</v>
      </c>
      <c r="G60" s="1179" t="s">
        <v>101</v>
      </c>
      <c r="I60" s="1196">
        <v>2001.14</v>
      </c>
      <c r="J60" s="1178" t="s">
        <v>101</v>
      </c>
      <c r="K60" s="1178" t="s">
        <v>101</v>
      </c>
      <c r="L60" s="1179" t="s">
        <v>101</v>
      </c>
      <c r="O60" s="251">
        <f t="shared" si="1"/>
        <v>-2.9683080644033171E-3</v>
      </c>
      <c r="Q60" s="270">
        <f>VLOOKUP(B60,'FX rates'!$B$9:$K$124,4,FALSE)</f>
        <v>0.89200000000000002</v>
      </c>
      <c r="R60" s="288">
        <f>VLOOKUP(B60,'FX rates'!$B$9:$K$124,5,FALSE)</f>
        <v>0.874</v>
      </c>
      <c r="U60" s="1194" t="s">
        <v>73</v>
      </c>
      <c r="V60" s="1196">
        <f t="shared" si="2"/>
        <v>2236.7713004484303</v>
      </c>
      <c r="W60" s="1178">
        <f t="shared" si="3"/>
        <v>1761.9730941704036</v>
      </c>
      <c r="X60" s="1178">
        <f t="shared" si="4"/>
        <v>474.7982062780269</v>
      </c>
      <c r="Y60" s="1179" t="str">
        <f t="shared" si="5"/>
        <v>NA</v>
      </c>
      <c r="Z60" s="15"/>
      <c r="AA60" s="1196">
        <f t="shared" si="6"/>
        <v>2289.6338672768879</v>
      </c>
      <c r="AB60" s="1178" t="str">
        <f t="shared" si="7"/>
        <v>NA</v>
      </c>
      <c r="AC60" s="1178" t="str">
        <f t="shared" si="8"/>
        <v>NA</v>
      </c>
      <c r="AD60" s="1179" t="str">
        <f t="shared" si="9"/>
        <v>NA</v>
      </c>
      <c r="AF60" s="378">
        <f t="shared" si="10"/>
        <v>-2.3087781668484936E-2</v>
      </c>
    </row>
    <row r="61" spans="2:32" x14ac:dyDescent="0.25">
      <c r="B61" s="323" t="s">
        <v>74</v>
      </c>
      <c r="C61" s="1190" t="s">
        <v>619</v>
      </c>
      <c r="D61" s="1191">
        <v>18004791.18</v>
      </c>
      <c r="E61" s="1192" t="s">
        <v>101</v>
      </c>
      <c r="F61" s="1192" t="s">
        <v>101</v>
      </c>
      <c r="G61" s="1195" t="s">
        <v>101</v>
      </c>
      <c r="I61" s="1191">
        <v>19098702.98</v>
      </c>
      <c r="J61" s="1192" t="s">
        <v>101</v>
      </c>
      <c r="K61" s="1192" t="s">
        <v>101</v>
      </c>
      <c r="L61" s="1195" t="s">
        <v>101</v>
      </c>
      <c r="O61" s="251">
        <f t="shared" si="1"/>
        <v>-5.7276758591697868E-2</v>
      </c>
      <c r="Q61" s="270">
        <f>VLOOKUP(B61,'FX rates'!$B$9:$K$124,4,FALSE)</f>
        <v>61.933999999999997</v>
      </c>
      <c r="R61" s="288">
        <f>VLOOKUP(B61,'FX rates'!$B$9:$K$124,5,FALSE)</f>
        <v>69.459000000000003</v>
      </c>
      <c r="U61" s="323" t="s">
        <v>74</v>
      </c>
      <c r="V61" s="1191">
        <f t="shared" si="2"/>
        <v>290709.32250460167</v>
      </c>
      <c r="W61" s="1192" t="str">
        <f t="shared" si="3"/>
        <v>NA</v>
      </c>
      <c r="X61" s="1192" t="str">
        <f t="shared" si="4"/>
        <v>NA</v>
      </c>
      <c r="Y61" s="1195" t="str">
        <f t="shared" si="5"/>
        <v>NA</v>
      </c>
      <c r="AA61" s="1191">
        <f t="shared" si="6"/>
        <v>274963.6905224665</v>
      </c>
      <c r="AB61" s="1192" t="str">
        <f t="shared" si="7"/>
        <v>NA</v>
      </c>
      <c r="AC61" s="1192" t="str">
        <f t="shared" si="8"/>
        <v>NA</v>
      </c>
      <c r="AD61" s="1195" t="str">
        <f t="shared" si="9"/>
        <v>NA</v>
      </c>
      <c r="AF61" s="378">
        <f t="shared" si="10"/>
        <v>5.7264404446334155E-2</v>
      </c>
    </row>
    <row r="62" spans="2:32" x14ac:dyDescent="0.25">
      <c r="B62" s="323" t="s">
        <v>135</v>
      </c>
      <c r="C62" s="1190" t="s">
        <v>136</v>
      </c>
      <c r="D62" s="1196">
        <v>301</v>
      </c>
      <c r="E62" s="1178" t="s">
        <v>101</v>
      </c>
      <c r="F62" s="1178" t="s">
        <v>101</v>
      </c>
      <c r="G62" s="1179" t="s">
        <v>101</v>
      </c>
      <c r="I62" s="1196">
        <v>1257.5</v>
      </c>
      <c r="J62" s="1178" t="s">
        <v>101</v>
      </c>
      <c r="K62" s="1178" t="s">
        <v>101</v>
      </c>
      <c r="L62" s="1179" t="s">
        <v>101</v>
      </c>
      <c r="O62" s="251">
        <f t="shared" si="1"/>
        <v>-0.7606361829025845</v>
      </c>
      <c r="Q62" s="270">
        <f>VLOOKUP(B62,'FX rates'!$B$9:$K$124,4,FALSE)</f>
        <v>13.993</v>
      </c>
      <c r="R62" s="288">
        <f>VLOOKUP(B62,'FX rates'!$B$9:$K$124,5,FALSE)</f>
        <v>14.382</v>
      </c>
      <c r="U62" s="323" t="s">
        <v>135</v>
      </c>
      <c r="V62" s="1196">
        <f t="shared" si="2"/>
        <v>21.510755377688845</v>
      </c>
      <c r="W62" s="1178" t="str">
        <f t="shared" si="3"/>
        <v>NA</v>
      </c>
      <c r="X62" s="1178" t="str">
        <f t="shared" si="4"/>
        <v>NA</v>
      </c>
      <c r="Y62" s="1179" t="str">
        <f t="shared" si="5"/>
        <v>NA</v>
      </c>
      <c r="AA62" s="1196">
        <f t="shared" si="6"/>
        <v>87.435683493255453</v>
      </c>
      <c r="AB62" s="1178" t="str">
        <f t="shared" si="7"/>
        <v>NA</v>
      </c>
      <c r="AC62" s="1178" t="str">
        <f t="shared" si="8"/>
        <v>NA</v>
      </c>
      <c r="AD62" s="1179" t="str">
        <f t="shared" si="9"/>
        <v>NA</v>
      </c>
      <c r="AF62" s="378">
        <f t="shared" si="10"/>
        <v>-0.75398196115950622</v>
      </c>
    </row>
    <row r="63" spans="2:32" x14ac:dyDescent="0.25">
      <c r="B63" s="323" t="s">
        <v>625</v>
      </c>
      <c r="C63" s="1190" t="s">
        <v>57</v>
      </c>
      <c r="D63" s="1191">
        <v>47365.07</v>
      </c>
      <c r="E63" s="1192" t="s">
        <v>101</v>
      </c>
      <c r="F63" s="1192" t="s">
        <v>101</v>
      </c>
      <c r="G63" s="1195" t="s">
        <v>101</v>
      </c>
      <c r="I63" s="1191">
        <v>47448.98</v>
      </c>
      <c r="J63" s="1192" t="s">
        <v>101</v>
      </c>
      <c r="K63" s="1192" t="s">
        <v>101</v>
      </c>
      <c r="L63" s="1195" t="s">
        <v>101</v>
      </c>
      <c r="O63" s="251">
        <f t="shared" si="1"/>
        <v>-1.7684257912394215E-3</v>
      </c>
      <c r="Q63" s="270">
        <f>VLOOKUP(B63,'FX rates'!$B$9:$K$124,4,FALSE)</f>
        <v>0.89200000000000002</v>
      </c>
      <c r="R63" s="288">
        <f>VLOOKUP(B63,'FX rates'!$B$9:$K$124,5,FALSE)</f>
        <v>0.874</v>
      </c>
      <c r="U63" s="323" t="s">
        <v>625</v>
      </c>
      <c r="V63" s="1191">
        <f t="shared" si="2"/>
        <v>53099.854260089684</v>
      </c>
      <c r="W63" s="1192" t="str">
        <f t="shared" si="3"/>
        <v>NA</v>
      </c>
      <c r="X63" s="1192" t="str">
        <f t="shared" si="4"/>
        <v>NA</v>
      </c>
      <c r="Y63" s="1195" t="str">
        <f t="shared" si="5"/>
        <v>NA</v>
      </c>
      <c r="AA63" s="1191">
        <f t="shared" si="6"/>
        <v>54289.450800915336</v>
      </c>
      <c r="AB63" s="1192" t="str">
        <f t="shared" si="7"/>
        <v>NA</v>
      </c>
      <c r="AC63" s="1192" t="str">
        <f t="shared" si="8"/>
        <v>NA</v>
      </c>
      <c r="AD63" s="1195" t="str">
        <f t="shared" si="9"/>
        <v>NA</v>
      </c>
      <c r="AF63" s="378">
        <f t="shared" si="10"/>
        <v>-2.1912112266304146E-2</v>
      </c>
    </row>
    <row r="64" spans="2:32" x14ac:dyDescent="0.25">
      <c r="B64" s="1194" t="s">
        <v>78</v>
      </c>
      <c r="C64" s="1190" t="s">
        <v>79</v>
      </c>
      <c r="D64" s="1196">
        <f t="shared" si="11"/>
        <v>3101527.13</v>
      </c>
      <c r="E64" s="1178">
        <v>132680</v>
      </c>
      <c r="F64" s="1178">
        <v>2968847.13</v>
      </c>
      <c r="G64" s="1179">
        <v>0</v>
      </c>
      <c r="I64" s="1196">
        <v>1335002.08</v>
      </c>
      <c r="J64" s="1178" t="s">
        <v>101</v>
      </c>
      <c r="K64" s="1178" t="s">
        <v>101</v>
      </c>
      <c r="L64" s="1179" t="s">
        <v>101</v>
      </c>
      <c r="O64" s="251">
        <f t="shared" si="1"/>
        <v>1.3232376761540325</v>
      </c>
      <c r="Q64" s="270">
        <f>VLOOKUP(B64,'FX rates'!$B$9:$K$124,4,FALSE)</f>
        <v>306.5</v>
      </c>
      <c r="R64" s="288">
        <f>VLOOKUP(B64,'FX rates'!$B$9:$K$124,5,FALSE)</f>
        <v>363.03800000000001</v>
      </c>
      <c r="U64" s="1194" t="s">
        <v>78</v>
      </c>
      <c r="V64" s="1196">
        <f t="shared" si="2"/>
        <v>10119.174975530179</v>
      </c>
      <c r="W64" s="1178">
        <f t="shared" si="3"/>
        <v>432.88743882544861</v>
      </c>
      <c r="X64" s="1178">
        <f t="shared" si="4"/>
        <v>9686.2875367047309</v>
      </c>
      <c r="Y64" s="1179">
        <f t="shared" si="5"/>
        <v>0</v>
      </c>
      <c r="AA64" s="1196">
        <f t="shared" si="6"/>
        <v>3677.3067282212883</v>
      </c>
      <c r="AB64" s="1178" t="str">
        <f t="shared" si="7"/>
        <v>NA</v>
      </c>
      <c r="AC64" s="1178" t="str">
        <f t="shared" si="8"/>
        <v>NA</v>
      </c>
      <c r="AD64" s="1179" t="str">
        <f t="shared" si="9"/>
        <v>NA</v>
      </c>
      <c r="AF64" s="378">
        <f t="shared" si="10"/>
        <v>1.7517897535908893</v>
      </c>
    </row>
    <row r="65" spans="2:32" x14ac:dyDescent="0.25">
      <c r="B65" s="323" t="s">
        <v>636</v>
      </c>
      <c r="C65" s="1190" t="s">
        <v>80</v>
      </c>
      <c r="D65" s="1196">
        <v>33207.839999999997</v>
      </c>
      <c r="E65" s="1178" t="s">
        <v>101</v>
      </c>
      <c r="F65" s="1178" t="s">
        <v>101</v>
      </c>
      <c r="G65" s="1179" t="s">
        <v>101</v>
      </c>
      <c r="I65" s="1196">
        <v>38358.449999999997</v>
      </c>
      <c r="J65" s="1178" t="s">
        <v>101</v>
      </c>
      <c r="K65" s="1178" t="s">
        <v>101</v>
      </c>
      <c r="L65" s="1179" t="s">
        <v>101</v>
      </c>
      <c r="O65" s="251">
        <f t="shared" si="1"/>
        <v>-0.13427575931769925</v>
      </c>
      <c r="Q65" s="270">
        <f>VLOOKUP(B65,'FX rates'!$B$9:$K$124,4,FALSE)</f>
        <v>8.7799999999999994</v>
      </c>
      <c r="R65" s="288">
        <f>VLOOKUP(B65,'FX rates'!$B$9:$K$124,5,FALSE)</f>
        <v>8.6769999999999996</v>
      </c>
      <c r="U65" s="323" t="s">
        <v>636</v>
      </c>
      <c r="V65" s="1196">
        <f t="shared" si="2"/>
        <v>3782.2141230068337</v>
      </c>
      <c r="W65" s="1178" t="str">
        <f t="shared" si="3"/>
        <v>NA</v>
      </c>
      <c r="X65" s="1178" t="str">
        <f t="shared" si="4"/>
        <v>NA</v>
      </c>
      <c r="Y65" s="1179" t="str">
        <f t="shared" si="5"/>
        <v>NA</v>
      </c>
      <c r="AA65" s="1196">
        <f t="shared" si="6"/>
        <v>4420.7041604241094</v>
      </c>
      <c r="AB65" s="1178" t="str">
        <f t="shared" si="7"/>
        <v>NA</v>
      </c>
      <c r="AC65" s="1178" t="str">
        <f t="shared" si="8"/>
        <v>NA</v>
      </c>
      <c r="AD65" s="1179" t="str">
        <f t="shared" si="9"/>
        <v>NA</v>
      </c>
      <c r="AF65" s="378">
        <f t="shared" si="10"/>
        <v>-0.14443174984050977</v>
      </c>
    </row>
    <row r="66" spans="2:32" x14ac:dyDescent="0.25">
      <c r="B66" s="323" t="s">
        <v>81</v>
      </c>
      <c r="C66" s="1190" t="s">
        <v>82</v>
      </c>
      <c r="D66" s="1191">
        <v>600</v>
      </c>
      <c r="E66" s="1192" t="s">
        <v>101</v>
      </c>
      <c r="F66" s="1192" t="s">
        <v>101</v>
      </c>
      <c r="G66" s="1195" t="s">
        <v>101</v>
      </c>
      <c r="I66" s="1191" t="s">
        <v>101</v>
      </c>
      <c r="J66" s="1192" t="s">
        <v>101</v>
      </c>
      <c r="K66" s="1192" t="s">
        <v>101</v>
      </c>
      <c r="L66" s="1195" t="s">
        <v>101</v>
      </c>
      <c r="O66" s="251" t="str">
        <f t="shared" si="1"/>
        <v>NA</v>
      </c>
      <c r="Q66" s="270">
        <f>VLOOKUP(B66,'FX rates'!$B$9:$K$124,4,FALSE)</f>
        <v>3.641</v>
      </c>
      <c r="R66" s="288">
        <f>VLOOKUP(B66,'FX rates'!$B$9:$K$124,5,FALSE)</f>
        <v>3.6110000000000002</v>
      </c>
      <c r="U66" s="323" t="s">
        <v>81</v>
      </c>
      <c r="V66" s="1191">
        <f t="shared" si="2"/>
        <v>164.78989288656962</v>
      </c>
      <c r="W66" s="1192" t="str">
        <f t="shared" si="3"/>
        <v>NA</v>
      </c>
      <c r="X66" s="1192" t="str">
        <f t="shared" si="4"/>
        <v>NA</v>
      </c>
      <c r="Y66" s="1195" t="str">
        <f t="shared" si="5"/>
        <v>NA</v>
      </c>
      <c r="AA66" s="1191" t="str">
        <f t="shared" si="6"/>
        <v>NA</v>
      </c>
      <c r="AB66" s="1192" t="str">
        <f t="shared" si="7"/>
        <v>NA</v>
      </c>
      <c r="AC66" s="1192" t="str">
        <f t="shared" si="8"/>
        <v>NA</v>
      </c>
      <c r="AD66" s="1195" t="str">
        <f t="shared" si="9"/>
        <v>NA</v>
      </c>
      <c r="AF66" s="378" t="str">
        <f t="shared" si="10"/>
        <v>NA</v>
      </c>
    </row>
    <row r="67" spans="2:32" x14ac:dyDescent="0.25">
      <c r="B67" s="1194" t="s">
        <v>639</v>
      </c>
      <c r="C67" s="1190" t="s">
        <v>640</v>
      </c>
      <c r="D67" s="1196">
        <f t="shared" si="11"/>
        <v>199283.7</v>
      </c>
      <c r="E67" s="1178" t="s">
        <v>101</v>
      </c>
      <c r="F67" s="1178">
        <v>199283.7</v>
      </c>
      <c r="G67" s="1179" t="s">
        <v>101</v>
      </c>
      <c r="I67" s="1196">
        <v>80000</v>
      </c>
      <c r="J67" s="1178" t="s">
        <v>101</v>
      </c>
      <c r="K67" s="1178">
        <v>80000</v>
      </c>
      <c r="L67" s="1179" t="s">
        <v>101</v>
      </c>
      <c r="O67" s="251">
        <f t="shared" si="1"/>
        <v>1.4910462500000001</v>
      </c>
      <c r="Q67" s="270">
        <f>VLOOKUP(B67,'FX rates'!$B$9:$K$124,4,FALSE)</f>
        <v>948.20500000000004</v>
      </c>
      <c r="R67" s="288">
        <f>VLOOKUP(B67,'FX rates'!$B$9:$K$124,5,FALSE)</f>
        <v>860.69</v>
      </c>
      <c r="U67" s="1194" t="s">
        <v>639</v>
      </c>
      <c r="V67" s="1196">
        <f t="shared" si="2"/>
        <v>210.16942538796991</v>
      </c>
      <c r="W67" s="1178" t="str">
        <f t="shared" si="3"/>
        <v>NA</v>
      </c>
      <c r="X67" s="1178">
        <f t="shared" si="4"/>
        <v>210.16942538796991</v>
      </c>
      <c r="Y67" s="1179" t="str">
        <f t="shared" si="5"/>
        <v>NA</v>
      </c>
      <c r="AA67" s="1196">
        <f t="shared" si="6"/>
        <v>92.948680709663165</v>
      </c>
      <c r="AB67" s="1178" t="str">
        <f t="shared" si="7"/>
        <v>NA</v>
      </c>
      <c r="AC67" s="1178">
        <f t="shared" si="8"/>
        <v>92.948680709663165</v>
      </c>
      <c r="AD67" s="1179" t="str">
        <f t="shared" si="9"/>
        <v>NA</v>
      </c>
      <c r="AF67" s="378">
        <f t="shared" si="10"/>
        <v>1.261134034214648</v>
      </c>
    </row>
    <row r="68" spans="2:32" x14ac:dyDescent="0.25">
      <c r="B68" s="323" t="s">
        <v>138</v>
      </c>
      <c r="C68" s="1190" t="s">
        <v>83</v>
      </c>
      <c r="D68" s="1196">
        <v>68850.77</v>
      </c>
      <c r="E68" s="1178" t="s">
        <v>101</v>
      </c>
      <c r="F68" s="1178" t="s">
        <v>101</v>
      </c>
      <c r="G68" s="1179" t="s">
        <v>101</v>
      </c>
      <c r="I68" s="1196" t="s">
        <v>101</v>
      </c>
      <c r="J68" s="1178" t="s">
        <v>101</v>
      </c>
      <c r="K68" s="1178" t="s">
        <v>101</v>
      </c>
      <c r="L68" s="1179" t="s">
        <v>101</v>
      </c>
      <c r="O68" s="251" t="str">
        <f t="shared" si="1"/>
        <v>NA</v>
      </c>
      <c r="Q68" s="270">
        <f>VLOOKUP(B68,'FX rates'!$B$9:$K$124,4,FALSE)</f>
        <v>3.7509999999999999</v>
      </c>
      <c r="R68" s="288">
        <f>VLOOKUP(B68,'FX rates'!$B$9:$K$124,5,FALSE)</f>
        <v>3.75</v>
      </c>
      <c r="U68" s="323" t="s">
        <v>138</v>
      </c>
      <c r="V68" s="1196">
        <f t="shared" si="2"/>
        <v>18355.310583844312</v>
      </c>
      <c r="W68" s="1178" t="str">
        <f t="shared" si="3"/>
        <v>NA</v>
      </c>
      <c r="X68" s="1178" t="str">
        <f t="shared" si="4"/>
        <v>NA</v>
      </c>
      <c r="Y68" s="1179" t="str">
        <f t="shared" si="5"/>
        <v>NA</v>
      </c>
      <c r="AA68" s="1196" t="str">
        <f t="shared" si="6"/>
        <v>NA</v>
      </c>
      <c r="AB68" s="1178" t="str">
        <f t="shared" si="7"/>
        <v>NA</v>
      </c>
      <c r="AC68" s="1178" t="str">
        <f t="shared" si="8"/>
        <v>NA</v>
      </c>
      <c r="AD68" s="1179" t="str">
        <f t="shared" si="9"/>
        <v>NA</v>
      </c>
      <c r="AF68" s="378" t="str">
        <f t="shared" si="10"/>
        <v>NA</v>
      </c>
    </row>
    <row r="69" spans="2:32" x14ac:dyDescent="0.25">
      <c r="B69" s="323" t="s">
        <v>84</v>
      </c>
      <c r="C69" s="1190" t="s">
        <v>85</v>
      </c>
      <c r="D69" s="1191">
        <v>5678.82</v>
      </c>
      <c r="E69" s="1192" t="s">
        <v>101</v>
      </c>
      <c r="F69" s="1192" t="s">
        <v>101</v>
      </c>
      <c r="G69" s="1195" t="s">
        <v>101</v>
      </c>
      <c r="I69" s="1191">
        <v>61326.93</v>
      </c>
      <c r="J69" s="1192" t="s">
        <v>101</v>
      </c>
      <c r="K69" s="1192" t="s">
        <v>101</v>
      </c>
      <c r="L69" s="1195" t="s">
        <v>101</v>
      </c>
      <c r="O69" s="251">
        <f t="shared" si="1"/>
        <v>-0.90740087592840535</v>
      </c>
      <c r="Q69" s="270">
        <f>VLOOKUP(B69,'FX rates'!$B$9:$K$124,4,FALSE)</f>
        <v>0.96799999999999997</v>
      </c>
      <c r="R69" s="288">
        <f>VLOOKUP(B69,'FX rates'!$B$9:$K$124,5,FALSE)</f>
        <v>0.98399999999999999</v>
      </c>
      <c r="U69" s="323" t="s">
        <v>84</v>
      </c>
      <c r="V69" s="1191">
        <f t="shared" si="2"/>
        <v>5866.5495867768595</v>
      </c>
      <c r="W69" s="1192" t="str">
        <f t="shared" si="3"/>
        <v>NA</v>
      </c>
      <c r="X69" s="1192" t="str">
        <f t="shared" si="4"/>
        <v>NA</v>
      </c>
      <c r="Y69" s="1195" t="str">
        <f t="shared" si="5"/>
        <v>NA</v>
      </c>
      <c r="AA69" s="1191">
        <f t="shared" si="6"/>
        <v>62324.115853658535</v>
      </c>
      <c r="AB69" s="1192" t="str">
        <f t="shared" si="7"/>
        <v>NA</v>
      </c>
      <c r="AC69" s="1192" t="str">
        <f t="shared" si="8"/>
        <v>NA</v>
      </c>
      <c r="AD69" s="1195" t="str">
        <f t="shared" si="9"/>
        <v>NA</v>
      </c>
      <c r="AF69" s="378">
        <f t="shared" si="10"/>
        <v>-0.90587031189416412</v>
      </c>
    </row>
    <row r="70" spans="2:32" x14ac:dyDescent="0.25">
      <c r="B70" s="1194" t="s">
        <v>86</v>
      </c>
      <c r="C70" s="1190" t="s">
        <v>87</v>
      </c>
      <c r="D70" s="1196">
        <f t="shared" si="11"/>
        <v>2424.19</v>
      </c>
      <c r="E70" s="1178">
        <v>2424.19</v>
      </c>
      <c r="F70" s="1178" t="s">
        <v>101</v>
      </c>
      <c r="G70" s="1179" t="s">
        <v>101</v>
      </c>
      <c r="I70" s="1196">
        <v>9771.4500000000007</v>
      </c>
      <c r="J70" s="1178" t="s">
        <v>101</v>
      </c>
      <c r="K70" s="1178" t="s">
        <v>101</v>
      </c>
      <c r="L70" s="1179" t="s">
        <v>101</v>
      </c>
      <c r="O70" s="251">
        <f t="shared" si="1"/>
        <v>-0.75191092417194993</v>
      </c>
      <c r="Q70" s="270">
        <f>VLOOKUP(B70,'FX rates'!$B$9:$K$124,4,FALSE)</f>
        <v>36.35</v>
      </c>
      <c r="R70" s="288">
        <f>VLOOKUP(B70,'FX rates'!$B$9:$K$124,5,FALSE)</f>
        <v>33.442</v>
      </c>
      <c r="U70" s="1194" t="s">
        <v>86</v>
      </c>
      <c r="V70" s="1196">
        <f t="shared" si="2"/>
        <v>66.690233837689135</v>
      </c>
      <c r="W70" s="1178">
        <f t="shared" si="3"/>
        <v>66.690233837689135</v>
      </c>
      <c r="X70" s="1178" t="str">
        <f t="shared" si="4"/>
        <v>NA</v>
      </c>
      <c r="Y70" s="1179" t="str">
        <f t="shared" si="5"/>
        <v>NA</v>
      </c>
      <c r="AA70" s="1196">
        <f t="shared" si="6"/>
        <v>292.19095747861974</v>
      </c>
      <c r="AB70" s="1178" t="str">
        <f t="shared" si="7"/>
        <v>NA</v>
      </c>
      <c r="AC70" s="1178" t="str">
        <f t="shared" si="8"/>
        <v>NA</v>
      </c>
      <c r="AD70" s="1179" t="str">
        <f t="shared" si="9"/>
        <v>NA</v>
      </c>
      <c r="AF70" s="378">
        <f t="shared" si="10"/>
        <v>-0.77175805023819399</v>
      </c>
    </row>
    <row r="71" spans="2:32" x14ac:dyDescent="0.25">
      <c r="B71" s="323" t="s">
        <v>139</v>
      </c>
      <c r="C71" s="1190" t="s">
        <v>140</v>
      </c>
      <c r="D71" s="1196">
        <v>106600405</v>
      </c>
      <c r="E71" s="1178" t="s">
        <v>101</v>
      </c>
      <c r="F71" s="1178" t="s">
        <v>101</v>
      </c>
      <c r="G71" s="1179" t="s">
        <v>101</v>
      </c>
      <c r="I71" s="1196">
        <v>23400000</v>
      </c>
      <c r="J71" s="1178" t="s">
        <v>101</v>
      </c>
      <c r="K71" s="1178" t="s">
        <v>101</v>
      </c>
      <c r="L71" s="1179" t="s">
        <v>101</v>
      </c>
      <c r="O71" s="251">
        <f t="shared" si="1"/>
        <v>3.5555728632478631</v>
      </c>
      <c r="Q71" s="270">
        <f>VLOOKUP(B71,'FX rates'!$B$9:$K$124,4,FALSE)</f>
        <v>42000</v>
      </c>
      <c r="R71" s="288">
        <f>VLOOKUP(B71,'FX rates'!$B$9:$K$124,5,FALSE)</f>
        <v>42000</v>
      </c>
      <c r="U71" s="323" t="s">
        <v>139</v>
      </c>
      <c r="V71" s="1196">
        <f t="shared" si="2"/>
        <v>2538.1048809523809</v>
      </c>
      <c r="W71" s="1178" t="str">
        <f t="shared" si="3"/>
        <v>NA</v>
      </c>
      <c r="X71" s="1178" t="str">
        <f t="shared" si="4"/>
        <v>NA</v>
      </c>
      <c r="Y71" s="1179" t="str">
        <f t="shared" si="5"/>
        <v>NA</v>
      </c>
      <c r="AA71" s="1196">
        <f t="shared" si="6"/>
        <v>557.14285714285711</v>
      </c>
      <c r="AB71" s="1178" t="str">
        <f t="shared" si="7"/>
        <v>NA</v>
      </c>
      <c r="AC71" s="1178" t="str">
        <f t="shared" si="8"/>
        <v>NA</v>
      </c>
      <c r="AD71" s="1179" t="str">
        <f t="shared" si="9"/>
        <v>NA</v>
      </c>
      <c r="AF71" s="378">
        <f t="shared" si="10"/>
        <v>3.5555728632478636</v>
      </c>
    </row>
    <row r="72" spans="2:32" x14ac:dyDescent="0.25">
      <c r="B72" s="323" t="s">
        <v>88</v>
      </c>
      <c r="C72" s="1190" t="s">
        <v>89</v>
      </c>
      <c r="D72" s="1191">
        <v>133773</v>
      </c>
      <c r="E72" s="1192" t="s">
        <v>101</v>
      </c>
      <c r="F72" s="1192" t="s">
        <v>101</v>
      </c>
      <c r="G72" s="1195" t="s">
        <v>101</v>
      </c>
      <c r="I72" s="1191">
        <v>95161</v>
      </c>
      <c r="J72" s="1192" t="s">
        <v>101</v>
      </c>
      <c r="K72" s="1192" t="s">
        <v>101</v>
      </c>
      <c r="L72" s="1195" t="s">
        <v>101</v>
      </c>
      <c r="O72" s="251">
        <f t="shared" si="1"/>
        <v>0.40575445823394035</v>
      </c>
      <c r="Q72" s="270">
        <f>VLOOKUP(B72,'FX rates'!$B$9:$K$124,4,FALSE)</f>
        <v>3.4540000000000002</v>
      </c>
      <c r="R72" s="288">
        <f>VLOOKUP(B72,'FX rates'!$B$9:$K$124,5,FALSE)</f>
        <v>3.75</v>
      </c>
      <c r="U72" s="323" t="s">
        <v>88</v>
      </c>
      <c r="V72" s="1191">
        <f t="shared" si="2"/>
        <v>38729.878401852919</v>
      </c>
      <c r="W72" s="1192" t="str">
        <f t="shared" si="3"/>
        <v>NA</v>
      </c>
      <c r="X72" s="1192" t="str">
        <f t="shared" si="4"/>
        <v>NA</v>
      </c>
      <c r="Y72" s="1195" t="str">
        <f t="shared" si="5"/>
        <v>NA</v>
      </c>
      <c r="AA72" s="1191">
        <f t="shared" si="6"/>
        <v>25376.266666666666</v>
      </c>
      <c r="AB72" s="1192" t="str">
        <f t="shared" si="7"/>
        <v>NA</v>
      </c>
      <c r="AC72" s="1192" t="str">
        <f t="shared" si="8"/>
        <v>NA</v>
      </c>
      <c r="AD72" s="1195" t="str">
        <f t="shared" si="9"/>
        <v>NA</v>
      </c>
      <c r="AF72" s="378">
        <f t="shared" si="10"/>
        <v>0.5262244407577521</v>
      </c>
    </row>
    <row r="73" spans="2:32" x14ac:dyDescent="0.25">
      <c r="B73" s="1194" t="s">
        <v>333</v>
      </c>
      <c r="C73" s="1190" t="s">
        <v>66</v>
      </c>
      <c r="D73" s="1196">
        <v>305109.81</v>
      </c>
      <c r="E73" s="1178" t="s">
        <v>101</v>
      </c>
      <c r="F73" s="1178" t="s">
        <v>101</v>
      </c>
      <c r="G73" s="1179" t="s">
        <v>101</v>
      </c>
      <c r="I73" s="1196">
        <v>120323.14</v>
      </c>
      <c r="J73" s="1178" t="s">
        <v>101</v>
      </c>
      <c r="K73" s="1178" t="s">
        <v>101</v>
      </c>
      <c r="L73" s="1179" t="s">
        <v>101</v>
      </c>
      <c r="O73" s="251">
        <f t="shared" si="1"/>
        <v>1.5357533887496617</v>
      </c>
      <c r="Q73" s="270">
        <f>VLOOKUP(B73,'FX rates'!$B$9:$K$124,4,FALSE)</f>
        <v>16.05</v>
      </c>
      <c r="R73" s="288">
        <f>VLOOKUP(B73,'FX rates'!$B$9:$K$124,5,FALSE)</f>
        <v>17.875</v>
      </c>
      <c r="U73" s="1194" t="s">
        <v>333</v>
      </c>
      <c r="V73" s="1196">
        <f t="shared" si="2"/>
        <v>19009.957009345795</v>
      </c>
      <c r="W73" s="1178" t="str">
        <f t="shared" si="3"/>
        <v>NA</v>
      </c>
      <c r="X73" s="1178" t="str">
        <f t="shared" si="4"/>
        <v>NA</v>
      </c>
      <c r="Y73" s="1179" t="str">
        <f t="shared" si="5"/>
        <v>NA</v>
      </c>
      <c r="AA73" s="1196">
        <f t="shared" si="6"/>
        <v>6731.3644755244759</v>
      </c>
      <c r="AB73" s="1178" t="str">
        <f t="shared" si="7"/>
        <v>NA</v>
      </c>
      <c r="AC73" s="1178" t="str">
        <f t="shared" si="8"/>
        <v>NA</v>
      </c>
      <c r="AD73" s="1179" t="str">
        <f t="shared" si="9"/>
        <v>NA</v>
      </c>
      <c r="AF73" s="378">
        <f t="shared" si="10"/>
        <v>1.8240867180000131</v>
      </c>
    </row>
    <row r="74" spans="2:32" x14ac:dyDescent="0.25">
      <c r="B74" s="323" t="s">
        <v>141</v>
      </c>
      <c r="C74" s="1190" t="s">
        <v>142</v>
      </c>
      <c r="D74" s="1196">
        <v>2680.48</v>
      </c>
      <c r="E74" s="1178" t="s">
        <v>101</v>
      </c>
      <c r="F74" s="1178" t="s">
        <v>101</v>
      </c>
      <c r="G74" s="1179" t="s">
        <v>101</v>
      </c>
      <c r="I74" s="1196">
        <v>1719.93</v>
      </c>
      <c r="J74" s="1178" t="s">
        <v>101</v>
      </c>
      <c r="K74" s="1178" t="s">
        <v>101</v>
      </c>
      <c r="L74" s="1179" t="s">
        <v>101</v>
      </c>
      <c r="O74" s="251">
        <f t="shared" si="1"/>
        <v>0.55848203124545759</v>
      </c>
      <c r="Q74" s="270">
        <f>VLOOKUP(B74,'FX rates'!$B$9:$K$124,4,FALSE)</f>
        <v>23.7</v>
      </c>
      <c r="R74" s="288">
        <f>VLOOKUP(B74,'FX rates'!$B$9:$K$124,5,FALSE)</f>
        <v>27.585000000000001</v>
      </c>
      <c r="U74" s="323" t="s">
        <v>141</v>
      </c>
      <c r="V74" s="1196">
        <f t="shared" si="2"/>
        <v>113.10042194092827</v>
      </c>
      <c r="W74" s="1178" t="str">
        <f t="shared" si="3"/>
        <v>NA</v>
      </c>
      <c r="X74" s="1178" t="str">
        <f t="shared" si="4"/>
        <v>NA</v>
      </c>
      <c r="Y74" s="1179" t="str">
        <f t="shared" si="5"/>
        <v>NA</v>
      </c>
      <c r="AA74" s="1196">
        <f t="shared" si="6"/>
        <v>62.350190320826535</v>
      </c>
      <c r="AB74" s="1178" t="str">
        <f t="shared" si="7"/>
        <v>NA</v>
      </c>
      <c r="AC74" s="1178" t="str">
        <f t="shared" si="8"/>
        <v>NA</v>
      </c>
      <c r="AD74" s="1179" t="str">
        <f t="shared" si="9"/>
        <v>NA</v>
      </c>
      <c r="AF74" s="378">
        <f t="shared" si="10"/>
        <v>0.8139547186458207</v>
      </c>
    </row>
    <row r="75" spans="2:32" x14ac:dyDescent="0.25">
      <c r="B75" s="323" t="s">
        <v>143</v>
      </c>
      <c r="C75" s="1190" t="s">
        <v>144</v>
      </c>
      <c r="D75" s="1197">
        <f t="shared" ref="D75:D76" si="14">SUM(E75:G75)</f>
        <v>89001.5</v>
      </c>
      <c r="E75" s="1198">
        <v>14214.46</v>
      </c>
      <c r="F75" s="1198">
        <v>72287.039999999994</v>
      </c>
      <c r="G75" s="1193">
        <v>2500</v>
      </c>
      <c r="I75" s="1197">
        <v>39932.401432800005</v>
      </c>
      <c r="J75" s="1198">
        <v>13931.189432800005</v>
      </c>
      <c r="K75" s="1198">
        <v>15924.712</v>
      </c>
      <c r="L75" s="1193">
        <v>10076.5</v>
      </c>
      <c r="O75" s="251">
        <f t="shared" ref="O75:O76" si="15">IF(I75="NA","NA",((D75-I75)/I75))</f>
        <v>1.228804099091702</v>
      </c>
      <c r="Q75" s="270">
        <f>VLOOKUP(B75,'FX rates'!$B$9:$K$124,4,FALSE)</f>
        <v>3.7930000000000001</v>
      </c>
      <c r="R75" s="288">
        <f>VLOOKUP(B75,'FX rates'!$B$9:$K$124,5,FALSE)</f>
        <v>3.7519999999999998</v>
      </c>
      <c r="U75" s="323" t="s">
        <v>143</v>
      </c>
      <c r="V75" s="1197">
        <f t="shared" ref="V75:V76" si="16">IF(D75="NA","NA",D75/$Q75)</f>
        <v>23464.671763775375</v>
      </c>
      <c r="W75" s="1198">
        <f t="shared" ref="W75:W76" si="17">IF(E75="NA","NA",E75/$Q75)</f>
        <v>3747.5507513841285</v>
      </c>
      <c r="X75" s="1198">
        <f t="shared" ref="X75:X76" si="18">IF(F75="NA","NA",F75/$Q75)</f>
        <v>19058.012127603477</v>
      </c>
      <c r="Y75" s="1193">
        <f t="shared" ref="Y75:Y76" si="19">IF(G75="NA","NA",G75/$Q75)</f>
        <v>659.1088847877669</v>
      </c>
      <c r="AA75" s="1197">
        <f t="shared" ref="AA75:AA76" si="20">IF(I75="NA","NA",I75/$R75)</f>
        <v>10642.96413454158</v>
      </c>
      <c r="AB75" s="1198">
        <f t="shared" ref="AB75:AB76" si="21">IF(J75="NA","NA",J75/$R75)</f>
        <v>3713.0035801705772</v>
      </c>
      <c r="AC75" s="1198">
        <f t="shared" ref="AC75:AC76" si="22">IF(K75="NA","NA",K75/$R75)</f>
        <v>4244.3262260127931</v>
      </c>
      <c r="AD75" s="1193">
        <f t="shared" ref="AD75:AD76" si="23">IF(L75="NA","NA",L75/$R75)</f>
        <v>2685.6343283582091</v>
      </c>
      <c r="AF75" s="378">
        <f t="shared" ref="AF75:AF76" si="24">IF(AA75="NA","NA",((V75-AA75)/AA75))</f>
        <v>1.2047120959114328</v>
      </c>
    </row>
    <row r="76" spans="2:32" x14ac:dyDescent="0.25">
      <c r="B76" s="1173" t="s">
        <v>145</v>
      </c>
      <c r="C76" s="1199" t="s">
        <v>146</v>
      </c>
      <c r="D76" s="1200">
        <f t="shared" si="14"/>
        <v>14816.87</v>
      </c>
      <c r="E76" s="1180">
        <v>133.78</v>
      </c>
      <c r="F76" s="1180">
        <v>14683.09</v>
      </c>
      <c r="G76" s="1181">
        <v>0</v>
      </c>
      <c r="I76" s="1200">
        <f>SUM(J76:L76)</f>
        <v>100785</v>
      </c>
      <c r="J76" s="1180">
        <v>3737</v>
      </c>
      <c r="K76" s="1180">
        <v>97048</v>
      </c>
      <c r="L76" s="1181">
        <v>0</v>
      </c>
      <c r="O76" s="391">
        <f t="shared" si="15"/>
        <v>-0.85298536488564769</v>
      </c>
      <c r="Q76" s="271">
        <f>VLOOKUP(B76,'FX rates'!$B$9:$K$124,4,FALSE)</f>
        <v>6.6379999999999999</v>
      </c>
      <c r="R76" s="289">
        <f>VLOOKUP(B76,'FX rates'!$B$9:$K$124,5,FALSE)</f>
        <v>6.4729999999999999</v>
      </c>
      <c r="U76" s="1173" t="s">
        <v>145</v>
      </c>
      <c r="V76" s="1200">
        <f t="shared" si="16"/>
        <v>2232.1286532087979</v>
      </c>
      <c r="W76" s="1180">
        <f t="shared" si="17"/>
        <v>20.153660741187107</v>
      </c>
      <c r="X76" s="1180">
        <f t="shared" si="18"/>
        <v>2211.9749924676107</v>
      </c>
      <c r="Y76" s="1181">
        <f t="shared" si="19"/>
        <v>0</v>
      </c>
      <c r="AA76" s="1200">
        <f t="shared" si="20"/>
        <v>15570.060250270353</v>
      </c>
      <c r="AB76" s="1180">
        <f t="shared" si="21"/>
        <v>577.32118028734749</v>
      </c>
      <c r="AC76" s="1180">
        <f t="shared" si="22"/>
        <v>14992.739069983007</v>
      </c>
      <c r="AD76" s="1181">
        <f t="shared" si="23"/>
        <v>0</v>
      </c>
      <c r="AF76" s="391">
        <f t="shared" si="24"/>
        <v>-0.8566396907057543</v>
      </c>
    </row>
    <row r="77" spans="2:32" x14ac:dyDescent="0.25">
      <c r="B77" s="565"/>
      <c r="C77" s="1324"/>
      <c r="D77" s="1325"/>
      <c r="E77" s="486"/>
      <c r="F77" s="486"/>
      <c r="G77" s="486"/>
      <c r="I77" s="1325"/>
      <c r="J77" s="486"/>
      <c r="K77" s="486"/>
      <c r="L77" s="486"/>
      <c r="O77" s="1326"/>
      <c r="Q77" s="1278"/>
      <c r="R77" s="1278"/>
      <c r="U77" s="565"/>
      <c r="V77" s="1325"/>
      <c r="W77" s="486"/>
      <c r="X77" s="486"/>
      <c r="Y77" s="486"/>
      <c r="AA77" s="1325"/>
      <c r="AB77" s="486"/>
      <c r="AC77" s="486"/>
      <c r="AD77" s="486"/>
      <c r="AF77" s="1326"/>
    </row>
    <row r="78" spans="2:32" x14ac:dyDescent="0.25">
      <c r="O78" s="1"/>
    </row>
    <row r="79" spans="2:32" x14ac:dyDescent="0.25">
      <c r="B79" s="1" t="s">
        <v>224</v>
      </c>
      <c r="O79" s="1"/>
    </row>
    <row r="80" spans="2:32" x14ac:dyDescent="0.25">
      <c r="B80" s="1" t="s">
        <v>225</v>
      </c>
      <c r="J80" s="106"/>
      <c r="O80" s="1"/>
    </row>
    <row r="81" spans="2:15" x14ac:dyDescent="0.25">
      <c r="B81" s="1" t="s">
        <v>450</v>
      </c>
      <c r="O81" s="1"/>
    </row>
    <row r="82" spans="2:15" x14ac:dyDescent="0.25">
      <c r="B82" s="1" t="s">
        <v>213</v>
      </c>
      <c r="I82" s="106"/>
    </row>
    <row r="83" spans="2:15" x14ac:dyDescent="0.25">
      <c r="B83" s="1" t="s">
        <v>214</v>
      </c>
    </row>
    <row r="90" spans="2:15" x14ac:dyDescent="0.25">
      <c r="I90" s="1" t="s">
        <v>428</v>
      </c>
      <c r="J90" s="1" t="s">
        <v>428</v>
      </c>
      <c r="K90" s="1" t="s">
        <v>428</v>
      </c>
      <c r="L90" s="1" t="s">
        <v>428</v>
      </c>
    </row>
    <row r="91" spans="2:15" x14ac:dyDescent="0.25">
      <c r="I91" s="1" t="s">
        <v>428</v>
      </c>
      <c r="J91" s="1" t="s">
        <v>428</v>
      </c>
      <c r="K91" s="1" t="s">
        <v>428</v>
      </c>
      <c r="L91" s="1" t="s">
        <v>428</v>
      </c>
    </row>
  </sheetData>
  <mergeCells count="15">
    <mergeCell ref="AA5:AA7"/>
    <mergeCell ref="AB5:AD5"/>
    <mergeCell ref="AF5:AF7"/>
    <mergeCell ref="O5:O7"/>
    <mergeCell ref="Q5:Q7"/>
    <mergeCell ref="R5:R7"/>
    <mergeCell ref="U5:U7"/>
    <mergeCell ref="V5:V7"/>
    <mergeCell ref="W5:Y5"/>
    <mergeCell ref="J5:L5"/>
    <mergeCell ref="B5:B7"/>
    <mergeCell ref="C5:C7"/>
    <mergeCell ref="D5:D7"/>
    <mergeCell ref="E5:G5"/>
    <mergeCell ref="I5:I7"/>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B150"/>
  <sheetViews>
    <sheetView showGridLines="0" zoomScale="85" zoomScaleNormal="85" workbookViewId="0">
      <selection activeCell="O63" sqref="O63"/>
    </sheetView>
  </sheetViews>
  <sheetFormatPr defaultColWidth="11.42578125" defaultRowHeight="15" x14ac:dyDescent="0.25"/>
  <cols>
    <col min="1" max="1" width="2.85546875" style="1" customWidth="1"/>
    <col min="2" max="2" width="37.5703125" style="1" customWidth="1"/>
    <col min="3" max="3" width="5.28515625" style="1" customWidth="1"/>
    <col min="4" max="4" width="15.7109375" style="1" customWidth="1"/>
    <col min="5" max="5" width="16" style="1" customWidth="1"/>
    <col min="6" max="6" width="2.85546875" style="3" customWidth="1"/>
    <col min="7" max="7" width="2.85546875" style="1" customWidth="1"/>
    <col min="8" max="9" width="15.7109375" style="1" customWidth="1"/>
    <col min="10" max="10" width="2.85546875" style="3" customWidth="1"/>
    <col min="11" max="11" width="2.85546875" style="1" customWidth="1"/>
    <col min="12" max="13" width="12.28515625" style="1" customWidth="1"/>
    <col min="14" max="14" width="2.85546875" style="1" customWidth="1"/>
    <col min="15" max="15" width="37.5703125" style="1" customWidth="1"/>
    <col min="16" max="17" width="15.7109375" style="1" customWidth="1"/>
    <col min="18" max="18" width="2.85546875" style="3" customWidth="1"/>
    <col min="19" max="20" width="15.7109375" style="1" customWidth="1"/>
    <col min="21" max="21" width="2.85546875" style="3" customWidth="1"/>
    <col min="22" max="24" width="9.140625" style="1" customWidth="1"/>
    <col min="25" max="255" width="11.42578125" style="1"/>
    <col min="256" max="256" width="2.85546875" style="1" customWidth="1"/>
    <col min="257" max="257" width="37.5703125" style="1" customWidth="1"/>
    <col min="258" max="258" width="5.28515625" style="1" customWidth="1"/>
    <col min="259" max="260" width="15.7109375" style="1" customWidth="1"/>
    <col min="261" max="262" width="2.85546875" style="1" customWidth="1"/>
    <col min="263" max="264" width="15.7109375" style="1" customWidth="1"/>
    <col min="265" max="266" width="2.85546875" style="1" customWidth="1"/>
    <col min="267" max="268" width="12.28515625" style="1" customWidth="1"/>
    <col min="269" max="269" width="2.85546875" style="1" customWidth="1"/>
    <col min="270" max="270" width="37.5703125" style="1" customWidth="1"/>
    <col min="271" max="272" width="15.7109375" style="1" customWidth="1"/>
    <col min="273" max="274" width="2.85546875" style="1" customWidth="1"/>
    <col min="275" max="276" width="15.7109375" style="1" customWidth="1"/>
    <col min="277" max="277" width="2.85546875" style="1" customWidth="1"/>
    <col min="278" max="280" width="9.140625" style="1" customWidth="1"/>
    <col min="281" max="511" width="11.42578125" style="1"/>
    <col min="512" max="512" width="2.85546875" style="1" customWidth="1"/>
    <col min="513" max="513" width="37.5703125" style="1" customWidth="1"/>
    <col min="514" max="514" width="5.28515625" style="1" customWidth="1"/>
    <col min="515" max="516" width="15.7109375" style="1" customWidth="1"/>
    <col min="517" max="518" width="2.85546875" style="1" customWidth="1"/>
    <col min="519" max="520" width="15.7109375" style="1" customWidth="1"/>
    <col min="521" max="522" width="2.85546875" style="1" customWidth="1"/>
    <col min="523" max="524" width="12.28515625" style="1" customWidth="1"/>
    <col min="525" max="525" width="2.85546875" style="1" customWidth="1"/>
    <col min="526" max="526" width="37.5703125" style="1" customWidth="1"/>
    <col min="527" max="528" width="15.7109375" style="1" customWidth="1"/>
    <col min="529" max="530" width="2.85546875" style="1" customWidth="1"/>
    <col min="531" max="532" width="15.7109375" style="1" customWidth="1"/>
    <col min="533" max="533" width="2.85546875" style="1" customWidth="1"/>
    <col min="534" max="536" width="9.140625" style="1" customWidth="1"/>
    <col min="537" max="767" width="11.42578125" style="1"/>
    <col min="768" max="768" width="2.85546875" style="1" customWidth="1"/>
    <col min="769" max="769" width="37.5703125" style="1" customWidth="1"/>
    <col min="770" max="770" width="5.28515625" style="1" customWidth="1"/>
    <col min="771" max="772" width="15.7109375" style="1" customWidth="1"/>
    <col min="773" max="774" width="2.85546875" style="1" customWidth="1"/>
    <col min="775" max="776" width="15.7109375" style="1" customWidth="1"/>
    <col min="777" max="778" width="2.85546875" style="1" customWidth="1"/>
    <col min="779" max="780" width="12.28515625" style="1" customWidth="1"/>
    <col min="781" max="781" width="2.85546875" style="1" customWidth="1"/>
    <col min="782" max="782" width="37.5703125" style="1" customWidth="1"/>
    <col min="783" max="784" width="15.7109375" style="1" customWidth="1"/>
    <col min="785" max="786" width="2.85546875" style="1" customWidth="1"/>
    <col min="787" max="788" width="15.7109375" style="1" customWidth="1"/>
    <col min="789" max="789" width="2.85546875" style="1" customWidth="1"/>
    <col min="790" max="792" width="9.140625" style="1" customWidth="1"/>
    <col min="793" max="1023" width="11.42578125" style="1"/>
    <col min="1024" max="1024" width="2.85546875" style="1" customWidth="1"/>
    <col min="1025" max="1025" width="37.5703125" style="1" customWidth="1"/>
    <col min="1026" max="1026" width="5.28515625" style="1" customWidth="1"/>
    <col min="1027" max="1028" width="15.7109375" style="1" customWidth="1"/>
    <col min="1029" max="1030" width="2.85546875" style="1" customWidth="1"/>
    <col min="1031" max="1032" width="15.7109375" style="1" customWidth="1"/>
    <col min="1033" max="1034" width="2.85546875" style="1" customWidth="1"/>
    <col min="1035" max="1036" width="12.28515625" style="1" customWidth="1"/>
    <col min="1037" max="1037" width="2.85546875" style="1" customWidth="1"/>
    <col min="1038" max="1038" width="37.5703125" style="1" customWidth="1"/>
    <col min="1039" max="1040" width="15.7109375" style="1" customWidth="1"/>
    <col min="1041" max="1042" width="2.85546875" style="1" customWidth="1"/>
    <col min="1043" max="1044" width="15.7109375" style="1" customWidth="1"/>
    <col min="1045" max="1045" width="2.85546875" style="1" customWidth="1"/>
    <col min="1046" max="1048" width="9.140625" style="1" customWidth="1"/>
    <col min="1049" max="1279" width="11.42578125" style="1"/>
    <col min="1280" max="1280" width="2.85546875" style="1" customWidth="1"/>
    <col min="1281" max="1281" width="37.5703125" style="1" customWidth="1"/>
    <col min="1282" max="1282" width="5.28515625" style="1" customWidth="1"/>
    <col min="1283" max="1284" width="15.7109375" style="1" customWidth="1"/>
    <col min="1285" max="1286" width="2.85546875" style="1" customWidth="1"/>
    <col min="1287" max="1288" width="15.7109375" style="1" customWidth="1"/>
    <col min="1289" max="1290" width="2.85546875" style="1" customWidth="1"/>
    <col min="1291" max="1292" width="12.28515625" style="1" customWidth="1"/>
    <col min="1293" max="1293" width="2.85546875" style="1" customWidth="1"/>
    <col min="1294" max="1294" width="37.5703125" style="1" customWidth="1"/>
    <col min="1295" max="1296" width="15.7109375" style="1" customWidth="1"/>
    <col min="1297" max="1298" width="2.85546875" style="1" customWidth="1"/>
    <col min="1299" max="1300" width="15.7109375" style="1" customWidth="1"/>
    <col min="1301" max="1301" width="2.85546875" style="1" customWidth="1"/>
    <col min="1302" max="1304" width="9.140625" style="1" customWidth="1"/>
    <col min="1305" max="1535" width="11.42578125" style="1"/>
    <col min="1536" max="1536" width="2.85546875" style="1" customWidth="1"/>
    <col min="1537" max="1537" width="37.5703125" style="1" customWidth="1"/>
    <col min="1538" max="1538" width="5.28515625" style="1" customWidth="1"/>
    <col min="1539" max="1540" width="15.7109375" style="1" customWidth="1"/>
    <col min="1541" max="1542" width="2.85546875" style="1" customWidth="1"/>
    <col min="1543" max="1544" width="15.7109375" style="1" customWidth="1"/>
    <col min="1545" max="1546" width="2.85546875" style="1" customWidth="1"/>
    <col min="1547" max="1548" width="12.28515625" style="1" customWidth="1"/>
    <col min="1549" max="1549" width="2.85546875" style="1" customWidth="1"/>
    <col min="1550" max="1550" width="37.5703125" style="1" customWidth="1"/>
    <col min="1551" max="1552" width="15.7109375" style="1" customWidth="1"/>
    <col min="1553" max="1554" width="2.85546875" style="1" customWidth="1"/>
    <col min="1555" max="1556" width="15.7109375" style="1" customWidth="1"/>
    <col min="1557" max="1557" width="2.85546875" style="1" customWidth="1"/>
    <col min="1558" max="1560" width="9.140625" style="1" customWidth="1"/>
    <col min="1561" max="1791" width="11.42578125" style="1"/>
    <col min="1792" max="1792" width="2.85546875" style="1" customWidth="1"/>
    <col min="1793" max="1793" width="37.5703125" style="1" customWidth="1"/>
    <col min="1794" max="1794" width="5.28515625" style="1" customWidth="1"/>
    <col min="1795" max="1796" width="15.7109375" style="1" customWidth="1"/>
    <col min="1797" max="1798" width="2.85546875" style="1" customWidth="1"/>
    <col min="1799" max="1800" width="15.7109375" style="1" customWidth="1"/>
    <col min="1801" max="1802" width="2.85546875" style="1" customWidth="1"/>
    <col min="1803" max="1804" width="12.28515625" style="1" customWidth="1"/>
    <col min="1805" max="1805" width="2.85546875" style="1" customWidth="1"/>
    <col min="1806" max="1806" width="37.5703125" style="1" customWidth="1"/>
    <col min="1807" max="1808" width="15.7109375" style="1" customWidth="1"/>
    <col min="1809" max="1810" width="2.85546875" style="1" customWidth="1"/>
    <col min="1811" max="1812" width="15.7109375" style="1" customWidth="1"/>
    <col min="1813" max="1813" width="2.85546875" style="1" customWidth="1"/>
    <col min="1814" max="1816" width="9.140625" style="1" customWidth="1"/>
    <col min="1817" max="2047" width="11.42578125" style="1"/>
    <col min="2048" max="2048" width="2.85546875" style="1" customWidth="1"/>
    <col min="2049" max="2049" width="37.5703125" style="1" customWidth="1"/>
    <col min="2050" max="2050" width="5.28515625" style="1" customWidth="1"/>
    <col min="2051" max="2052" width="15.7109375" style="1" customWidth="1"/>
    <col min="2053" max="2054" width="2.85546875" style="1" customWidth="1"/>
    <col min="2055" max="2056" width="15.7109375" style="1" customWidth="1"/>
    <col min="2057" max="2058" width="2.85546875" style="1" customWidth="1"/>
    <col min="2059" max="2060" width="12.28515625" style="1" customWidth="1"/>
    <col min="2061" max="2061" width="2.85546875" style="1" customWidth="1"/>
    <col min="2062" max="2062" width="37.5703125" style="1" customWidth="1"/>
    <col min="2063" max="2064" width="15.7109375" style="1" customWidth="1"/>
    <col min="2065" max="2066" width="2.85546875" style="1" customWidth="1"/>
    <col min="2067" max="2068" width="15.7109375" style="1" customWidth="1"/>
    <col min="2069" max="2069" width="2.85546875" style="1" customWidth="1"/>
    <col min="2070" max="2072" width="9.140625" style="1" customWidth="1"/>
    <col min="2073" max="2303" width="11.42578125" style="1"/>
    <col min="2304" max="2304" width="2.85546875" style="1" customWidth="1"/>
    <col min="2305" max="2305" width="37.5703125" style="1" customWidth="1"/>
    <col min="2306" max="2306" width="5.28515625" style="1" customWidth="1"/>
    <col min="2307" max="2308" width="15.7109375" style="1" customWidth="1"/>
    <col min="2309" max="2310" width="2.85546875" style="1" customWidth="1"/>
    <col min="2311" max="2312" width="15.7109375" style="1" customWidth="1"/>
    <col min="2313" max="2314" width="2.85546875" style="1" customWidth="1"/>
    <col min="2315" max="2316" width="12.28515625" style="1" customWidth="1"/>
    <col min="2317" max="2317" width="2.85546875" style="1" customWidth="1"/>
    <col min="2318" max="2318" width="37.5703125" style="1" customWidth="1"/>
    <col min="2319" max="2320" width="15.7109375" style="1" customWidth="1"/>
    <col min="2321" max="2322" width="2.85546875" style="1" customWidth="1"/>
    <col min="2323" max="2324" width="15.7109375" style="1" customWidth="1"/>
    <col min="2325" max="2325" width="2.85546875" style="1" customWidth="1"/>
    <col min="2326" max="2328" width="9.140625" style="1" customWidth="1"/>
    <col min="2329" max="2559" width="11.42578125" style="1"/>
    <col min="2560" max="2560" width="2.85546875" style="1" customWidth="1"/>
    <col min="2561" max="2561" width="37.5703125" style="1" customWidth="1"/>
    <col min="2562" max="2562" width="5.28515625" style="1" customWidth="1"/>
    <col min="2563" max="2564" width="15.7109375" style="1" customWidth="1"/>
    <col min="2565" max="2566" width="2.85546875" style="1" customWidth="1"/>
    <col min="2567" max="2568" width="15.7109375" style="1" customWidth="1"/>
    <col min="2569" max="2570" width="2.85546875" style="1" customWidth="1"/>
    <col min="2571" max="2572" width="12.28515625" style="1" customWidth="1"/>
    <col min="2573" max="2573" width="2.85546875" style="1" customWidth="1"/>
    <col min="2574" max="2574" width="37.5703125" style="1" customWidth="1"/>
    <col min="2575" max="2576" width="15.7109375" style="1" customWidth="1"/>
    <col min="2577" max="2578" width="2.85546875" style="1" customWidth="1"/>
    <col min="2579" max="2580" width="15.7109375" style="1" customWidth="1"/>
    <col min="2581" max="2581" width="2.85546875" style="1" customWidth="1"/>
    <col min="2582" max="2584" width="9.140625" style="1" customWidth="1"/>
    <col min="2585" max="2815" width="11.42578125" style="1"/>
    <col min="2816" max="2816" width="2.85546875" style="1" customWidth="1"/>
    <col min="2817" max="2817" width="37.5703125" style="1" customWidth="1"/>
    <col min="2818" max="2818" width="5.28515625" style="1" customWidth="1"/>
    <col min="2819" max="2820" width="15.7109375" style="1" customWidth="1"/>
    <col min="2821" max="2822" width="2.85546875" style="1" customWidth="1"/>
    <col min="2823" max="2824" width="15.7109375" style="1" customWidth="1"/>
    <col min="2825" max="2826" width="2.85546875" style="1" customWidth="1"/>
    <col min="2827" max="2828" width="12.28515625" style="1" customWidth="1"/>
    <col min="2829" max="2829" width="2.85546875" style="1" customWidth="1"/>
    <col min="2830" max="2830" width="37.5703125" style="1" customWidth="1"/>
    <col min="2831" max="2832" width="15.7109375" style="1" customWidth="1"/>
    <col min="2833" max="2834" width="2.85546875" style="1" customWidth="1"/>
    <col min="2835" max="2836" width="15.7109375" style="1" customWidth="1"/>
    <col min="2837" max="2837" width="2.85546875" style="1" customWidth="1"/>
    <col min="2838" max="2840" width="9.140625" style="1" customWidth="1"/>
    <col min="2841" max="3071" width="11.42578125" style="1"/>
    <col min="3072" max="3072" width="2.85546875" style="1" customWidth="1"/>
    <col min="3073" max="3073" width="37.5703125" style="1" customWidth="1"/>
    <col min="3074" max="3074" width="5.28515625" style="1" customWidth="1"/>
    <col min="3075" max="3076" width="15.7109375" style="1" customWidth="1"/>
    <col min="3077" max="3078" width="2.85546875" style="1" customWidth="1"/>
    <col min="3079" max="3080" width="15.7109375" style="1" customWidth="1"/>
    <col min="3081" max="3082" width="2.85546875" style="1" customWidth="1"/>
    <col min="3083" max="3084" width="12.28515625" style="1" customWidth="1"/>
    <col min="3085" max="3085" width="2.85546875" style="1" customWidth="1"/>
    <col min="3086" max="3086" width="37.5703125" style="1" customWidth="1"/>
    <col min="3087" max="3088" width="15.7109375" style="1" customWidth="1"/>
    <col min="3089" max="3090" width="2.85546875" style="1" customWidth="1"/>
    <col min="3091" max="3092" width="15.7109375" style="1" customWidth="1"/>
    <col min="3093" max="3093" width="2.85546875" style="1" customWidth="1"/>
    <col min="3094" max="3096" width="9.140625" style="1" customWidth="1"/>
    <col min="3097" max="3327" width="11.42578125" style="1"/>
    <col min="3328" max="3328" width="2.85546875" style="1" customWidth="1"/>
    <col min="3329" max="3329" width="37.5703125" style="1" customWidth="1"/>
    <col min="3330" max="3330" width="5.28515625" style="1" customWidth="1"/>
    <col min="3331" max="3332" width="15.7109375" style="1" customWidth="1"/>
    <col min="3333" max="3334" width="2.85546875" style="1" customWidth="1"/>
    <col min="3335" max="3336" width="15.7109375" style="1" customWidth="1"/>
    <col min="3337" max="3338" width="2.85546875" style="1" customWidth="1"/>
    <col min="3339" max="3340" width="12.28515625" style="1" customWidth="1"/>
    <col min="3341" max="3341" width="2.85546875" style="1" customWidth="1"/>
    <col min="3342" max="3342" width="37.5703125" style="1" customWidth="1"/>
    <col min="3343" max="3344" width="15.7109375" style="1" customWidth="1"/>
    <col min="3345" max="3346" width="2.85546875" style="1" customWidth="1"/>
    <col min="3347" max="3348" width="15.7109375" style="1" customWidth="1"/>
    <col min="3349" max="3349" width="2.85546875" style="1" customWidth="1"/>
    <col min="3350" max="3352" width="9.140625" style="1" customWidth="1"/>
    <col min="3353" max="3583" width="11.42578125" style="1"/>
    <col min="3584" max="3584" width="2.85546875" style="1" customWidth="1"/>
    <col min="3585" max="3585" width="37.5703125" style="1" customWidth="1"/>
    <col min="3586" max="3586" width="5.28515625" style="1" customWidth="1"/>
    <col min="3587" max="3588" width="15.7109375" style="1" customWidth="1"/>
    <col min="3589" max="3590" width="2.85546875" style="1" customWidth="1"/>
    <col min="3591" max="3592" width="15.7109375" style="1" customWidth="1"/>
    <col min="3593" max="3594" width="2.85546875" style="1" customWidth="1"/>
    <col min="3595" max="3596" width="12.28515625" style="1" customWidth="1"/>
    <col min="3597" max="3597" width="2.85546875" style="1" customWidth="1"/>
    <col min="3598" max="3598" width="37.5703125" style="1" customWidth="1"/>
    <col min="3599" max="3600" width="15.7109375" style="1" customWidth="1"/>
    <col min="3601" max="3602" width="2.85546875" style="1" customWidth="1"/>
    <col min="3603" max="3604" width="15.7109375" style="1" customWidth="1"/>
    <col min="3605" max="3605" width="2.85546875" style="1" customWidth="1"/>
    <col min="3606" max="3608" width="9.140625" style="1" customWidth="1"/>
    <col min="3609" max="3839" width="11.42578125" style="1"/>
    <col min="3840" max="3840" width="2.85546875" style="1" customWidth="1"/>
    <col min="3841" max="3841" width="37.5703125" style="1" customWidth="1"/>
    <col min="3842" max="3842" width="5.28515625" style="1" customWidth="1"/>
    <col min="3843" max="3844" width="15.7109375" style="1" customWidth="1"/>
    <col min="3845" max="3846" width="2.85546875" style="1" customWidth="1"/>
    <col min="3847" max="3848" width="15.7109375" style="1" customWidth="1"/>
    <col min="3849" max="3850" width="2.85546875" style="1" customWidth="1"/>
    <col min="3851" max="3852" width="12.28515625" style="1" customWidth="1"/>
    <col min="3853" max="3853" width="2.85546875" style="1" customWidth="1"/>
    <col min="3854" max="3854" width="37.5703125" style="1" customWidth="1"/>
    <col min="3855" max="3856" width="15.7109375" style="1" customWidth="1"/>
    <col min="3857" max="3858" width="2.85546875" style="1" customWidth="1"/>
    <col min="3859" max="3860" width="15.7109375" style="1" customWidth="1"/>
    <col min="3861" max="3861" width="2.85546875" style="1" customWidth="1"/>
    <col min="3862" max="3864" width="9.140625" style="1" customWidth="1"/>
    <col min="3865" max="4095" width="11.42578125" style="1"/>
    <col min="4096" max="4096" width="2.85546875" style="1" customWidth="1"/>
    <col min="4097" max="4097" width="37.5703125" style="1" customWidth="1"/>
    <col min="4098" max="4098" width="5.28515625" style="1" customWidth="1"/>
    <col min="4099" max="4100" width="15.7109375" style="1" customWidth="1"/>
    <col min="4101" max="4102" width="2.85546875" style="1" customWidth="1"/>
    <col min="4103" max="4104" width="15.7109375" style="1" customWidth="1"/>
    <col min="4105" max="4106" width="2.85546875" style="1" customWidth="1"/>
    <col min="4107" max="4108" width="12.28515625" style="1" customWidth="1"/>
    <col min="4109" max="4109" width="2.85546875" style="1" customWidth="1"/>
    <col min="4110" max="4110" width="37.5703125" style="1" customWidth="1"/>
    <col min="4111" max="4112" width="15.7109375" style="1" customWidth="1"/>
    <col min="4113" max="4114" width="2.85546875" style="1" customWidth="1"/>
    <col min="4115" max="4116" width="15.7109375" style="1" customWidth="1"/>
    <col min="4117" max="4117" width="2.85546875" style="1" customWidth="1"/>
    <col min="4118" max="4120" width="9.140625" style="1" customWidth="1"/>
    <col min="4121" max="4351" width="11.42578125" style="1"/>
    <col min="4352" max="4352" width="2.85546875" style="1" customWidth="1"/>
    <col min="4353" max="4353" width="37.5703125" style="1" customWidth="1"/>
    <col min="4354" max="4354" width="5.28515625" style="1" customWidth="1"/>
    <col min="4355" max="4356" width="15.7109375" style="1" customWidth="1"/>
    <col min="4357" max="4358" width="2.85546875" style="1" customWidth="1"/>
    <col min="4359" max="4360" width="15.7109375" style="1" customWidth="1"/>
    <col min="4361" max="4362" width="2.85546875" style="1" customWidth="1"/>
    <col min="4363" max="4364" width="12.28515625" style="1" customWidth="1"/>
    <col min="4365" max="4365" width="2.85546875" style="1" customWidth="1"/>
    <col min="4366" max="4366" width="37.5703125" style="1" customWidth="1"/>
    <col min="4367" max="4368" width="15.7109375" style="1" customWidth="1"/>
    <col min="4369" max="4370" width="2.85546875" style="1" customWidth="1"/>
    <col min="4371" max="4372" width="15.7109375" style="1" customWidth="1"/>
    <col min="4373" max="4373" width="2.85546875" style="1" customWidth="1"/>
    <col min="4374" max="4376" width="9.140625" style="1" customWidth="1"/>
    <col min="4377" max="4607" width="11.42578125" style="1"/>
    <col min="4608" max="4608" width="2.85546875" style="1" customWidth="1"/>
    <col min="4609" max="4609" width="37.5703125" style="1" customWidth="1"/>
    <col min="4610" max="4610" width="5.28515625" style="1" customWidth="1"/>
    <col min="4611" max="4612" width="15.7109375" style="1" customWidth="1"/>
    <col min="4613" max="4614" width="2.85546875" style="1" customWidth="1"/>
    <col min="4615" max="4616" width="15.7109375" style="1" customWidth="1"/>
    <col min="4617" max="4618" width="2.85546875" style="1" customWidth="1"/>
    <col min="4619" max="4620" width="12.28515625" style="1" customWidth="1"/>
    <col min="4621" max="4621" width="2.85546875" style="1" customWidth="1"/>
    <col min="4622" max="4622" width="37.5703125" style="1" customWidth="1"/>
    <col min="4623" max="4624" width="15.7109375" style="1" customWidth="1"/>
    <col min="4625" max="4626" width="2.85546875" style="1" customWidth="1"/>
    <col min="4627" max="4628" width="15.7109375" style="1" customWidth="1"/>
    <col min="4629" max="4629" width="2.85546875" style="1" customWidth="1"/>
    <col min="4630" max="4632" width="9.140625" style="1" customWidth="1"/>
    <col min="4633" max="4863" width="11.42578125" style="1"/>
    <col min="4864" max="4864" width="2.85546875" style="1" customWidth="1"/>
    <col min="4865" max="4865" width="37.5703125" style="1" customWidth="1"/>
    <col min="4866" max="4866" width="5.28515625" style="1" customWidth="1"/>
    <col min="4867" max="4868" width="15.7109375" style="1" customWidth="1"/>
    <col min="4869" max="4870" width="2.85546875" style="1" customWidth="1"/>
    <col min="4871" max="4872" width="15.7109375" style="1" customWidth="1"/>
    <col min="4873" max="4874" width="2.85546875" style="1" customWidth="1"/>
    <col min="4875" max="4876" width="12.28515625" style="1" customWidth="1"/>
    <col min="4877" max="4877" width="2.85546875" style="1" customWidth="1"/>
    <col min="4878" max="4878" width="37.5703125" style="1" customWidth="1"/>
    <col min="4879" max="4880" width="15.7109375" style="1" customWidth="1"/>
    <col min="4881" max="4882" width="2.85546875" style="1" customWidth="1"/>
    <col min="4883" max="4884" width="15.7109375" style="1" customWidth="1"/>
    <col min="4885" max="4885" width="2.85546875" style="1" customWidth="1"/>
    <col min="4886" max="4888" width="9.140625" style="1" customWidth="1"/>
    <col min="4889" max="5119" width="11.42578125" style="1"/>
    <col min="5120" max="5120" width="2.85546875" style="1" customWidth="1"/>
    <col min="5121" max="5121" width="37.5703125" style="1" customWidth="1"/>
    <col min="5122" max="5122" width="5.28515625" style="1" customWidth="1"/>
    <col min="5123" max="5124" width="15.7109375" style="1" customWidth="1"/>
    <col min="5125" max="5126" width="2.85546875" style="1" customWidth="1"/>
    <col min="5127" max="5128" width="15.7109375" style="1" customWidth="1"/>
    <col min="5129" max="5130" width="2.85546875" style="1" customWidth="1"/>
    <col min="5131" max="5132" width="12.28515625" style="1" customWidth="1"/>
    <col min="5133" max="5133" width="2.85546875" style="1" customWidth="1"/>
    <col min="5134" max="5134" width="37.5703125" style="1" customWidth="1"/>
    <col min="5135" max="5136" width="15.7109375" style="1" customWidth="1"/>
    <col min="5137" max="5138" width="2.85546875" style="1" customWidth="1"/>
    <col min="5139" max="5140" width="15.7109375" style="1" customWidth="1"/>
    <col min="5141" max="5141" width="2.85546875" style="1" customWidth="1"/>
    <col min="5142" max="5144" width="9.140625" style="1" customWidth="1"/>
    <col min="5145" max="5375" width="11.42578125" style="1"/>
    <col min="5376" max="5376" width="2.85546875" style="1" customWidth="1"/>
    <col min="5377" max="5377" width="37.5703125" style="1" customWidth="1"/>
    <col min="5378" max="5378" width="5.28515625" style="1" customWidth="1"/>
    <col min="5379" max="5380" width="15.7109375" style="1" customWidth="1"/>
    <col min="5381" max="5382" width="2.85546875" style="1" customWidth="1"/>
    <col min="5383" max="5384" width="15.7109375" style="1" customWidth="1"/>
    <col min="5385" max="5386" width="2.85546875" style="1" customWidth="1"/>
    <col min="5387" max="5388" width="12.28515625" style="1" customWidth="1"/>
    <col min="5389" max="5389" width="2.85546875" style="1" customWidth="1"/>
    <col min="5390" max="5390" width="37.5703125" style="1" customWidth="1"/>
    <col min="5391" max="5392" width="15.7109375" style="1" customWidth="1"/>
    <col min="5393" max="5394" width="2.85546875" style="1" customWidth="1"/>
    <col min="5395" max="5396" width="15.7109375" style="1" customWidth="1"/>
    <col min="5397" max="5397" width="2.85546875" style="1" customWidth="1"/>
    <col min="5398" max="5400" width="9.140625" style="1" customWidth="1"/>
    <col min="5401" max="5631" width="11.42578125" style="1"/>
    <col min="5632" max="5632" width="2.85546875" style="1" customWidth="1"/>
    <col min="5633" max="5633" width="37.5703125" style="1" customWidth="1"/>
    <col min="5634" max="5634" width="5.28515625" style="1" customWidth="1"/>
    <col min="5635" max="5636" width="15.7109375" style="1" customWidth="1"/>
    <col min="5637" max="5638" width="2.85546875" style="1" customWidth="1"/>
    <col min="5639" max="5640" width="15.7109375" style="1" customWidth="1"/>
    <col min="5641" max="5642" width="2.85546875" style="1" customWidth="1"/>
    <col min="5643" max="5644" width="12.28515625" style="1" customWidth="1"/>
    <col min="5645" max="5645" width="2.85546875" style="1" customWidth="1"/>
    <col min="5646" max="5646" width="37.5703125" style="1" customWidth="1"/>
    <col min="5647" max="5648" width="15.7109375" style="1" customWidth="1"/>
    <col min="5649" max="5650" width="2.85546875" style="1" customWidth="1"/>
    <col min="5651" max="5652" width="15.7109375" style="1" customWidth="1"/>
    <col min="5653" max="5653" width="2.85546875" style="1" customWidth="1"/>
    <col min="5654" max="5656" width="9.140625" style="1" customWidth="1"/>
    <col min="5657" max="5887" width="11.42578125" style="1"/>
    <col min="5888" max="5888" width="2.85546875" style="1" customWidth="1"/>
    <col min="5889" max="5889" width="37.5703125" style="1" customWidth="1"/>
    <col min="5890" max="5890" width="5.28515625" style="1" customWidth="1"/>
    <col min="5891" max="5892" width="15.7109375" style="1" customWidth="1"/>
    <col min="5893" max="5894" width="2.85546875" style="1" customWidth="1"/>
    <col min="5895" max="5896" width="15.7109375" style="1" customWidth="1"/>
    <col min="5897" max="5898" width="2.85546875" style="1" customWidth="1"/>
    <col min="5899" max="5900" width="12.28515625" style="1" customWidth="1"/>
    <col min="5901" max="5901" width="2.85546875" style="1" customWidth="1"/>
    <col min="5902" max="5902" width="37.5703125" style="1" customWidth="1"/>
    <col min="5903" max="5904" width="15.7109375" style="1" customWidth="1"/>
    <col min="5905" max="5906" width="2.85546875" style="1" customWidth="1"/>
    <col min="5907" max="5908" width="15.7109375" style="1" customWidth="1"/>
    <col min="5909" max="5909" width="2.85546875" style="1" customWidth="1"/>
    <col min="5910" max="5912" width="9.140625" style="1" customWidth="1"/>
    <col min="5913" max="6143" width="11.42578125" style="1"/>
    <col min="6144" max="6144" width="2.85546875" style="1" customWidth="1"/>
    <col min="6145" max="6145" width="37.5703125" style="1" customWidth="1"/>
    <col min="6146" max="6146" width="5.28515625" style="1" customWidth="1"/>
    <col min="6147" max="6148" width="15.7109375" style="1" customWidth="1"/>
    <col min="6149" max="6150" width="2.85546875" style="1" customWidth="1"/>
    <col min="6151" max="6152" width="15.7109375" style="1" customWidth="1"/>
    <col min="6153" max="6154" width="2.85546875" style="1" customWidth="1"/>
    <col min="6155" max="6156" width="12.28515625" style="1" customWidth="1"/>
    <col min="6157" max="6157" width="2.85546875" style="1" customWidth="1"/>
    <col min="6158" max="6158" width="37.5703125" style="1" customWidth="1"/>
    <col min="6159" max="6160" width="15.7109375" style="1" customWidth="1"/>
    <col min="6161" max="6162" width="2.85546875" style="1" customWidth="1"/>
    <col min="6163" max="6164" width="15.7109375" style="1" customWidth="1"/>
    <col min="6165" max="6165" width="2.85546875" style="1" customWidth="1"/>
    <col min="6166" max="6168" width="9.140625" style="1" customWidth="1"/>
    <col min="6169" max="6399" width="11.42578125" style="1"/>
    <col min="6400" max="6400" width="2.85546875" style="1" customWidth="1"/>
    <col min="6401" max="6401" width="37.5703125" style="1" customWidth="1"/>
    <col min="6402" max="6402" width="5.28515625" style="1" customWidth="1"/>
    <col min="6403" max="6404" width="15.7109375" style="1" customWidth="1"/>
    <col min="6405" max="6406" width="2.85546875" style="1" customWidth="1"/>
    <col min="6407" max="6408" width="15.7109375" style="1" customWidth="1"/>
    <col min="6409" max="6410" width="2.85546875" style="1" customWidth="1"/>
    <col min="6411" max="6412" width="12.28515625" style="1" customWidth="1"/>
    <col min="6413" max="6413" width="2.85546875" style="1" customWidth="1"/>
    <col min="6414" max="6414" width="37.5703125" style="1" customWidth="1"/>
    <col min="6415" max="6416" width="15.7109375" style="1" customWidth="1"/>
    <col min="6417" max="6418" width="2.85546875" style="1" customWidth="1"/>
    <col min="6419" max="6420" width="15.7109375" style="1" customWidth="1"/>
    <col min="6421" max="6421" width="2.85546875" style="1" customWidth="1"/>
    <col min="6422" max="6424" width="9.140625" style="1" customWidth="1"/>
    <col min="6425" max="6655" width="11.42578125" style="1"/>
    <col min="6656" max="6656" width="2.85546875" style="1" customWidth="1"/>
    <col min="6657" max="6657" width="37.5703125" style="1" customWidth="1"/>
    <col min="6658" max="6658" width="5.28515625" style="1" customWidth="1"/>
    <col min="6659" max="6660" width="15.7109375" style="1" customWidth="1"/>
    <col min="6661" max="6662" width="2.85546875" style="1" customWidth="1"/>
    <col min="6663" max="6664" width="15.7109375" style="1" customWidth="1"/>
    <col min="6665" max="6666" width="2.85546875" style="1" customWidth="1"/>
    <col min="6667" max="6668" width="12.28515625" style="1" customWidth="1"/>
    <col min="6669" max="6669" width="2.85546875" style="1" customWidth="1"/>
    <col min="6670" max="6670" width="37.5703125" style="1" customWidth="1"/>
    <col min="6671" max="6672" width="15.7109375" style="1" customWidth="1"/>
    <col min="6673" max="6674" width="2.85546875" style="1" customWidth="1"/>
    <col min="6675" max="6676" width="15.7109375" style="1" customWidth="1"/>
    <col min="6677" max="6677" width="2.85546875" style="1" customWidth="1"/>
    <col min="6678" max="6680" width="9.140625" style="1" customWidth="1"/>
    <col min="6681" max="6911" width="11.42578125" style="1"/>
    <col min="6912" max="6912" width="2.85546875" style="1" customWidth="1"/>
    <col min="6913" max="6913" width="37.5703125" style="1" customWidth="1"/>
    <col min="6914" max="6914" width="5.28515625" style="1" customWidth="1"/>
    <col min="6915" max="6916" width="15.7109375" style="1" customWidth="1"/>
    <col min="6917" max="6918" width="2.85546875" style="1" customWidth="1"/>
    <col min="6919" max="6920" width="15.7109375" style="1" customWidth="1"/>
    <col min="6921" max="6922" width="2.85546875" style="1" customWidth="1"/>
    <col min="6923" max="6924" width="12.28515625" style="1" customWidth="1"/>
    <col min="6925" max="6925" width="2.85546875" style="1" customWidth="1"/>
    <col min="6926" max="6926" width="37.5703125" style="1" customWidth="1"/>
    <col min="6927" max="6928" width="15.7109375" style="1" customWidth="1"/>
    <col min="6929" max="6930" width="2.85546875" style="1" customWidth="1"/>
    <col min="6931" max="6932" width="15.7109375" style="1" customWidth="1"/>
    <col min="6933" max="6933" width="2.85546875" style="1" customWidth="1"/>
    <col min="6934" max="6936" width="9.140625" style="1" customWidth="1"/>
    <col min="6937" max="7167" width="11.42578125" style="1"/>
    <col min="7168" max="7168" width="2.85546875" style="1" customWidth="1"/>
    <col min="7169" max="7169" width="37.5703125" style="1" customWidth="1"/>
    <col min="7170" max="7170" width="5.28515625" style="1" customWidth="1"/>
    <col min="7171" max="7172" width="15.7109375" style="1" customWidth="1"/>
    <col min="7173" max="7174" width="2.85546875" style="1" customWidth="1"/>
    <col min="7175" max="7176" width="15.7109375" style="1" customWidth="1"/>
    <col min="7177" max="7178" width="2.85546875" style="1" customWidth="1"/>
    <col min="7179" max="7180" width="12.28515625" style="1" customWidth="1"/>
    <col min="7181" max="7181" width="2.85546875" style="1" customWidth="1"/>
    <col min="7182" max="7182" width="37.5703125" style="1" customWidth="1"/>
    <col min="7183" max="7184" width="15.7109375" style="1" customWidth="1"/>
    <col min="7185" max="7186" width="2.85546875" style="1" customWidth="1"/>
    <col min="7187" max="7188" width="15.7109375" style="1" customWidth="1"/>
    <col min="7189" max="7189" width="2.85546875" style="1" customWidth="1"/>
    <col min="7190" max="7192" width="9.140625" style="1" customWidth="1"/>
    <col min="7193" max="7423" width="11.42578125" style="1"/>
    <col min="7424" max="7424" width="2.85546875" style="1" customWidth="1"/>
    <col min="7425" max="7425" width="37.5703125" style="1" customWidth="1"/>
    <col min="7426" max="7426" width="5.28515625" style="1" customWidth="1"/>
    <col min="7427" max="7428" width="15.7109375" style="1" customWidth="1"/>
    <col min="7429" max="7430" width="2.85546875" style="1" customWidth="1"/>
    <col min="7431" max="7432" width="15.7109375" style="1" customWidth="1"/>
    <col min="7433" max="7434" width="2.85546875" style="1" customWidth="1"/>
    <col min="7435" max="7436" width="12.28515625" style="1" customWidth="1"/>
    <col min="7437" max="7437" width="2.85546875" style="1" customWidth="1"/>
    <col min="7438" max="7438" width="37.5703125" style="1" customWidth="1"/>
    <col min="7439" max="7440" width="15.7109375" style="1" customWidth="1"/>
    <col min="7441" max="7442" width="2.85546875" style="1" customWidth="1"/>
    <col min="7443" max="7444" width="15.7109375" style="1" customWidth="1"/>
    <col min="7445" max="7445" width="2.85546875" style="1" customWidth="1"/>
    <col min="7446" max="7448" width="9.140625" style="1" customWidth="1"/>
    <col min="7449" max="7679" width="11.42578125" style="1"/>
    <col min="7680" max="7680" width="2.85546875" style="1" customWidth="1"/>
    <col min="7681" max="7681" width="37.5703125" style="1" customWidth="1"/>
    <col min="7682" max="7682" width="5.28515625" style="1" customWidth="1"/>
    <col min="7683" max="7684" width="15.7109375" style="1" customWidth="1"/>
    <col min="7685" max="7686" width="2.85546875" style="1" customWidth="1"/>
    <col min="7687" max="7688" width="15.7109375" style="1" customWidth="1"/>
    <col min="7689" max="7690" width="2.85546875" style="1" customWidth="1"/>
    <col min="7691" max="7692" width="12.28515625" style="1" customWidth="1"/>
    <col min="7693" max="7693" width="2.85546875" style="1" customWidth="1"/>
    <col min="7694" max="7694" width="37.5703125" style="1" customWidth="1"/>
    <col min="7695" max="7696" width="15.7109375" style="1" customWidth="1"/>
    <col min="7697" max="7698" width="2.85546875" style="1" customWidth="1"/>
    <col min="7699" max="7700" width="15.7109375" style="1" customWidth="1"/>
    <col min="7701" max="7701" width="2.85546875" style="1" customWidth="1"/>
    <col min="7702" max="7704" width="9.140625" style="1" customWidth="1"/>
    <col min="7705" max="7935" width="11.42578125" style="1"/>
    <col min="7936" max="7936" width="2.85546875" style="1" customWidth="1"/>
    <col min="7937" max="7937" width="37.5703125" style="1" customWidth="1"/>
    <col min="7938" max="7938" width="5.28515625" style="1" customWidth="1"/>
    <col min="7939" max="7940" width="15.7109375" style="1" customWidth="1"/>
    <col min="7941" max="7942" width="2.85546875" style="1" customWidth="1"/>
    <col min="7943" max="7944" width="15.7109375" style="1" customWidth="1"/>
    <col min="7945" max="7946" width="2.85546875" style="1" customWidth="1"/>
    <col min="7947" max="7948" width="12.28515625" style="1" customWidth="1"/>
    <col min="7949" max="7949" width="2.85546875" style="1" customWidth="1"/>
    <col min="7950" max="7950" width="37.5703125" style="1" customWidth="1"/>
    <col min="7951" max="7952" width="15.7109375" style="1" customWidth="1"/>
    <col min="7953" max="7954" width="2.85546875" style="1" customWidth="1"/>
    <col min="7955" max="7956" width="15.7109375" style="1" customWidth="1"/>
    <col min="7957" max="7957" width="2.85546875" style="1" customWidth="1"/>
    <col min="7958" max="7960" width="9.140625" style="1" customWidth="1"/>
    <col min="7961" max="8191" width="11.42578125" style="1"/>
    <col min="8192" max="8192" width="2.85546875" style="1" customWidth="1"/>
    <col min="8193" max="8193" width="37.5703125" style="1" customWidth="1"/>
    <col min="8194" max="8194" width="5.28515625" style="1" customWidth="1"/>
    <col min="8195" max="8196" width="15.7109375" style="1" customWidth="1"/>
    <col min="8197" max="8198" width="2.85546875" style="1" customWidth="1"/>
    <col min="8199" max="8200" width="15.7109375" style="1" customWidth="1"/>
    <col min="8201" max="8202" width="2.85546875" style="1" customWidth="1"/>
    <col min="8203" max="8204" width="12.28515625" style="1" customWidth="1"/>
    <col min="8205" max="8205" width="2.85546875" style="1" customWidth="1"/>
    <col min="8206" max="8206" width="37.5703125" style="1" customWidth="1"/>
    <col min="8207" max="8208" width="15.7109375" style="1" customWidth="1"/>
    <col min="8209" max="8210" width="2.85546875" style="1" customWidth="1"/>
    <col min="8211" max="8212" width="15.7109375" style="1" customWidth="1"/>
    <col min="8213" max="8213" width="2.85546875" style="1" customWidth="1"/>
    <col min="8214" max="8216" width="9.140625" style="1" customWidth="1"/>
    <col min="8217" max="8447" width="11.42578125" style="1"/>
    <col min="8448" max="8448" width="2.85546875" style="1" customWidth="1"/>
    <col min="8449" max="8449" width="37.5703125" style="1" customWidth="1"/>
    <col min="8450" max="8450" width="5.28515625" style="1" customWidth="1"/>
    <col min="8451" max="8452" width="15.7109375" style="1" customWidth="1"/>
    <col min="8453" max="8454" width="2.85546875" style="1" customWidth="1"/>
    <col min="8455" max="8456" width="15.7109375" style="1" customWidth="1"/>
    <col min="8457" max="8458" width="2.85546875" style="1" customWidth="1"/>
    <col min="8459" max="8460" width="12.28515625" style="1" customWidth="1"/>
    <col min="8461" max="8461" width="2.85546875" style="1" customWidth="1"/>
    <col min="8462" max="8462" width="37.5703125" style="1" customWidth="1"/>
    <col min="8463" max="8464" width="15.7109375" style="1" customWidth="1"/>
    <col min="8465" max="8466" width="2.85546875" style="1" customWidth="1"/>
    <col min="8467" max="8468" width="15.7109375" style="1" customWidth="1"/>
    <col min="8469" max="8469" width="2.85546875" style="1" customWidth="1"/>
    <col min="8470" max="8472" width="9.140625" style="1" customWidth="1"/>
    <col min="8473" max="8703" width="11.42578125" style="1"/>
    <col min="8704" max="8704" width="2.85546875" style="1" customWidth="1"/>
    <col min="8705" max="8705" width="37.5703125" style="1" customWidth="1"/>
    <col min="8706" max="8706" width="5.28515625" style="1" customWidth="1"/>
    <col min="8707" max="8708" width="15.7109375" style="1" customWidth="1"/>
    <col min="8709" max="8710" width="2.85546875" style="1" customWidth="1"/>
    <col min="8711" max="8712" width="15.7109375" style="1" customWidth="1"/>
    <col min="8713" max="8714" width="2.85546875" style="1" customWidth="1"/>
    <col min="8715" max="8716" width="12.28515625" style="1" customWidth="1"/>
    <col min="8717" max="8717" width="2.85546875" style="1" customWidth="1"/>
    <col min="8718" max="8718" width="37.5703125" style="1" customWidth="1"/>
    <col min="8719" max="8720" width="15.7109375" style="1" customWidth="1"/>
    <col min="8721" max="8722" width="2.85546875" style="1" customWidth="1"/>
    <col min="8723" max="8724" width="15.7109375" style="1" customWidth="1"/>
    <col min="8725" max="8725" width="2.85546875" style="1" customWidth="1"/>
    <col min="8726" max="8728" width="9.140625" style="1" customWidth="1"/>
    <col min="8729" max="8959" width="11.42578125" style="1"/>
    <col min="8960" max="8960" width="2.85546875" style="1" customWidth="1"/>
    <col min="8961" max="8961" width="37.5703125" style="1" customWidth="1"/>
    <col min="8962" max="8962" width="5.28515625" style="1" customWidth="1"/>
    <col min="8963" max="8964" width="15.7109375" style="1" customWidth="1"/>
    <col min="8965" max="8966" width="2.85546875" style="1" customWidth="1"/>
    <col min="8967" max="8968" width="15.7109375" style="1" customWidth="1"/>
    <col min="8969" max="8970" width="2.85546875" style="1" customWidth="1"/>
    <col min="8971" max="8972" width="12.28515625" style="1" customWidth="1"/>
    <col min="8973" max="8973" width="2.85546875" style="1" customWidth="1"/>
    <col min="8974" max="8974" width="37.5703125" style="1" customWidth="1"/>
    <col min="8975" max="8976" width="15.7109375" style="1" customWidth="1"/>
    <col min="8977" max="8978" width="2.85546875" style="1" customWidth="1"/>
    <col min="8979" max="8980" width="15.7109375" style="1" customWidth="1"/>
    <col min="8981" max="8981" width="2.85546875" style="1" customWidth="1"/>
    <col min="8982" max="8984" width="9.140625" style="1" customWidth="1"/>
    <col min="8985" max="9215" width="11.42578125" style="1"/>
    <col min="9216" max="9216" width="2.85546875" style="1" customWidth="1"/>
    <col min="9217" max="9217" width="37.5703125" style="1" customWidth="1"/>
    <col min="9218" max="9218" width="5.28515625" style="1" customWidth="1"/>
    <col min="9219" max="9220" width="15.7109375" style="1" customWidth="1"/>
    <col min="9221" max="9222" width="2.85546875" style="1" customWidth="1"/>
    <col min="9223" max="9224" width="15.7109375" style="1" customWidth="1"/>
    <col min="9225" max="9226" width="2.85546875" style="1" customWidth="1"/>
    <col min="9227" max="9228" width="12.28515625" style="1" customWidth="1"/>
    <col min="9229" max="9229" width="2.85546875" style="1" customWidth="1"/>
    <col min="9230" max="9230" width="37.5703125" style="1" customWidth="1"/>
    <col min="9231" max="9232" width="15.7109375" style="1" customWidth="1"/>
    <col min="9233" max="9234" width="2.85546875" style="1" customWidth="1"/>
    <col min="9235" max="9236" width="15.7109375" style="1" customWidth="1"/>
    <col min="9237" max="9237" width="2.85546875" style="1" customWidth="1"/>
    <col min="9238" max="9240" width="9.140625" style="1" customWidth="1"/>
    <col min="9241" max="9471" width="11.42578125" style="1"/>
    <col min="9472" max="9472" width="2.85546875" style="1" customWidth="1"/>
    <col min="9473" max="9473" width="37.5703125" style="1" customWidth="1"/>
    <col min="9474" max="9474" width="5.28515625" style="1" customWidth="1"/>
    <col min="9475" max="9476" width="15.7109375" style="1" customWidth="1"/>
    <col min="9477" max="9478" width="2.85546875" style="1" customWidth="1"/>
    <col min="9479" max="9480" width="15.7109375" style="1" customWidth="1"/>
    <col min="9481" max="9482" width="2.85546875" style="1" customWidth="1"/>
    <col min="9483" max="9484" width="12.28515625" style="1" customWidth="1"/>
    <col min="9485" max="9485" width="2.85546875" style="1" customWidth="1"/>
    <col min="9486" max="9486" width="37.5703125" style="1" customWidth="1"/>
    <col min="9487" max="9488" width="15.7109375" style="1" customWidth="1"/>
    <col min="9489" max="9490" width="2.85546875" style="1" customWidth="1"/>
    <col min="9491" max="9492" width="15.7109375" style="1" customWidth="1"/>
    <col min="9493" max="9493" width="2.85546875" style="1" customWidth="1"/>
    <col min="9494" max="9496" width="9.140625" style="1" customWidth="1"/>
    <col min="9497" max="9727" width="11.42578125" style="1"/>
    <col min="9728" max="9728" width="2.85546875" style="1" customWidth="1"/>
    <col min="9729" max="9729" width="37.5703125" style="1" customWidth="1"/>
    <col min="9730" max="9730" width="5.28515625" style="1" customWidth="1"/>
    <col min="9731" max="9732" width="15.7109375" style="1" customWidth="1"/>
    <col min="9733" max="9734" width="2.85546875" style="1" customWidth="1"/>
    <col min="9735" max="9736" width="15.7109375" style="1" customWidth="1"/>
    <col min="9737" max="9738" width="2.85546875" style="1" customWidth="1"/>
    <col min="9739" max="9740" width="12.28515625" style="1" customWidth="1"/>
    <col min="9741" max="9741" width="2.85546875" style="1" customWidth="1"/>
    <col min="9742" max="9742" width="37.5703125" style="1" customWidth="1"/>
    <col min="9743" max="9744" width="15.7109375" style="1" customWidth="1"/>
    <col min="9745" max="9746" width="2.85546875" style="1" customWidth="1"/>
    <col min="9747" max="9748" width="15.7109375" style="1" customWidth="1"/>
    <col min="9749" max="9749" width="2.85546875" style="1" customWidth="1"/>
    <col min="9750" max="9752" width="9.140625" style="1" customWidth="1"/>
    <col min="9753" max="9983" width="11.42578125" style="1"/>
    <col min="9984" max="9984" width="2.85546875" style="1" customWidth="1"/>
    <col min="9985" max="9985" width="37.5703125" style="1" customWidth="1"/>
    <col min="9986" max="9986" width="5.28515625" style="1" customWidth="1"/>
    <col min="9987" max="9988" width="15.7109375" style="1" customWidth="1"/>
    <col min="9989" max="9990" width="2.85546875" style="1" customWidth="1"/>
    <col min="9991" max="9992" width="15.7109375" style="1" customWidth="1"/>
    <col min="9993" max="9994" width="2.85546875" style="1" customWidth="1"/>
    <col min="9995" max="9996" width="12.28515625" style="1" customWidth="1"/>
    <col min="9997" max="9997" width="2.85546875" style="1" customWidth="1"/>
    <col min="9998" max="9998" width="37.5703125" style="1" customWidth="1"/>
    <col min="9999" max="10000" width="15.7109375" style="1" customWidth="1"/>
    <col min="10001" max="10002" width="2.85546875" style="1" customWidth="1"/>
    <col min="10003" max="10004" width="15.7109375" style="1" customWidth="1"/>
    <col min="10005" max="10005" width="2.85546875" style="1" customWidth="1"/>
    <col min="10006" max="10008" width="9.140625" style="1" customWidth="1"/>
    <col min="10009" max="10239" width="11.42578125" style="1"/>
    <col min="10240" max="10240" width="2.85546875" style="1" customWidth="1"/>
    <col min="10241" max="10241" width="37.5703125" style="1" customWidth="1"/>
    <col min="10242" max="10242" width="5.28515625" style="1" customWidth="1"/>
    <col min="10243" max="10244" width="15.7109375" style="1" customWidth="1"/>
    <col min="10245" max="10246" width="2.85546875" style="1" customWidth="1"/>
    <col min="10247" max="10248" width="15.7109375" style="1" customWidth="1"/>
    <col min="10249" max="10250" width="2.85546875" style="1" customWidth="1"/>
    <col min="10251" max="10252" width="12.28515625" style="1" customWidth="1"/>
    <col min="10253" max="10253" width="2.85546875" style="1" customWidth="1"/>
    <col min="10254" max="10254" width="37.5703125" style="1" customWidth="1"/>
    <col min="10255" max="10256" width="15.7109375" style="1" customWidth="1"/>
    <col min="10257" max="10258" width="2.85546875" style="1" customWidth="1"/>
    <col min="10259" max="10260" width="15.7109375" style="1" customWidth="1"/>
    <col min="10261" max="10261" width="2.85546875" style="1" customWidth="1"/>
    <col min="10262" max="10264" width="9.140625" style="1" customWidth="1"/>
    <col min="10265" max="10495" width="11.42578125" style="1"/>
    <col min="10496" max="10496" width="2.85546875" style="1" customWidth="1"/>
    <col min="10497" max="10497" width="37.5703125" style="1" customWidth="1"/>
    <col min="10498" max="10498" width="5.28515625" style="1" customWidth="1"/>
    <col min="10499" max="10500" width="15.7109375" style="1" customWidth="1"/>
    <col min="10501" max="10502" width="2.85546875" style="1" customWidth="1"/>
    <col min="10503" max="10504" width="15.7109375" style="1" customWidth="1"/>
    <col min="10505" max="10506" width="2.85546875" style="1" customWidth="1"/>
    <col min="10507" max="10508" width="12.28515625" style="1" customWidth="1"/>
    <col min="10509" max="10509" width="2.85546875" style="1" customWidth="1"/>
    <col min="10510" max="10510" width="37.5703125" style="1" customWidth="1"/>
    <col min="10511" max="10512" width="15.7109375" style="1" customWidth="1"/>
    <col min="10513" max="10514" width="2.85546875" style="1" customWidth="1"/>
    <col min="10515" max="10516" width="15.7109375" style="1" customWidth="1"/>
    <col min="10517" max="10517" width="2.85546875" style="1" customWidth="1"/>
    <col min="10518" max="10520" width="9.140625" style="1" customWidth="1"/>
    <col min="10521" max="10751" width="11.42578125" style="1"/>
    <col min="10752" max="10752" width="2.85546875" style="1" customWidth="1"/>
    <col min="10753" max="10753" width="37.5703125" style="1" customWidth="1"/>
    <col min="10754" max="10754" width="5.28515625" style="1" customWidth="1"/>
    <col min="10755" max="10756" width="15.7109375" style="1" customWidth="1"/>
    <col min="10757" max="10758" width="2.85546875" style="1" customWidth="1"/>
    <col min="10759" max="10760" width="15.7109375" style="1" customWidth="1"/>
    <col min="10761" max="10762" width="2.85546875" style="1" customWidth="1"/>
    <col min="10763" max="10764" width="12.28515625" style="1" customWidth="1"/>
    <col min="10765" max="10765" width="2.85546875" style="1" customWidth="1"/>
    <col min="10766" max="10766" width="37.5703125" style="1" customWidth="1"/>
    <col min="10767" max="10768" width="15.7109375" style="1" customWidth="1"/>
    <col min="10769" max="10770" width="2.85546875" style="1" customWidth="1"/>
    <col min="10771" max="10772" width="15.7109375" style="1" customWidth="1"/>
    <col min="10773" max="10773" width="2.85546875" style="1" customWidth="1"/>
    <col min="10774" max="10776" width="9.140625" style="1" customWidth="1"/>
    <col min="10777" max="11007" width="11.42578125" style="1"/>
    <col min="11008" max="11008" width="2.85546875" style="1" customWidth="1"/>
    <col min="11009" max="11009" width="37.5703125" style="1" customWidth="1"/>
    <col min="11010" max="11010" width="5.28515625" style="1" customWidth="1"/>
    <col min="11011" max="11012" width="15.7109375" style="1" customWidth="1"/>
    <col min="11013" max="11014" width="2.85546875" style="1" customWidth="1"/>
    <col min="11015" max="11016" width="15.7109375" style="1" customWidth="1"/>
    <col min="11017" max="11018" width="2.85546875" style="1" customWidth="1"/>
    <col min="11019" max="11020" width="12.28515625" style="1" customWidth="1"/>
    <col min="11021" max="11021" width="2.85546875" style="1" customWidth="1"/>
    <col min="11022" max="11022" width="37.5703125" style="1" customWidth="1"/>
    <col min="11023" max="11024" width="15.7109375" style="1" customWidth="1"/>
    <col min="11025" max="11026" width="2.85546875" style="1" customWidth="1"/>
    <col min="11027" max="11028" width="15.7109375" style="1" customWidth="1"/>
    <col min="11029" max="11029" width="2.85546875" style="1" customWidth="1"/>
    <col min="11030" max="11032" width="9.140625" style="1" customWidth="1"/>
    <col min="11033" max="11263" width="11.42578125" style="1"/>
    <col min="11264" max="11264" width="2.85546875" style="1" customWidth="1"/>
    <col min="11265" max="11265" width="37.5703125" style="1" customWidth="1"/>
    <col min="11266" max="11266" width="5.28515625" style="1" customWidth="1"/>
    <col min="11267" max="11268" width="15.7109375" style="1" customWidth="1"/>
    <col min="11269" max="11270" width="2.85546875" style="1" customWidth="1"/>
    <col min="11271" max="11272" width="15.7109375" style="1" customWidth="1"/>
    <col min="11273" max="11274" width="2.85546875" style="1" customWidth="1"/>
    <col min="11275" max="11276" width="12.28515625" style="1" customWidth="1"/>
    <col min="11277" max="11277" width="2.85546875" style="1" customWidth="1"/>
    <col min="11278" max="11278" width="37.5703125" style="1" customWidth="1"/>
    <col min="11279" max="11280" width="15.7109375" style="1" customWidth="1"/>
    <col min="11281" max="11282" width="2.85546875" style="1" customWidth="1"/>
    <col min="11283" max="11284" width="15.7109375" style="1" customWidth="1"/>
    <col min="11285" max="11285" width="2.85546875" style="1" customWidth="1"/>
    <col min="11286" max="11288" width="9.140625" style="1" customWidth="1"/>
    <col min="11289" max="11519" width="11.42578125" style="1"/>
    <col min="11520" max="11520" width="2.85546875" style="1" customWidth="1"/>
    <col min="11521" max="11521" width="37.5703125" style="1" customWidth="1"/>
    <col min="11522" max="11522" width="5.28515625" style="1" customWidth="1"/>
    <col min="11523" max="11524" width="15.7109375" style="1" customWidth="1"/>
    <col min="11525" max="11526" width="2.85546875" style="1" customWidth="1"/>
    <col min="11527" max="11528" width="15.7109375" style="1" customWidth="1"/>
    <col min="11529" max="11530" width="2.85546875" style="1" customWidth="1"/>
    <col min="11531" max="11532" width="12.28515625" style="1" customWidth="1"/>
    <col min="11533" max="11533" width="2.85546875" style="1" customWidth="1"/>
    <col min="11534" max="11534" width="37.5703125" style="1" customWidth="1"/>
    <col min="11535" max="11536" width="15.7109375" style="1" customWidth="1"/>
    <col min="11537" max="11538" width="2.85546875" style="1" customWidth="1"/>
    <col min="11539" max="11540" width="15.7109375" style="1" customWidth="1"/>
    <col min="11541" max="11541" width="2.85546875" style="1" customWidth="1"/>
    <col min="11542" max="11544" width="9.140625" style="1" customWidth="1"/>
    <col min="11545" max="11775" width="11.42578125" style="1"/>
    <col min="11776" max="11776" width="2.85546875" style="1" customWidth="1"/>
    <col min="11777" max="11777" width="37.5703125" style="1" customWidth="1"/>
    <col min="11778" max="11778" width="5.28515625" style="1" customWidth="1"/>
    <col min="11779" max="11780" width="15.7109375" style="1" customWidth="1"/>
    <col min="11781" max="11782" width="2.85546875" style="1" customWidth="1"/>
    <col min="11783" max="11784" width="15.7109375" style="1" customWidth="1"/>
    <col min="11785" max="11786" width="2.85546875" style="1" customWidth="1"/>
    <col min="11787" max="11788" width="12.28515625" style="1" customWidth="1"/>
    <col min="11789" max="11789" width="2.85546875" style="1" customWidth="1"/>
    <col min="11790" max="11790" width="37.5703125" style="1" customWidth="1"/>
    <col min="11791" max="11792" width="15.7109375" style="1" customWidth="1"/>
    <col min="11793" max="11794" width="2.85546875" style="1" customWidth="1"/>
    <col min="11795" max="11796" width="15.7109375" style="1" customWidth="1"/>
    <col min="11797" max="11797" width="2.85546875" style="1" customWidth="1"/>
    <col min="11798" max="11800" width="9.140625" style="1" customWidth="1"/>
    <col min="11801" max="12031" width="11.42578125" style="1"/>
    <col min="12032" max="12032" width="2.85546875" style="1" customWidth="1"/>
    <col min="12033" max="12033" width="37.5703125" style="1" customWidth="1"/>
    <col min="12034" max="12034" width="5.28515625" style="1" customWidth="1"/>
    <col min="12035" max="12036" width="15.7109375" style="1" customWidth="1"/>
    <col min="12037" max="12038" width="2.85546875" style="1" customWidth="1"/>
    <col min="12039" max="12040" width="15.7109375" style="1" customWidth="1"/>
    <col min="12041" max="12042" width="2.85546875" style="1" customWidth="1"/>
    <col min="12043" max="12044" width="12.28515625" style="1" customWidth="1"/>
    <col min="12045" max="12045" width="2.85546875" style="1" customWidth="1"/>
    <col min="12046" max="12046" width="37.5703125" style="1" customWidth="1"/>
    <col min="12047" max="12048" width="15.7109375" style="1" customWidth="1"/>
    <col min="12049" max="12050" width="2.85546875" style="1" customWidth="1"/>
    <col min="12051" max="12052" width="15.7109375" style="1" customWidth="1"/>
    <col min="12053" max="12053" width="2.85546875" style="1" customWidth="1"/>
    <col min="12054" max="12056" width="9.140625" style="1" customWidth="1"/>
    <col min="12057" max="12287" width="11.42578125" style="1"/>
    <col min="12288" max="12288" width="2.85546875" style="1" customWidth="1"/>
    <col min="12289" max="12289" width="37.5703125" style="1" customWidth="1"/>
    <col min="12290" max="12290" width="5.28515625" style="1" customWidth="1"/>
    <col min="12291" max="12292" width="15.7109375" style="1" customWidth="1"/>
    <col min="12293" max="12294" width="2.85546875" style="1" customWidth="1"/>
    <col min="12295" max="12296" width="15.7109375" style="1" customWidth="1"/>
    <col min="12297" max="12298" width="2.85546875" style="1" customWidth="1"/>
    <col min="12299" max="12300" width="12.28515625" style="1" customWidth="1"/>
    <col min="12301" max="12301" width="2.85546875" style="1" customWidth="1"/>
    <col min="12302" max="12302" width="37.5703125" style="1" customWidth="1"/>
    <col min="12303" max="12304" width="15.7109375" style="1" customWidth="1"/>
    <col min="12305" max="12306" width="2.85546875" style="1" customWidth="1"/>
    <col min="12307" max="12308" width="15.7109375" style="1" customWidth="1"/>
    <col min="12309" max="12309" width="2.85546875" style="1" customWidth="1"/>
    <col min="12310" max="12312" width="9.140625" style="1" customWidth="1"/>
    <col min="12313" max="12543" width="11.42578125" style="1"/>
    <col min="12544" max="12544" width="2.85546875" style="1" customWidth="1"/>
    <col min="12545" max="12545" width="37.5703125" style="1" customWidth="1"/>
    <col min="12546" max="12546" width="5.28515625" style="1" customWidth="1"/>
    <col min="12547" max="12548" width="15.7109375" style="1" customWidth="1"/>
    <col min="12549" max="12550" width="2.85546875" style="1" customWidth="1"/>
    <col min="12551" max="12552" width="15.7109375" style="1" customWidth="1"/>
    <col min="12553" max="12554" width="2.85546875" style="1" customWidth="1"/>
    <col min="12555" max="12556" width="12.28515625" style="1" customWidth="1"/>
    <col min="12557" max="12557" width="2.85546875" style="1" customWidth="1"/>
    <col min="12558" max="12558" width="37.5703125" style="1" customWidth="1"/>
    <col min="12559" max="12560" width="15.7109375" style="1" customWidth="1"/>
    <col min="12561" max="12562" width="2.85546875" style="1" customWidth="1"/>
    <col min="12563" max="12564" width="15.7109375" style="1" customWidth="1"/>
    <col min="12565" max="12565" width="2.85546875" style="1" customWidth="1"/>
    <col min="12566" max="12568" width="9.140625" style="1" customWidth="1"/>
    <col min="12569" max="12799" width="11.42578125" style="1"/>
    <col min="12800" max="12800" width="2.85546875" style="1" customWidth="1"/>
    <col min="12801" max="12801" width="37.5703125" style="1" customWidth="1"/>
    <col min="12802" max="12802" width="5.28515625" style="1" customWidth="1"/>
    <col min="12803" max="12804" width="15.7109375" style="1" customWidth="1"/>
    <col min="12805" max="12806" width="2.85546875" style="1" customWidth="1"/>
    <col min="12807" max="12808" width="15.7109375" style="1" customWidth="1"/>
    <col min="12809" max="12810" width="2.85546875" style="1" customWidth="1"/>
    <col min="12811" max="12812" width="12.28515625" style="1" customWidth="1"/>
    <col min="12813" max="12813" width="2.85546875" style="1" customWidth="1"/>
    <col min="12814" max="12814" width="37.5703125" style="1" customWidth="1"/>
    <col min="12815" max="12816" width="15.7109375" style="1" customWidth="1"/>
    <col min="12817" max="12818" width="2.85546875" style="1" customWidth="1"/>
    <col min="12819" max="12820" width="15.7109375" style="1" customWidth="1"/>
    <col min="12821" max="12821" width="2.85546875" style="1" customWidth="1"/>
    <col min="12822" max="12824" width="9.140625" style="1" customWidth="1"/>
    <col min="12825" max="13055" width="11.42578125" style="1"/>
    <col min="13056" max="13056" width="2.85546875" style="1" customWidth="1"/>
    <col min="13057" max="13057" width="37.5703125" style="1" customWidth="1"/>
    <col min="13058" max="13058" width="5.28515625" style="1" customWidth="1"/>
    <col min="13059" max="13060" width="15.7109375" style="1" customWidth="1"/>
    <col min="13061" max="13062" width="2.85546875" style="1" customWidth="1"/>
    <col min="13063" max="13064" width="15.7109375" style="1" customWidth="1"/>
    <col min="13065" max="13066" width="2.85546875" style="1" customWidth="1"/>
    <col min="13067" max="13068" width="12.28515625" style="1" customWidth="1"/>
    <col min="13069" max="13069" width="2.85546875" style="1" customWidth="1"/>
    <col min="13070" max="13070" width="37.5703125" style="1" customWidth="1"/>
    <col min="13071" max="13072" width="15.7109375" style="1" customWidth="1"/>
    <col min="13073" max="13074" width="2.85546875" style="1" customWidth="1"/>
    <col min="13075" max="13076" width="15.7109375" style="1" customWidth="1"/>
    <col min="13077" max="13077" width="2.85546875" style="1" customWidth="1"/>
    <col min="13078" max="13080" width="9.140625" style="1" customWidth="1"/>
    <col min="13081" max="13311" width="11.42578125" style="1"/>
    <col min="13312" max="13312" width="2.85546875" style="1" customWidth="1"/>
    <col min="13313" max="13313" width="37.5703125" style="1" customWidth="1"/>
    <col min="13314" max="13314" width="5.28515625" style="1" customWidth="1"/>
    <col min="13315" max="13316" width="15.7109375" style="1" customWidth="1"/>
    <col min="13317" max="13318" width="2.85546875" style="1" customWidth="1"/>
    <col min="13319" max="13320" width="15.7109375" style="1" customWidth="1"/>
    <col min="13321" max="13322" width="2.85546875" style="1" customWidth="1"/>
    <col min="13323" max="13324" width="12.28515625" style="1" customWidth="1"/>
    <col min="13325" max="13325" width="2.85546875" style="1" customWidth="1"/>
    <col min="13326" max="13326" width="37.5703125" style="1" customWidth="1"/>
    <col min="13327" max="13328" width="15.7109375" style="1" customWidth="1"/>
    <col min="13329" max="13330" width="2.85546875" style="1" customWidth="1"/>
    <col min="13331" max="13332" width="15.7109375" style="1" customWidth="1"/>
    <col min="13333" max="13333" width="2.85546875" style="1" customWidth="1"/>
    <col min="13334" max="13336" width="9.140625" style="1" customWidth="1"/>
    <col min="13337" max="13567" width="11.42578125" style="1"/>
    <col min="13568" max="13568" width="2.85546875" style="1" customWidth="1"/>
    <col min="13569" max="13569" width="37.5703125" style="1" customWidth="1"/>
    <col min="13570" max="13570" width="5.28515625" style="1" customWidth="1"/>
    <col min="13571" max="13572" width="15.7109375" style="1" customWidth="1"/>
    <col min="13573" max="13574" width="2.85546875" style="1" customWidth="1"/>
    <col min="13575" max="13576" width="15.7109375" style="1" customWidth="1"/>
    <col min="13577" max="13578" width="2.85546875" style="1" customWidth="1"/>
    <col min="13579" max="13580" width="12.28515625" style="1" customWidth="1"/>
    <col min="13581" max="13581" width="2.85546875" style="1" customWidth="1"/>
    <col min="13582" max="13582" width="37.5703125" style="1" customWidth="1"/>
    <col min="13583" max="13584" width="15.7109375" style="1" customWidth="1"/>
    <col min="13585" max="13586" width="2.85546875" style="1" customWidth="1"/>
    <col min="13587" max="13588" width="15.7109375" style="1" customWidth="1"/>
    <col min="13589" max="13589" width="2.85546875" style="1" customWidth="1"/>
    <col min="13590" max="13592" width="9.140625" style="1" customWidth="1"/>
    <col min="13593" max="13823" width="11.42578125" style="1"/>
    <col min="13824" max="13824" width="2.85546875" style="1" customWidth="1"/>
    <col min="13825" max="13825" width="37.5703125" style="1" customWidth="1"/>
    <col min="13826" max="13826" width="5.28515625" style="1" customWidth="1"/>
    <col min="13827" max="13828" width="15.7109375" style="1" customWidth="1"/>
    <col min="13829" max="13830" width="2.85546875" style="1" customWidth="1"/>
    <col min="13831" max="13832" width="15.7109375" style="1" customWidth="1"/>
    <col min="13833" max="13834" width="2.85546875" style="1" customWidth="1"/>
    <col min="13835" max="13836" width="12.28515625" style="1" customWidth="1"/>
    <col min="13837" max="13837" width="2.85546875" style="1" customWidth="1"/>
    <col min="13838" max="13838" width="37.5703125" style="1" customWidth="1"/>
    <col min="13839" max="13840" width="15.7109375" style="1" customWidth="1"/>
    <col min="13841" max="13842" width="2.85546875" style="1" customWidth="1"/>
    <col min="13843" max="13844" width="15.7109375" style="1" customWidth="1"/>
    <col min="13845" max="13845" width="2.85546875" style="1" customWidth="1"/>
    <col min="13846" max="13848" width="9.140625" style="1" customWidth="1"/>
    <col min="13849" max="14079" width="11.42578125" style="1"/>
    <col min="14080" max="14080" width="2.85546875" style="1" customWidth="1"/>
    <col min="14081" max="14081" width="37.5703125" style="1" customWidth="1"/>
    <col min="14082" max="14082" width="5.28515625" style="1" customWidth="1"/>
    <col min="14083" max="14084" width="15.7109375" style="1" customWidth="1"/>
    <col min="14085" max="14086" width="2.85546875" style="1" customWidth="1"/>
    <col min="14087" max="14088" width="15.7109375" style="1" customWidth="1"/>
    <col min="14089" max="14090" width="2.85546875" style="1" customWidth="1"/>
    <col min="14091" max="14092" width="12.28515625" style="1" customWidth="1"/>
    <col min="14093" max="14093" width="2.85546875" style="1" customWidth="1"/>
    <col min="14094" max="14094" width="37.5703125" style="1" customWidth="1"/>
    <col min="14095" max="14096" width="15.7109375" style="1" customWidth="1"/>
    <col min="14097" max="14098" width="2.85546875" style="1" customWidth="1"/>
    <col min="14099" max="14100" width="15.7109375" style="1" customWidth="1"/>
    <col min="14101" max="14101" width="2.85546875" style="1" customWidth="1"/>
    <col min="14102" max="14104" width="9.140625" style="1" customWidth="1"/>
    <col min="14105" max="14335" width="11.42578125" style="1"/>
    <col min="14336" max="14336" width="2.85546875" style="1" customWidth="1"/>
    <col min="14337" max="14337" width="37.5703125" style="1" customWidth="1"/>
    <col min="14338" max="14338" width="5.28515625" style="1" customWidth="1"/>
    <col min="14339" max="14340" width="15.7109375" style="1" customWidth="1"/>
    <col min="14341" max="14342" width="2.85546875" style="1" customWidth="1"/>
    <col min="14343" max="14344" width="15.7109375" style="1" customWidth="1"/>
    <col min="14345" max="14346" width="2.85546875" style="1" customWidth="1"/>
    <col min="14347" max="14348" width="12.28515625" style="1" customWidth="1"/>
    <col min="14349" max="14349" width="2.85546875" style="1" customWidth="1"/>
    <col min="14350" max="14350" width="37.5703125" style="1" customWidth="1"/>
    <col min="14351" max="14352" width="15.7109375" style="1" customWidth="1"/>
    <col min="14353" max="14354" width="2.85546875" style="1" customWidth="1"/>
    <col min="14355" max="14356" width="15.7109375" style="1" customWidth="1"/>
    <col min="14357" max="14357" width="2.85546875" style="1" customWidth="1"/>
    <col min="14358" max="14360" width="9.140625" style="1" customWidth="1"/>
    <col min="14361" max="14591" width="11.42578125" style="1"/>
    <col min="14592" max="14592" width="2.85546875" style="1" customWidth="1"/>
    <col min="14593" max="14593" width="37.5703125" style="1" customWidth="1"/>
    <col min="14594" max="14594" width="5.28515625" style="1" customWidth="1"/>
    <col min="14595" max="14596" width="15.7109375" style="1" customWidth="1"/>
    <col min="14597" max="14598" width="2.85546875" style="1" customWidth="1"/>
    <col min="14599" max="14600" width="15.7109375" style="1" customWidth="1"/>
    <col min="14601" max="14602" width="2.85546875" style="1" customWidth="1"/>
    <col min="14603" max="14604" width="12.28515625" style="1" customWidth="1"/>
    <col min="14605" max="14605" width="2.85546875" style="1" customWidth="1"/>
    <col min="14606" max="14606" width="37.5703125" style="1" customWidth="1"/>
    <col min="14607" max="14608" width="15.7109375" style="1" customWidth="1"/>
    <col min="14609" max="14610" width="2.85546875" style="1" customWidth="1"/>
    <col min="14611" max="14612" width="15.7109375" style="1" customWidth="1"/>
    <col min="14613" max="14613" width="2.85546875" style="1" customWidth="1"/>
    <col min="14614" max="14616" width="9.140625" style="1" customWidth="1"/>
    <col min="14617" max="14847" width="11.42578125" style="1"/>
    <col min="14848" max="14848" width="2.85546875" style="1" customWidth="1"/>
    <col min="14849" max="14849" width="37.5703125" style="1" customWidth="1"/>
    <col min="14850" max="14850" width="5.28515625" style="1" customWidth="1"/>
    <col min="14851" max="14852" width="15.7109375" style="1" customWidth="1"/>
    <col min="14853" max="14854" width="2.85546875" style="1" customWidth="1"/>
    <col min="14855" max="14856" width="15.7109375" style="1" customWidth="1"/>
    <col min="14857" max="14858" width="2.85546875" style="1" customWidth="1"/>
    <col min="14859" max="14860" width="12.28515625" style="1" customWidth="1"/>
    <col min="14861" max="14861" width="2.85546875" style="1" customWidth="1"/>
    <col min="14862" max="14862" width="37.5703125" style="1" customWidth="1"/>
    <col min="14863" max="14864" width="15.7109375" style="1" customWidth="1"/>
    <col min="14865" max="14866" width="2.85546875" style="1" customWidth="1"/>
    <col min="14867" max="14868" width="15.7109375" style="1" customWidth="1"/>
    <col min="14869" max="14869" width="2.85546875" style="1" customWidth="1"/>
    <col min="14870" max="14872" width="9.140625" style="1" customWidth="1"/>
    <col min="14873" max="15103" width="11.42578125" style="1"/>
    <col min="15104" max="15104" width="2.85546875" style="1" customWidth="1"/>
    <col min="15105" max="15105" width="37.5703125" style="1" customWidth="1"/>
    <col min="15106" max="15106" width="5.28515625" style="1" customWidth="1"/>
    <col min="15107" max="15108" width="15.7109375" style="1" customWidth="1"/>
    <col min="15109" max="15110" width="2.85546875" style="1" customWidth="1"/>
    <col min="15111" max="15112" width="15.7109375" style="1" customWidth="1"/>
    <col min="15113" max="15114" width="2.85546875" style="1" customWidth="1"/>
    <col min="15115" max="15116" width="12.28515625" style="1" customWidth="1"/>
    <col min="15117" max="15117" width="2.85546875" style="1" customWidth="1"/>
    <col min="15118" max="15118" width="37.5703125" style="1" customWidth="1"/>
    <col min="15119" max="15120" width="15.7109375" style="1" customWidth="1"/>
    <col min="15121" max="15122" width="2.85546875" style="1" customWidth="1"/>
    <col min="15123" max="15124" width="15.7109375" style="1" customWidth="1"/>
    <col min="15125" max="15125" width="2.85546875" style="1" customWidth="1"/>
    <col min="15126" max="15128" width="9.140625" style="1" customWidth="1"/>
    <col min="15129" max="15359" width="11.42578125" style="1"/>
    <col min="15360" max="15360" width="2.85546875" style="1" customWidth="1"/>
    <col min="15361" max="15361" width="37.5703125" style="1" customWidth="1"/>
    <col min="15362" max="15362" width="5.28515625" style="1" customWidth="1"/>
    <col min="15363" max="15364" width="15.7109375" style="1" customWidth="1"/>
    <col min="15365" max="15366" width="2.85546875" style="1" customWidth="1"/>
    <col min="15367" max="15368" width="15.7109375" style="1" customWidth="1"/>
    <col min="15369" max="15370" width="2.85546875" style="1" customWidth="1"/>
    <col min="15371" max="15372" width="12.28515625" style="1" customWidth="1"/>
    <col min="15373" max="15373" width="2.85546875" style="1" customWidth="1"/>
    <col min="15374" max="15374" width="37.5703125" style="1" customWidth="1"/>
    <col min="15375" max="15376" width="15.7109375" style="1" customWidth="1"/>
    <col min="15377" max="15378" width="2.85546875" style="1" customWidth="1"/>
    <col min="15379" max="15380" width="15.7109375" style="1" customWidth="1"/>
    <col min="15381" max="15381" width="2.85546875" style="1" customWidth="1"/>
    <col min="15382" max="15384" width="9.140625" style="1" customWidth="1"/>
    <col min="15385" max="15615" width="11.42578125" style="1"/>
    <col min="15616" max="15616" width="2.85546875" style="1" customWidth="1"/>
    <col min="15617" max="15617" width="37.5703125" style="1" customWidth="1"/>
    <col min="15618" max="15618" width="5.28515625" style="1" customWidth="1"/>
    <col min="15619" max="15620" width="15.7109375" style="1" customWidth="1"/>
    <col min="15621" max="15622" width="2.85546875" style="1" customWidth="1"/>
    <col min="15623" max="15624" width="15.7109375" style="1" customWidth="1"/>
    <col min="15625" max="15626" width="2.85546875" style="1" customWidth="1"/>
    <col min="15627" max="15628" width="12.28515625" style="1" customWidth="1"/>
    <col min="15629" max="15629" width="2.85546875" style="1" customWidth="1"/>
    <col min="15630" max="15630" width="37.5703125" style="1" customWidth="1"/>
    <col min="15631" max="15632" width="15.7109375" style="1" customWidth="1"/>
    <col min="15633" max="15634" width="2.85546875" style="1" customWidth="1"/>
    <col min="15635" max="15636" width="15.7109375" style="1" customWidth="1"/>
    <col min="15637" max="15637" width="2.85546875" style="1" customWidth="1"/>
    <col min="15638" max="15640" width="9.140625" style="1" customWidth="1"/>
    <col min="15641" max="15871" width="11.42578125" style="1"/>
    <col min="15872" max="15872" width="2.85546875" style="1" customWidth="1"/>
    <col min="15873" max="15873" width="37.5703125" style="1" customWidth="1"/>
    <col min="15874" max="15874" width="5.28515625" style="1" customWidth="1"/>
    <col min="15875" max="15876" width="15.7109375" style="1" customWidth="1"/>
    <col min="15877" max="15878" width="2.85546875" style="1" customWidth="1"/>
    <col min="15879" max="15880" width="15.7109375" style="1" customWidth="1"/>
    <col min="15881" max="15882" width="2.85546875" style="1" customWidth="1"/>
    <col min="15883" max="15884" width="12.28515625" style="1" customWidth="1"/>
    <col min="15885" max="15885" width="2.85546875" style="1" customWidth="1"/>
    <col min="15886" max="15886" width="37.5703125" style="1" customWidth="1"/>
    <col min="15887" max="15888" width="15.7109375" style="1" customWidth="1"/>
    <col min="15889" max="15890" width="2.85546875" style="1" customWidth="1"/>
    <col min="15891" max="15892" width="15.7109375" style="1" customWidth="1"/>
    <col min="15893" max="15893" width="2.85546875" style="1" customWidth="1"/>
    <col min="15894" max="15896" width="9.140625" style="1" customWidth="1"/>
    <col min="15897" max="16127" width="11.42578125" style="1"/>
    <col min="16128" max="16128" width="2.85546875" style="1" customWidth="1"/>
    <col min="16129" max="16129" width="37.5703125" style="1" customWidth="1"/>
    <col min="16130" max="16130" width="5.28515625" style="1" customWidth="1"/>
    <col min="16131" max="16132" width="15.7109375" style="1" customWidth="1"/>
    <col min="16133" max="16134" width="2.85546875" style="1" customWidth="1"/>
    <col min="16135" max="16136" width="15.7109375" style="1" customWidth="1"/>
    <col min="16137" max="16138" width="2.85546875" style="1" customWidth="1"/>
    <col min="16139" max="16140" width="12.28515625" style="1" customWidth="1"/>
    <col min="16141" max="16141" width="2.85546875" style="1" customWidth="1"/>
    <col min="16142" max="16142" width="37.5703125" style="1" customWidth="1"/>
    <col min="16143" max="16144" width="15.7109375" style="1" customWidth="1"/>
    <col min="16145" max="16146" width="2.85546875" style="1" customWidth="1"/>
    <col min="16147" max="16148" width="15.7109375" style="1" customWidth="1"/>
    <col min="16149" max="16149" width="2.85546875" style="1" customWidth="1"/>
    <col min="16150" max="16152" width="9.140625" style="1" customWidth="1"/>
    <col min="16153" max="16384" width="11.42578125" style="1"/>
  </cols>
  <sheetData>
    <row r="1" spans="1:26" ht="12" customHeight="1" x14ac:dyDescent="0.25"/>
    <row r="2" spans="1:26" x14ac:dyDescent="0.25">
      <c r="B2" s="27" t="s">
        <v>97</v>
      </c>
      <c r="C2" s="27"/>
      <c r="D2" s="3"/>
      <c r="E2" s="3"/>
      <c r="F2" s="442"/>
      <c r="G2" s="442"/>
      <c r="H2" s="27"/>
      <c r="I2" s="3"/>
      <c r="O2" s="27"/>
      <c r="P2" s="3"/>
      <c r="Q2" s="3"/>
      <c r="S2" s="27"/>
      <c r="T2" s="3"/>
    </row>
    <row r="3" spans="1:26" x14ac:dyDescent="0.25">
      <c r="B3" s="53" t="s">
        <v>98</v>
      </c>
      <c r="C3" s="53"/>
      <c r="F3" s="442"/>
      <c r="G3" s="440"/>
      <c r="H3" s="1502" t="s">
        <v>99</v>
      </c>
      <c r="I3" s="1502"/>
      <c r="J3" s="54"/>
      <c r="O3" s="53" t="s">
        <v>98</v>
      </c>
      <c r="S3" s="1502" t="s">
        <v>99</v>
      </c>
      <c r="T3" s="1502"/>
      <c r="U3" s="54"/>
    </row>
    <row r="4" spans="1:26" x14ac:dyDescent="0.25">
      <c r="B4" s="55" t="s">
        <v>2</v>
      </c>
      <c r="C4" s="55"/>
      <c r="E4" s="4"/>
      <c r="F4" s="443"/>
      <c r="G4" s="443"/>
      <c r="H4" s="55" t="s">
        <v>2</v>
      </c>
      <c r="I4" s="4"/>
      <c r="J4" s="4"/>
      <c r="O4" s="55" t="s">
        <v>3</v>
      </c>
      <c r="S4" s="55" t="s">
        <v>3</v>
      </c>
      <c r="T4" s="4"/>
      <c r="U4" s="4"/>
    </row>
    <row r="5" spans="1:26" s="514" customFormat="1" x14ac:dyDescent="0.25">
      <c r="A5" s="1464"/>
      <c r="B5" s="1501" t="s">
        <v>4</v>
      </c>
      <c r="C5" s="1501" t="s">
        <v>5</v>
      </c>
      <c r="D5" s="1501" t="s">
        <v>514</v>
      </c>
      <c r="E5" s="1501" t="s">
        <v>452</v>
      </c>
      <c r="F5" s="1484"/>
      <c r="G5" s="748"/>
      <c r="H5" s="1501" t="s">
        <v>514</v>
      </c>
      <c r="I5" s="1501" t="s">
        <v>452</v>
      </c>
      <c r="J5" s="1465"/>
      <c r="K5" s="1483"/>
      <c r="L5" s="1500" t="s">
        <v>658</v>
      </c>
      <c r="M5" s="1500" t="s">
        <v>453</v>
      </c>
      <c r="N5" s="1483"/>
      <c r="O5" s="1501" t="s">
        <v>4</v>
      </c>
      <c r="P5" s="1501" t="s">
        <v>514</v>
      </c>
      <c r="Q5" s="1501" t="s">
        <v>452</v>
      </c>
      <c r="R5" s="1465"/>
      <c r="S5" s="1501" t="s">
        <v>514</v>
      </c>
      <c r="T5" s="1501" t="s">
        <v>452</v>
      </c>
      <c r="U5" s="1465"/>
    </row>
    <row r="6" spans="1:26" s="514" customFormat="1" x14ac:dyDescent="0.25">
      <c r="A6" s="1464"/>
      <c r="B6" s="1501"/>
      <c r="C6" s="1501"/>
      <c r="D6" s="1501"/>
      <c r="E6" s="1501"/>
      <c r="F6" s="1484"/>
      <c r="G6" s="748"/>
      <c r="H6" s="1501"/>
      <c r="I6" s="1501"/>
      <c r="J6" s="1465"/>
      <c r="K6" s="1483"/>
      <c r="L6" s="1500"/>
      <c r="M6" s="1500"/>
      <c r="N6" s="1483"/>
      <c r="O6" s="1501"/>
      <c r="P6" s="1501"/>
      <c r="Q6" s="1501"/>
      <c r="R6" s="1465"/>
      <c r="S6" s="1501"/>
      <c r="T6" s="1501"/>
      <c r="U6" s="1465"/>
      <c r="V6" s="1464"/>
      <c r="W6" s="1464"/>
      <c r="X6" s="1464"/>
      <c r="Y6" s="1464"/>
    </row>
    <row r="7" spans="1:26" s="514" customFormat="1" x14ac:dyDescent="0.25">
      <c r="A7" s="1464"/>
      <c r="B7" s="1501"/>
      <c r="C7" s="1501"/>
      <c r="D7" s="1501"/>
      <c r="E7" s="1501"/>
      <c r="F7" s="1484"/>
      <c r="G7" s="748"/>
      <c r="H7" s="1501"/>
      <c r="I7" s="1501"/>
      <c r="J7" s="1465"/>
      <c r="K7" s="1483"/>
      <c r="L7" s="1500"/>
      <c r="M7" s="1500"/>
      <c r="N7" s="1483"/>
      <c r="O7" s="1501"/>
      <c r="P7" s="1501"/>
      <c r="Q7" s="1501"/>
      <c r="R7" s="1465"/>
      <c r="S7" s="1501"/>
      <c r="T7" s="1501"/>
      <c r="U7" s="1465"/>
      <c r="V7" s="1464"/>
      <c r="W7" s="1464"/>
      <c r="X7" s="1464"/>
      <c r="Y7" s="1464"/>
    </row>
    <row r="8" spans="1:26" x14ac:dyDescent="0.25">
      <c r="A8" s="7"/>
      <c r="B8" s="7"/>
      <c r="C8" s="7"/>
      <c r="D8" s="7"/>
      <c r="E8" s="7"/>
      <c r="F8" s="445"/>
      <c r="G8" s="444"/>
      <c r="H8" s="7"/>
      <c r="I8" s="7"/>
      <c r="J8" s="7"/>
      <c r="K8" s="7"/>
      <c r="L8" s="10"/>
      <c r="M8" s="7"/>
      <c r="N8" s="9"/>
      <c r="O8" s="7"/>
      <c r="P8" s="14"/>
      <c r="Q8" s="7"/>
      <c r="S8" s="7"/>
      <c r="T8" s="7"/>
      <c r="U8" s="7"/>
      <c r="V8" s="7"/>
      <c r="W8" s="7"/>
      <c r="X8" s="7"/>
      <c r="Y8" s="7"/>
    </row>
    <row r="9" spans="1:26" x14ac:dyDescent="0.25">
      <c r="B9" s="11" t="s">
        <v>6</v>
      </c>
      <c r="F9" s="444"/>
      <c r="G9" s="440"/>
      <c r="J9" s="7"/>
      <c r="L9" s="13"/>
      <c r="M9" s="13"/>
      <c r="N9" s="12"/>
      <c r="O9" s="11" t="s">
        <v>6</v>
      </c>
      <c r="Q9" s="12"/>
      <c r="R9" s="1"/>
      <c r="S9" s="15"/>
      <c r="T9" s="15"/>
      <c r="U9" s="7"/>
      <c r="V9" s="7"/>
      <c r="W9" s="7"/>
      <c r="X9" s="7"/>
      <c r="Y9" s="7"/>
    </row>
    <row r="10" spans="1:26" x14ac:dyDescent="0.25">
      <c r="B10" s="624" t="s">
        <v>104</v>
      </c>
      <c r="C10" s="625" t="s">
        <v>312</v>
      </c>
      <c r="D10" s="597">
        <v>0</v>
      </c>
      <c r="E10" s="598">
        <v>0</v>
      </c>
      <c r="F10" s="444"/>
      <c r="G10" s="446"/>
      <c r="H10" s="597">
        <v>766.36</v>
      </c>
      <c r="I10" s="598">
        <v>28.035724200000004</v>
      </c>
      <c r="J10" s="7"/>
      <c r="K10" s="15"/>
      <c r="L10" s="269">
        <f>VLOOKUP(B10,'FX rates'!$B$9:$K$124,4,FALSE)</f>
        <v>2.0190000000000001</v>
      </c>
      <c r="M10" s="269">
        <f>VLOOKUP(B10,'FX rates'!$B$9:$K$124,5,FALSE)</f>
        <v>2</v>
      </c>
      <c r="N10" s="18"/>
      <c r="O10" s="624" t="s">
        <v>104</v>
      </c>
      <c r="P10" s="597">
        <f>IF(D10="NA", "NA",D10/ L10)</f>
        <v>0</v>
      </c>
      <c r="Q10" s="598">
        <f>IF(E10="NA", "NA",E10/ M10)</f>
        <v>0</v>
      </c>
      <c r="R10" s="1"/>
      <c r="S10" s="597">
        <f>IF(H10="NA", "NA",H10/ L10)</f>
        <v>379.57404655770182</v>
      </c>
      <c r="T10" s="598">
        <f>IF(I10="NA", "NA",I10/ M10)</f>
        <v>14.017862100000002</v>
      </c>
      <c r="U10" s="7"/>
      <c r="V10" s="7"/>
      <c r="W10" s="7"/>
      <c r="X10" s="7"/>
      <c r="Y10" s="7"/>
    </row>
    <row r="11" spans="1:26" x14ac:dyDescent="0.25">
      <c r="B11" s="628" t="s">
        <v>13</v>
      </c>
      <c r="C11" s="603" t="s">
        <v>14</v>
      </c>
      <c r="D11" s="632">
        <v>47498.06</v>
      </c>
      <c r="E11" s="633">
        <v>6401295.0998793803</v>
      </c>
      <c r="F11" s="444"/>
      <c r="G11" s="446"/>
      <c r="H11" s="632">
        <v>521865.65</v>
      </c>
      <c r="I11" s="633">
        <v>4247250.7831100002</v>
      </c>
      <c r="J11" s="7"/>
      <c r="K11" s="15"/>
      <c r="L11" s="270">
        <f>VLOOKUP(B11,'FX rates'!$B$9:$K$124,4,FALSE)</f>
        <v>3287.23</v>
      </c>
      <c r="M11" s="270">
        <f>VLOOKUP(B11,'FX rates'!$B$9:$K$124,5,FALSE)</f>
        <v>3245.01</v>
      </c>
      <c r="N11" s="18"/>
      <c r="O11" s="628" t="s">
        <v>13</v>
      </c>
      <c r="P11" s="632">
        <f t="shared" ref="P11:P67" si="0">IF(D11="NA", "NA",D11/ L11)</f>
        <v>14.449265795213599</v>
      </c>
      <c r="Q11" s="633">
        <f t="shared" ref="Q11:Q67" si="1">IF(E11="NA", "NA",E11/ M11)</f>
        <v>1972.6580503232285</v>
      </c>
      <c r="R11" s="1"/>
      <c r="S11" s="632">
        <f t="shared" ref="S11:S67" si="2">IF(H11="NA", "NA",H11/ L11)</f>
        <v>158.75544151154619</v>
      </c>
      <c r="T11" s="633">
        <f t="shared" ref="T11:T67" si="3">IF(I11="NA", "NA",I11/ M11)</f>
        <v>1308.8559921571891</v>
      </c>
      <c r="U11" s="7"/>
      <c r="V11" s="7"/>
      <c r="W11" s="7"/>
      <c r="X11" s="7"/>
      <c r="Y11" s="7"/>
    </row>
    <row r="12" spans="1:26" x14ac:dyDescent="0.25">
      <c r="A12" s="15"/>
      <c r="B12" s="628" t="s">
        <v>15</v>
      </c>
      <c r="C12" s="603" t="s">
        <v>16</v>
      </c>
      <c r="D12" s="601">
        <v>288.45</v>
      </c>
      <c r="E12" s="602">
        <v>452.58</v>
      </c>
      <c r="F12" s="444"/>
      <c r="G12" s="446"/>
      <c r="H12" s="601">
        <v>1577.78</v>
      </c>
      <c r="I12" s="633">
        <v>1598.8060862400002</v>
      </c>
      <c r="J12" s="7"/>
      <c r="K12" s="15"/>
      <c r="L12" s="270">
        <f>VLOOKUP(B12,'FX rates'!$B$9:$K$124,4,FALSE)</f>
        <v>3.3130000000000002</v>
      </c>
      <c r="M12" s="270">
        <f>VLOOKUP(B12,'FX rates'!$B$9:$K$124,5,FALSE)</f>
        <v>3.3639999999999999</v>
      </c>
      <c r="N12" s="18"/>
      <c r="O12" s="628" t="s">
        <v>15</v>
      </c>
      <c r="P12" s="601">
        <f t="shared" si="0"/>
        <v>87.06610322970117</v>
      </c>
      <c r="Q12" s="602">
        <f t="shared" si="1"/>
        <v>134.53626634958383</v>
      </c>
      <c r="R12" s="1"/>
      <c r="S12" s="601">
        <f t="shared" si="2"/>
        <v>476.23905825535763</v>
      </c>
      <c r="T12" s="602">
        <f t="shared" si="3"/>
        <v>475.26934787158154</v>
      </c>
      <c r="U12" s="7"/>
      <c r="V12" s="7"/>
      <c r="Y12" s="56"/>
      <c r="Z12" s="56"/>
    </row>
    <row r="13" spans="1:26" x14ac:dyDescent="0.25">
      <c r="A13" s="15"/>
      <c r="B13" s="629" t="s">
        <v>105</v>
      </c>
      <c r="C13" s="630" t="s">
        <v>19</v>
      </c>
      <c r="D13" s="631">
        <v>591</v>
      </c>
      <c r="E13" s="607">
        <v>265.3</v>
      </c>
      <c r="F13" s="444"/>
      <c r="G13" s="446"/>
      <c r="H13" s="606">
        <v>0</v>
      </c>
      <c r="I13" s="607">
        <v>0</v>
      </c>
      <c r="J13" s="7"/>
      <c r="K13" s="15"/>
      <c r="L13" s="271">
        <f>VLOOKUP(B13,'FX rates'!$B$9:$K$124,4,FALSE)</f>
        <v>1</v>
      </c>
      <c r="M13" s="271">
        <f>VLOOKUP(B13,'FX rates'!$B$9:$K$124,5,FALSE)</f>
        <v>1</v>
      </c>
      <c r="N13" s="17"/>
      <c r="O13" s="629" t="s">
        <v>105</v>
      </c>
      <c r="P13" s="631">
        <f t="shared" si="0"/>
        <v>591</v>
      </c>
      <c r="Q13" s="607">
        <f t="shared" si="1"/>
        <v>265.3</v>
      </c>
      <c r="R13" s="1"/>
      <c r="S13" s="631">
        <f t="shared" si="2"/>
        <v>0</v>
      </c>
      <c r="T13" s="607">
        <f t="shared" si="3"/>
        <v>0</v>
      </c>
      <c r="U13" s="7"/>
      <c r="V13" s="7"/>
      <c r="Y13" s="56"/>
      <c r="Z13" s="56"/>
    </row>
    <row r="14" spans="1:26" x14ac:dyDescent="0.25">
      <c r="A14" s="15"/>
      <c r="B14" s="21"/>
      <c r="C14" s="21"/>
      <c r="D14" s="77"/>
      <c r="E14" s="77"/>
      <c r="F14" s="444"/>
      <c r="G14" s="447"/>
      <c r="H14" s="77"/>
      <c r="I14" s="77"/>
      <c r="J14" s="77"/>
      <c r="K14" s="77"/>
      <c r="L14" s="77"/>
      <c r="M14" s="77"/>
      <c r="O14" s="16"/>
      <c r="P14" s="77"/>
      <c r="Q14" s="77"/>
      <c r="R14" s="1"/>
      <c r="S14" s="77"/>
      <c r="T14" s="77"/>
      <c r="U14" s="7"/>
      <c r="V14" s="7"/>
      <c r="Y14" s="56"/>
      <c r="Z14" s="56"/>
    </row>
    <row r="15" spans="1:26" x14ac:dyDescent="0.25">
      <c r="B15" s="29"/>
      <c r="C15" s="21"/>
      <c r="D15" s="16"/>
      <c r="E15" s="16"/>
      <c r="F15" s="444"/>
      <c r="G15" s="446"/>
      <c r="H15" s="16"/>
      <c r="I15" s="16"/>
      <c r="J15" s="77"/>
      <c r="K15" s="77"/>
      <c r="L15" s="77"/>
      <c r="M15" s="77"/>
      <c r="O15" s="16"/>
      <c r="P15" s="16"/>
      <c r="Q15" s="16"/>
      <c r="R15" s="1"/>
      <c r="S15" s="16"/>
      <c r="T15" s="16"/>
      <c r="U15" s="7"/>
      <c r="V15" s="7"/>
      <c r="Y15" s="56"/>
      <c r="Z15" s="56"/>
    </row>
    <row r="16" spans="1:26" x14ac:dyDescent="0.25">
      <c r="B16" s="11" t="s">
        <v>23</v>
      </c>
      <c r="D16" s="16"/>
      <c r="E16" s="16"/>
      <c r="F16" s="444"/>
      <c r="G16" s="446"/>
      <c r="H16" s="16"/>
      <c r="I16" s="16"/>
      <c r="J16" s="77"/>
      <c r="K16" s="77"/>
      <c r="L16" s="77"/>
      <c r="M16" s="77"/>
      <c r="N16" s="17"/>
      <c r="O16" s="117" t="s">
        <v>23</v>
      </c>
      <c r="P16" s="16"/>
      <c r="Q16" s="16"/>
      <c r="R16" s="1"/>
      <c r="S16" s="16"/>
      <c r="T16" s="16"/>
      <c r="U16" s="7"/>
      <c r="V16" s="7"/>
      <c r="Y16" s="56"/>
      <c r="Z16" s="56"/>
    </row>
    <row r="17" spans="1:26" x14ac:dyDescent="0.25">
      <c r="A17" s="15"/>
      <c r="B17" s="624" t="s">
        <v>543</v>
      </c>
      <c r="C17" s="625" t="s">
        <v>24</v>
      </c>
      <c r="D17" s="626">
        <v>6863.4234774099996</v>
      </c>
      <c r="E17" s="627">
        <v>46801.903763046321</v>
      </c>
      <c r="F17" s="444"/>
      <c r="G17" s="446"/>
      <c r="H17" s="597">
        <v>0</v>
      </c>
      <c r="I17" s="627">
        <v>41421.686011999998</v>
      </c>
      <c r="J17" s="7"/>
      <c r="K17" s="15"/>
      <c r="L17" s="269">
        <f>VLOOKUP(B17,'FX rates'!$B$9:$K$124,4,FALSE)</f>
        <v>1.4239999999999999</v>
      </c>
      <c r="M17" s="269">
        <f>VLOOKUP(B17,'FX rates'!$B$9:$K$124,5,FALSE)</f>
        <v>1.417</v>
      </c>
      <c r="N17" s="17"/>
      <c r="O17" s="324" t="s">
        <v>543</v>
      </c>
      <c r="P17" s="626">
        <f t="shared" si="0"/>
        <v>4819.8198577317416</v>
      </c>
      <c r="Q17" s="627">
        <f t="shared" si="1"/>
        <v>33028.86645239684</v>
      </c>
      <c r="R17" s="1"/>
      <c r="S17" s="626">
        <f t="shared" si="2"/>
        <v>0</v>
      </c>
      <c r="T17" s="627">
        <f t="shared" si="3"/>
        <v>29231.959076923074</v>
      </c>
      <c r="U17" s="7"/>
      <c r="V17" s="7"/>
      <c r="Y17" s="56"/>
      <c r="Z17" s="56"/>
    </row>
    <row r="18" spans="1:26" hidden="1" x14ac:dyDescent="0.25">
      <c r="A18" s="15"/>
      <c r="B18" s="628" t="s">
        <v>545</v>
      </c>
      <c r="C18" s="603" t="s">
        <v>25</v>
      </c>
      <c r="D18" s="561"/>
      <c r="E18" s="620">
        <v>2141708.7527262</v>
      </c>
      <c r="F18" s="444"/>
      <c r="G18" s="446"/>
      <c r="H18" s="601"/>
      <c r="I18" s="620" t="s">
        <v>101</v>
      </c>
      <c r="J18" s="7"/>
      <c r="K18" s="15"/>
      <c r="L18" s="270">
        <f>VLOOKUP(B18,'FX rates'!$B$9:$K$124,4,FALSE)</f>
        <v>71.355000000000004</v>
      </c>
      <c r="M18" s="270">
        <f>VLOOKUP(B18,'FX rates'!$B$9:$K$124,5,FALSE)</f>
        <v>69.438999999999993</v>
      </c>
      <c r="N18" s="17"/>
      <c r="O18" s="325" t="s">
        <v>545</v>
      </c>
      <c r="P18" s="561">
        <f t="shared" si="0"/>
        <v>0</v>
      </c>
      <c r="Q18" s="620">
        <f t="shared" si="1"/>
        <v>30843.024132349259</v>
      </c>
      <c r="R18" s="1"/>
      <c r="S18" s="561">
        <f t="shared" si="2"/>
        <v>0</v>
      </c>
      <c r="T18" s="620" t="str">
        <f t="shared" si="3"/>
        <v>NA</v>
      </c>
      <c r="U18" s="7"/>
      <c r="V18" s="7"/>
      <c r="Y18" s="56"/>
      <c r="Z18" s="56"/>
    </row>
    <row r="19" spans="1:26" x14ac:dyDescent="0.25">
      <c r="A19" s="15"/>
      <c r="B19" s="628" t="s">
        <v>26</v>
      </c>
      <c r="C19" s="603" t="s">
        <v>27</v>
      </c>
      <c r="D19" s="561">
        <v>8681.6980894099997</v>
      </c>
      <c r="E19" s="620">
        <v>3045.5145858249998</v>
      </c>
      <c r="F19" s="444"/>
      <c r="G19" s="446"/>
      <c r="H19" s="601">
        <v>0</v>
      </c>
      <c r="I19" s="620">
        <v>6466.6980328199998</v>
      </c>
      <c r="J19" s="7"/>
      <c r="K19" s="15"/>
      <c r="L19" s="270">
        <f>VLOOKUP(B19,'FX rates'!$B$9:$K$124,4,FALSE)</f>
        <v>4.09</v>
      </c>
      <c r="M19" s="270">
        <f>VLOOKUP(B19,'FX rates'!$B$9:$K$124,5,FALSE)</f>
        <v>4.1340000000000003</v>
      </c>
      <c r="N19" s="17"/>
      <c r="O19" s="560" t="s">
        <v>26</v>
      </c>
      <c r="P19" s="561">
        <f t="shared" si="0"/>
        <v>2122.6645695378975</v>
      </c>
      <c r="Q19" s="620">
        <f t="shared" si="1"/>
        <v>736.69922250241882</v>
      </c>
      <c r="R19" s="1"/>
      <c r="S19" s="561">
        <f t="shared" si="2"/>
        <v>0</v>
      </c>
      <c r="T19" s="620">
        <f t="shared" si="3"/>
        <v>1564.2714157764874</v>
      </c>
      <c r="U19" s="7"/>
      <c r="V19" s="7"/>
      <c r="Y19" s="56"/>
      <c r="Z19" s="56"/>
    </row>
    <row r="20" spans="1:26" hidden="1" x14ac:dyDescent="0.25">
      <c r="A20" s="15"/>
      <c r="B20" s="628" t="s">
        <v>28</v>
      </c>
      <c r="C20" s="603" t="s">
        <v>29</v>
      </c>
      <c r="D20" s="561"/>
      <c r="E20" s="620">
        <v>15499.389593200001</v>
      </c>
      <c r="F20" s="444"/>
      <c r="G20" s="446"/>
      <c r="H20" s="601"/>
      <c r="I20" s="620">
        <v>1713.7689745999999</v>
      </c>
      <c r="J20" s="7"/>
      <c r="K20" s="15"/>
      <c r="L20" s="270">
        <f>VLOOKUP(B20,'FX rates'!$B$9:$K$124,4,FALSE)</f>
        <v>181.375</v>
      </c>
      <c r="M20" s="270">
        <f>VLOOKUP(B20,'FX rates'!$B$9:$K$124,5,FALSE)</f>
        <v>182.30799999999999</v>
      </c>
      <c r="N20" s="17"/>
      <c r="O20" s="560" t="s">
        <v>28</v>
      </c>
      <c r="P20" s="561">
        <f t="shared" si="0"/>
        <v>0</v>
      </c>
      <c r="Q20" s="620">
        <f t="shared" si="1"/>
        <v>85.017605333830673</v>
      </c>
      <c r="R20" s="1"/>
      <c r="S20" s="561">
        <f t="shared" si="2"/>
        <v>0</v>
      </c>
      <c r="T20" s="620">
        <f t="shared" si="3"/>
        <v>9.4004046701187001</v>
      </c>
      <c r="U20" s="7"/>
      <c r="V20" s="7"/>
      <c r="Y20" s="56"/>
      <c r="Z20" s="56"/>
    </row>
    <row r="21" spans="1:26" hidden="1" x14ac:dyDescent="0.25">
      <c r="A21" s="15"/>
      <c r="B21" s="610" t="s">
        <v>117</v>
      </c>
      <c r="C21" s="603" t="s">
        <v>115</v>
      </c>
      <c r="D21" s="561"/>
      <c r="E21" s="620">
        <v>59476.118484700004</v>
      </c>
      <c r="F21" s="444"/>
      <c r="G21" s="446"/>
      <c r="H21" s="601"/>
      <c r="I21" s="620">
        <v>3940.4133400000001</v>
      </c>
      <c r="J21" s="7"/>
      <c r="K21" s="15"/>
      <c r="L21" s="270">
        <f>VLOOKUP(B21,'FX rates'!$B$9:$K$124,4,FALSE)</f>
        <v>84.894999999999996</v>
      </c>
      <c r="M21" s="270">
        <f>VLOOKUP(B21,'FX rates'!$B$9:$K$124,5,FALSE)</f>
        <v>82.655000000000001</v>
      </c>
      <c r="N21" s="17"/>
      <c r="O21" s="560" t="s">
        <v>117</v>
      </c>
      <c r="P21" s="561">
        <f t="shared" si="0"/>
        <v>0</v>
      </c>
      <c r="Q21" s="620">
        <f t="shared" si="1"/>
        <v>719.57072753856392</v>
      </c>
      <c r="R21" s="1"/>
      <c r="S21" s="561">
        <f t="shared" si="2"/>
        <v>0</v>
      </c>
      <c r="T21" s="620">
        <f t="shared" si="3"/>
        <v>47.6730184501845</v>
      </c>
      <c r="U21" s="7"/>
      <c r="V21" s="7"/>
      <c r="Y21" s="56"/>
      <c r="Z21" s="56"/>
    </row>
    <row r="22" spans="1:26" hidden="1" x14ac:dyDescent="0.25">
      <c r="A22" s="15"/>
      <c r="B22" s="560" t="s">
        <v>444</v>
      </c>
      <c r="C22" s="603" t="s">
        <v>31</v>
      </c>
      <c r="D22" s="561"/>
      <c r="E22" s="620">
        <v>2564706.6214999999</v>
      </c>
      <c r="F22" s="444"/>
      <c r="G22" s="446"/>
      <c r="H22" s="601"/>
      <c r="I22" s="620">
        <v>13515886.869200001</v>
      </c>
      <c r="J22" s="7"/>
      <c r="K22" s="15"/>
      <c r="L22" s="270">
        <f>VLOOKUP(B22,'FX rates'!$B$9:$K$124,4,FALSE)</f>
        <v>23172.5</v>
      </c>
      <c r="M22" s="270">
        <f>VLOOKUP(B22,'FX rates'!$B$9:$K$124,5,FALSE)</f>
        <v>23125.599999999999</v>
      </c>
      <c r="N22" s="17"/>
      <c r="O22" s="560" t="s">
        <v>444</v>
      </c>
      <c r="P22" s="561">
        <f t="shared" si="0"/>
        <v>0</v>
      </c>
      <c r="Q22" s="620">
        <f t="shared" si="1"/>
        <v>110.90335478863251</v>
      </c>
      <c r="R22" s="1"/>
      <c r="S22" s="561">
        <f t="shared" si="2"/>
        <v>0</v>
      </c>
      <c r="T22" s="620">
        <f t="shared" si="3"/>
        <v>584.45561927906738</v>
      </c>
      <c r="U22" s="7"/>
      <c r="V22" s="7"/>
      <c r="Y22" s="56"/>
      <c r="Z22" s="56"/>
    </row>
    <row r="23" spans="1:26" x14ac:dyDescent="0.25">
      <c r="A23" s="15"/>
      <c r="B23" s="610" t="s">
        <v>30</v>
      </c>
      <c r="C23" s="603" t="s">
        <v>31</v>
      </c>
      <c r="D23" s="561">
        <v>119850577.11930001</v>
      </c>
      <c r="E23" s="620">
        <v>540516970.11829996</v>
      </c>
      <c r="F23" s="444"/>
      <c r="G23" s="446"/>
      <c r="H23" s="601">
        <v>0</v>
      </c>
      <c r="I23" s="620">
        <v>2604641.0699999998</v>
      </c>
      <c r="J23" s="7"/>
      <c r="K23" s="15"/>
      <c r="L23" s="270">
        <f>VLOOKUP(B23,'FX rates'!$B$9:$K$124,4,FALSE)</f>
        <v>23172.5</v>
      </c>
      <c r="M23" s="270">
        <f>VLOOKUP(B23,'FX rates'!$B$9:$K$124,5,FALSE)</f>
        <v>23125.599999999999</v>
      </c>
      <c r="N23" s="17"/>
      <c r="O23" s="560" t="s">
        <v>30</v>
      </c>
      <c r="P23" s="561">
        <f t="shared" si="0"/>
        <v>5172.103878273816</v>
      </c>
      <c r="Q23" s="620">
        <f t="shared" si="1"/>
        <v>23373.100378727471</v>
      </c>
      <c r="R23" s="1"/>
      <c r="S23" s="561">
        <f t="shared" si="2"/>
        <v>0</v>
      </c>
      <c r="T23" s="620">
        <f t="shared" si="3"/>
        <v>112.63020505413914</v>
      </c>
      <c r="U23" s="7"/>
      <c r="V23" s="7"/>
      <c r="Y23" s="56"/>
      <c r="Z23" s="56"/>
    </row>
    <row r="24" spans="1:26" x14ac:dyDescent="0.25">
      <c r="A24" s="15"/>
      <c r="B24" s="610" t="s">
        <v>32</v>
      </c>
      <c r="C24" s="603" t="s">
        <v>33</v>
      </c>
      <c r="D24" s="561">
        <v>5166117.5</v>
      </c>
      <c r="E24" s="620">
        <v>1591099.561487</v>
      </c>
      <c r="F24" s="444"/>
      <c r="G24" s="446"/>
      <c r="H24" s="601">
        <v>80949.95</v>
      </c>
      <c r="I24" s="620">
        <v>68309.353413999997</v>
      </c>
      <c r="J24" s="7"/>
      <c r="K24" s="15"/>
      <c r="L24" s="270">
        <f>VLOOKUP(B24,'FX rates'!$B$9:$K$124,4,FALSE)</f>
        <v>7.79</v>
      </c>
      <c r="M24" s="270">
        <f>VLOOKUP(B24,'FX rates'!$B$9:$K$124,5,FALSE)</f>
        <v>7.8310000000000004</v>
      </c>
      <c r="N24" s="17"/>
      <c r="O24" s="560" t="s">
        <v>32</v>
      </c>
      <c r="P24" s="561">
        <f t="shared" si="0"/>
        <v>663172.97817715025</v>
      </c>
      <c r="Q24" s="620">
        <f t="shared" si="1"/>
        <v>203179.61454309794</v>
      </c>
      <c r="R24" s="1"/>
      <c r="S24" s="561">
        <f t="shared" si="2"/>
        <v>10391.521181001282</v>
      </c>
      <c r="T24" s="620">
        <f t="shared" si="3"/>
        <v>8722.9413119652654</v>
      </c>
      <c r="U24" s="7"/>
      <c r="V24" s="7"/>
      <c r="Y24" s="56"/>
      <c r="Z24" s="56"/>
    </row>
    <row r="25" spans="1:26" x14ac:dyDescent="0.25">
      <c r="A25" s="15"/>
      <c r="B25" s="628" t="s">
        <v>36</v>
      </c>
      <c r="C25" s="603" t="s">
        <v>37</v>
      </c>
      <c r="D25" s="561">
        <v>1938524.09</v>
      </c>
      <c r="E25" s="602">
        <v>9682492.3699999992</v>
      </c>
      <c r="F25" s="444"/>
      <c r="G25" s="446"/>
      <c r="H25" s="601">
        <v>5501274.5800000001</v>
      </c>
      <c r="I25" s="602">
        <v>2517231.38</v>
      </c>
      <c r="J25" s="7"/>
      <c r="K25" s="15"/>
      <c r="L25" s="270">
        <f>VLOOKUP(B25,'FX rates'!$B$9:$K$124,4,FALSE)</f>
        <v>108.625</v>
      </c>
      <c r="M25" s="270">
        <f>VLOOKUP(B25,'FX rates'!$B$9:$K$124,5,FALSE)</f>
        <v>110.004</v>
      </c>
      <c r="N25" s="17"/>
      <c r="O25" s="560" t="s">
        <v>36</v>
      </c>
      <c r="P25" s="561">
        <f t="shared" si="0"/>
        <v>17846.021542002301</v>
      </c>
      <c r="Q25" s="602">
        <f t="shared" si="1"/>
        <v>88019.457201556303</v>
      </c>
      <c r="R25" s="1"/>
      <c r="S25" s="561">
        <f t="shared" si="2"/>
        <v>50644.645155350976</v>
      </c>
      <c r="T25" s="602">
        <f t="shared" si="3"/>
        <v>22883.089524017305</v>
      </c>
      <c r="U25" s="7"/>
      <c r="V25" s="7"/>
      <c r="Y25" s="56"/>
      <c r="Z25" s="56"/>
    </row>
    <row r="26" spans="1:26" hidden="1" x14ac:dyDescent="0.25">
      <c r="A26" s="15"/>
      <c r="B26" s="628" t="s">
        <v>38</v>
      </c>
      <c r="C26" s="603" t="s">
        <v>39</v>
      </c>
      <c r="D26" s="561"/>
      <c r="E26" s="602">
        <v>25537740.85207</v>
      </c>
      <c r="F26" s="444"/>
      <c r="G26" s="446"/>
      <c r="H26" s="601"/>
      <c r="I26" s="602">
        <v>9410982.9466629997</v>
      </c>
      <c r="J26" s="7"/>
      <c r="K26" s="15"/>
      <c r="L26" s="270">
        <f>VLOOKUP(B26,'FX rates'!$B$9:$K$124,4,FALSE)</f>
        <v>1155.07</v>
      </c>
      <c r="M26" s="270">
        <f>VLOOKUP(B26,'FX rates'!$B$9:$K$124,5,FALSE)</f>
        <v>1112.97</v>
      </c>
      <c r="N26" s="17"/>
      <c r="O26" s="560" t="s">
        <v>38</v>
      </c>
      <c r="P26" s="561">
        <f t="shared" si="0"/>
        <v>0</v>
      </c>
      <c r="Q26" s="602">
        <f t="shared" si="1"/>
        <v>22945.578813508</v>
      </c>
      <c r="R26" s="1"/>
      <c r="S26" s="561">
        <f t="shared" si="2"/>
        <v>0</v>
      </c>
      <c r="T26" s="602">
        <f t="shared" si="3"/>
        <v>8455.7382019847792</v>
      </c>
      <c r="U26" s="7"/>
      <c r="V26" s="7"/>
      <c r="Y26" s="56"/>
      <c r="Z26" s="56"/>
    </row>
    <row r="27" spans="1:26" hidden="1" x14ac:dyDescent="0.25">
      <c r="A27" s="15"/>
      <c r="B27" s="628" t="s">
        <v>40</v>
      </c>
      <c r="C27" s="603" t="s">
        <v>41</v>
      </c>
      <c r="D27" s="561"/>
      <c r="E27" s="620">
        <v>19.868500000000001</v>
      </c>
      <c r="F27" s="444"/>
      <c r="G27" s="446"/>
      <c r="H27" s="601"/>
      <c r="I27" s="602">
        <v>5766.3516741599997</v>
      </c>
      <c r="J27" s="7"/>
      <c r="K27" s="15"/>
      <c r="L27" s="270">
        <f>VLOOKUP(B27,'FX rates'!$B$9:$K$124,4,FALSE)</f>
        <v>1.484</v>
      </c>
      <c r="M27" s="270">
        <f>VLOOKUP(B27,'FX rates'!$B$9:$K$124,5,FALSE)</f>
        <v>1.49</v>
      </c>
      <c r="N27" s="17"/>
      <c r="O27" s="560" t="s">
        <v>40</v>
      </c>
      <c r="P27" s="561">
        <f t="shared" si="0"/>
        <v>0</v>
      </c>
      <c r="Q27" s="620">
        <f t="shared" si="1"/>
        <v>13.334563758389262</v>
      </c>
      <c r="R27" s="1"/>
      <c r="S27" s="561">
        <f t="shared" si="2"/>
        <v>0</v>
      </c>
      <c r="T27" s="620">
        <f t="shared" si="3"/>
        <v>3870.0346806442949</v>
      </c>
      <c r="U27" s="7"/>
      <c r="V27" s="7"/>
      <c r="Y27" s="56"/>
      <c r="Z27" s="56"/>
    </row>
    <row r="28" spans="1:26" hidden="1" x14ac:dyDescent="0.25">
      <c r="A28" s="15"/>
      <c r="B28" s="628" t="s">
        <v>43</v>
      </c>
      <c r="C28" s="603" t="s">
        <v>44</v>
      </c>
      <c r="D28" s="561"/>
      <c r="E28" s="620">
        <v>1132325.1796570704</v>
      </c>
      <c r="F28" s="444"/>
      <c r="G28" s="446"/>
      <c r="H28" s="601"/>
      <c r="I28" s="602">
        <v>21792.774154799998</v>
      </c>
      <c r="J28" s="7"/>
      <c r="K28" s="15"/>
      <c r="L28" s="270">
        <f>VLOOKUP(B28,'FX rates'!$B$9:$K$124,4,FALSE)</f>
        <v>6.9630000000000001</v>
      </c>
      <c r="M28" s="270">
        <f>VLOOKUP(B28,'FX rates'!$B$9:$K$124,5,FALSE)</f>
        <v>6.8760000000000003</v>
      </c>
      <c r="N28" s="17"/>
      <c r="O28" s="560" t="s">
        <v>43</v>
      </c>
      <c r="P28" s="561">
        <f t="shared" si="0"/>
        <v>0</v>
      </c>
      <c r="Q28" s="620">
        <f t="shared" si="1"/>
        <v>164677.89116594972</v>
      </c>
      <c r="R28" s="1"/>
      <c r="S28" s="561">
        <f t="shared" si="2"/>
        <v>0</v>
      </c>
      <c r="T28" s="620">
        <f t="shared" si="3"/>
        <v>3169.3970556719019</v>
      </c>
      <c r="U28" s="7"/>
      <c r="V28" s="7"/>
      <c r="Y28" s="56"/>
      <c r="Z28" s="56"/>
    </row>
    <row r="29" spans="1:26" x14ac:dyDescent="0.25">
      <c r="A29" s="15"/>
      <c r="B29" s="564" t="s">
        <v>49</v>
      </c>
      <c r="C29" s="603" t="s">
        <v>50</v>
      </c>
      <c r="D29" s="561">
        <v>49271.37</v>
      </c>
      <c r="E29" s="602">
        <v>57728.692054380001</v>
      </c>
      <c r="F29" s="444"/>
      <c r="G29" s="446"/>
      <c r="H29" s="601">
        <v>82628.41</v>
      </c>
      <c r="I29" s="602">
        <v>43101.115749899996</v>
      </c>
      <c r="J29" s="7"/>
      <c r="K29" s="15"/>
      <c r="L29" s="270">
        <f>VLOOKUP(B29,'FX rates'!$B$9:$K$124,4,FALSE)</f>
        <v>29.914000000000001</v>
      </c>
      <c r="M29" s="270">
        <f>VLOOKUP(B29,'FX rates'!$B$9:$K$124,5,FALSE)</f>
        <v>30.565000000000001</v>
      </c>
      <c r="N29" s="17"/>
      <c r="O29" s="573" t="s">
        <v>49</v>
      </c>
      <c r="P29" s="561">
        <f t="shared" si="0"/>
        <v>1647.1006886407702</v>
      </c>
      <c r="Q29" s="602">
        <f t="shared" si="1"/>
        <v>1888.7188632219859</v>
      </c>
      <c r="R29" s="1"/>
      <c r="S29" s="561">
        <f t="shared" si="2"/>
        <v>2762.1986360901251</v>
      </c>
      <c r="T29" s="602">
        <f t="shared" si="3"/>
        <v>1410.1461066546701</v>
      </c>
      <c r="U29" s="7"/>
      <c r="V29" s="7"/>
      <c r="Y29" s="56"/>
      <c r="Z29" s="56"/>
    </row>
    <row r="30" spans="1:26" x14ac:dyDescent="0.25">
      <c r="A30" s="15"/>
      <c r="B30" s="564" t="s">
        <v>51</v>
      </c>
      <c r="C30" s="603" t="s">
        <v>50</v>
      </c>
      <c r="D30" s="561">
        <v>246956</v>
      </c>
      <c r="E30" s="602">
        <v>331187</v>
      </c>
      <c r="F30" s="444"/>
      <c r="G30" s="446"/>
      <c r="H30" s="601">
        <v>53569</v>
      </c>
      <c r="I30" s="602">
        <v>38048</v>
      </c>
      <c r="J30" s="7"/>
      <c r="K30" s="15"/>
      <c r="L30" s="270">
        <f>VLOOKUP(B30,'FX rates'!$B$9:$K$124,4,FALSE)</f>
        <v>29.914000000000001</v>
      </c>
      <c r="M30" s="270">
        <f>VLOOKUP(B30,'FX rates'!$B$9:$K$124,5,FALSE)</f>
        <v>30.565000000000001</v>
      </c>
      <c r="N30" s="17"/>
      <c r="O30" s="358" t="s">
        <v>51</v>
      </c>
      <c r="P30" s="561">
        <f t="shared" si="0"/>
        <v>8255.532526576184</v>
      </c>
      <c r="Q30" s="602">
        <f t="shared" si="1"/>
        <v>10835.498118763291</v>
      </c>
      <c r="R30" s="1"/>
      <c r="S30" s="561">
        <f t="shared" si="2"/>
        <v>1790.7668650130372</v>
      </c>
      <c r="T30" s="602">
        <f t="shared" si="3"/>
        <v>1244.8225094061836</v>
      </c>
      <c r="U30" s="7"/>
      <c r="V30" s="7"/>
      <c r="Y30" s="56"/>
      <c r="Z30" s="56"/>
    </row>
    <row r="31" spans="1:26" x14ac:dyDescent="0.25">
      <c r="A31" s="15"/>
      <c r="B31" s="629" t="s">
        <v>351</v>
      </c>
      <c r="C31" s="630" t="s">
        <v>48</v>
      </c>
      <c r="D31" s="631">
        <v>362860.22</v>
      </c>
      <c r="E31" s="607">
        <v>127049.58</v>
      </c>
      <c r="F31" s="444"/>
      <c r="G31" s="446"/>
      <c r="H31" s="606">
        <v>123602.8</v>
      </c>
      <c r="I31" s="607">
        <v>10451.658301219999</v>
      </c>
      <c r="J31" s="7"/>
      <c r="K31" s="15"/>
      <c r="L31" s="271">
        <f>VLOOKUP(B31,'FX rates'!$B$9:$K$124,4,FALSE)</f>
        <v>29.77</v>
      </c>
      <c r="M31" s="271">
        <f>VLOOKUP(B31,'FX rates'!$B$9:$K$124,5,FALSE)</f>
        <v>32.347000000000001</v>
      </c>
      <c r="N31" s="17"/>
      <c r="O31" s="574" t="s">
        <v>351</v>
      </c>
      <c r="P31" s="631">
        <f t="shared" si="0"/>
        <v>12188.78804165267</v>
      </c>
      <c r="Q31" s="607">
        <f t="shared" si="1"/>
        <v>3927.7082882492964</v>
      </c>
      <c r="R31" s="1"/>
      <c r="S31" s="631">
        <f t="shared" si="2"/>
        <v>4151.924756466241</v>
      </c>
      <c r="T31" s="607">
        <f t="shared" si="3"/>
        <v>323.11059143722753</v>
      </c>
      <c r="U31" s="7"/>
      <c r="V31" s="7"/>
      <c r="Y31" s="56"/>
      <c r="Z31" s="56"/>
    </row>
    <row r="32" spans="1:26" x14ac:dyDescent="0.25">
      <c r="B32" s="37"/>
      <c r="C32" s="37"/>
      <c r="D32" s="77"/>
      <c r="E32" s="77"/>
      <c r="F32" s="444"/>
      <c r="G32" s="447"/>
      <c r="H32" s="77"/>
      <c r="I32" s="77"/>
      <c r="J32" s="7"/>
      <c r="K32" s="15"/>
      <c r="L32" s="504"/>
      <c r="M32" s="505"/>
      <c r="N32" s="17"/>
      <c r="O32" s="26"/>
      <c r="P32" s="77"/>
      <c r="Q32" s="77"/>
      <c r="R32" s="1"/>
      <c r="S32" s="77"/>
      <c r="T32" s="77"/>
      <c r="U32" s="7"/>
      <c r="V32" s="7"/>
      <c r="Y32" s="56"/>
      <c r="Z32" s="56"/>
    </row>
    <row r="33" spans="1:26" x14ac:dyDescent="0.25">
      <c r="B33" s="21"/>
      <c r="C33" s="21"/>
      <c r="D33" s="16"/>
      <c r="E33" s="16"/>
      <c r="F33" s="444"/>
      <c r="G33" s="446"/>
      <c r="H33" s="16"/>
      <c r="I33" s="16"/>
      <c r="J33" s="7"/>
      <c r="K33" s="15"/>
      <c r="L33" s="504"/>
      <c r="M33" s="505"/>
      <c r="N33" s="17"/>
      <c r="O33" s="30"/>
      <c r="P33" s="16"/>
      <c r="Q33" s="16"/>
      <c r="R33" s="1"/>
      <c r="S33" s="16"/>
      <c r="T33" s="16"/>
      <c r="U33" s="7"/>
      <c r="V33" s="7"/>
      <c r="Y33" s="56"/>
      <c r="Z33" s="56"/>
    </row>
    <row r="34" spans="1:26" x14ac:dyDescent="0.25">
      <c r="A34" s="15"/>
      <c r="B34" s="11" t="s">
        <v>52</v>
      </c>
      <c r="D34" s="16"/>
      <c r="E34" s="16"/>
      <c r="F34" s="444"/>
      <c r="G34" s="446"/>
      <c r="H34" s="16"/>
      <c r="I34" s="16"/>
      <c r="J34" s="7"/>
      <c r="K34" s="15"/>
      <c r="L34" s="504"/>
      <c r="M34" s="505"/>
      <c r="O34" s="117" t="s">
        <v>52</v>
      </c>
      <c r="P34" s="16"/>
      <c r="Q34" s="16"/>
      <c r="R34" s="1"/>
      <c r="S34" s="16"/>
      <c r="T34" s="16"/>
      <c r="U34" s="7"/>
      <c r="V34" s="7"/>
      <c r="Y34" s="56"/>
      <c r="Z34" s="56"/>
    </row>
    <row r="35" spans="1:26" x14ac:dyDescent="0.25">
      <c r="A35" s="15"/>
      <c r="B35" s="624" t="s">
        <v>55</v>
      </c>
      <c r="C35" s="625" t="s">
        <v>56</v>
      </c>
      <c r="D35" s="597">
        <v>16.21</v>
      </c>
      <c r="E35" s="598">
        <v>27.7</v>
      </c>
      <c r="F35" s="444"/>
      <c r="G35" s="446"/>
      <c r="H35" s="597">
        <v>56.94</v>
      </c>
      <c r="I35" s="598">
        <v>9.8000000000000007</v>
      </c>
      <c r="J35" s="7"/>
      <c r="K35" s="15"/>
      <c r="L35" s="269">
        <f>VLOOKUP(B35,'FX rates'!$B$9:$K$124,4,FALSE)</f>
        <v>0.70899999999999996</v>
      </c>
      <c r="M35" s="269">
        <f>VLOOKUP(B35,'FX rates'!$B$9:$K$124,5,FALSE)</f>
        <v>0.70899999999999996</v>
      </c>
      <c r="N35" s="17"/>
      <c r="O35" s="434" t="s">
        <v>55</v>
      </c>
      <c r="P35" s="597">
        <f t="shared" si="0"/>
        <v>22.863187588152329</v>
      </c>
      <c r="Q35" s="598">
        <f t="shared" si="1"/>
        <v>39.06911142454161</v>
      </c>
      <c r="R35" s="1"/>
      <c r="S35" s="597">
        <f t="shared" si="2"/>
        <v>80.310296191819461</v>
      </c>
      <c r="T35" s="598">
        <f t="shared" si="3"/>
        <v>13.822284908321581</v>
      </c>
      <c r="U35" s="7"/>
      <c r="V35" s="7"/>
      <c r="Y35" s="56"/>
      <c r="Z35" s="56"/>
    </row>
    <row r="36" spans="1:26" x14ac:dyDescent="0.25">
      <c r="A36" s="15"/>
      <c r="B36" s="628" t="s">
        <v>120</v>
      </c>
      <c r="C36" s="603" t="s">
        <v>57</v>
      </c>
      <c r="D36" s="632">
        <v>0</v>
      </c>
      <c r="E36" s="633">
        <v>8.1587999999999994</v>
      </c>
      <c r="F36" s="444"/>
      <c r="G36" s="446"/>
      <c r="H36" s="632">
        <v>3479.12</v>
      </c>
      <c r="I36" s="633">
        <v>219.54797384099999</v>
      </c>
      <c r="J36" s="7"/>
      <c r="K36" s="15"/>
      <c r="L36" s="270">
        <f>VLOOKUP(B36,'FX rates'!$B$9:$K$124,4,FALSE)</f>
        <v>0.89200000000000002</v>
      </c>
      <c r="M36" s="270">
        <f>VLOOKUP(B36,'FX rates'!$B$9:$K$124,5,FALSE)</f>
        <v>0.874</v>
      </c>
      <c r="N36" s="17"/>
      <c r="O36" s="326" t="s">
        <v>120</v>
      </c>
      <c r="P36" s="632">
        <f t="shared" si="0"/>
        <v>0</v>
      </c>
      <c r="Q36" s="633">
        <f t="shared" si="1"/>
        <v>9.3350114416475964</v>
      </c>
      <c r="R36" s="1"/>
      <c r="S36" s="632">
        <f t="shared" si="2"/>
        <v>3900.3587443946185</v>
      </c>
      <c r="T36" s="633">
        <f t="shared" si="3"/>
        <v>251.19905473798624</v>
      </c>
      <c r="U36" s="7"/>
      <c r="V36" s="7"/>
      <c r="Y36" s="56"/>
      <c r="Z36" s="56"/>
    </row>
    <row r="37" spans="1:26" x14ac:dyDescent="0.25">
      <c r="A37" s="15"/>
      <c r="B37" s="628" t="s">
        <v>123</v>
      </c>
      <c r="C37" s="603" t="s">
        <v>57</v>
      </c>
      <c r="D37" s="601">
        <v>2258.9699999999998</v>
      </c>
      <c r="E37" s="602">
        <v>8538.02</v>
      </c>
      <c r="F37" s="444"/>
      <c r="G37" s="446"/>
      <c r="H37" s="601" t="s">
        <v>101</v>
      </c>
      <c r="I37" s="633">
        <v>23016.97</v>
      </c>
      <c r="J37" s="7"/>
      <c r="K37" s="15"/>
      <c r="L37" s="270">
        <f>VLOOKUP(B37,'FX rates'!$B$9:$K$124,4,FALSE)</f>
        <v>0.89200000000000002</v>
      </c>
      <c r="M37" s="270">
        <f>VLOOKUP(B37,'FX rates'!$B$9:$K$124,5,FALSE)</f>
        <v>0.874</v>
      </c>
      <c r="N37" s="38"/>
      <c r="O37" s="326" t="s">
        <v>123</v>
      </c>
      <c r="P37" s="601">
        <f t="shared" si="0"/>
        <v>2532.477578475336</v>
      </c>
      <c r="Q37" s="602">
        <f t="shared" si="1"/>
        <v>9768.9016018306647</v>
      </c>
      <c r="R37" s="1"/>
      <c r="S37" s="601" t="str">
        <f t="shared" si="2"/>
        <v>NA</v>
      </c>
      <c r="T37" s="602">
        <f t="shared" si="3"/>
        <v>26335.205949656753</v>
      </c>
      <c r="U37" s="7"/>
      <c r="V37" s="7"/>
      <c r="Y37" s="56"/>
      <c r="Z37" s="56"/>
    </row>
    <row r="38" spans="1:26" x14ac:dyDescent="0.25">
      <c r="A38" s="15"/>
      <c r="B38" s="628" t="s">
        <v>60</v>
      </c>
      <c r="C38" s="603" t="s">
        <v>61</v>
      </c>
      <c r="D38" s="601">
        <v>846.36</v>
      </c>
      <c r="E38" s="602">
        <v>18678.2</v>
      </c>
      <c r="F38" s="444"/>
      <c r="G38" s="446"/>
      <c r="H38" s="601">
        <v>80217.88</v>
      </c>
      <c r="I38" s="633">
        <v>4301.57</v>
      </c>
      <c r="J38" s="7"/>
      <c r="K38" s="15"/>
      <c r="L38" s="270">
        <f>VLOOKUP(B38,'FX rates'!$B$9:$K$124,4,FALSE)</f>
        <v>5.9489999999999998</v>
      </c>
      <c r="M38" s="270">
        <f>VLOOKUP(B38,'FX rates'!$B$9:$K$124,5,FALSE)</f>
        <v>5.2830000000000004</v>
      </c>
      <c r="N38" s="17"/>
      <c r="O38" s="326" t="s">
        <v>60</v>
      </c>
      <c r="P38" s="601">
        <f t="shared" si="0"/>
        <v>142.2692889561271</v>
      </c>
      <c r="Q38" s="602">
        <f t="shared" si="1"/>
        <v>3535.5290554609123</v>
      </c>
      <c r="R38" s="1"/>
      <c r="S38" s="601">
        <f t="shared" si="2"/>
        <v>13484.262901327955</v>
      </c>
      <c r="T38" s="602">
        <f t="shared" si="3"/>
        <v>814.22865795949258</v>
      </c>
      <c r="U38" s="7"/>
      <c r="V38" s="7"/>
      <c r="Y38" s="56"/>
      <c r="Z38" s="56"/>
    </row>
    <row r="39" spans="1:26" x14ac:dyDescent="0.25">
      <c r="A39" s="15"/>
      <c r="B39" s="628" t="s">
        <v>420</v>
      </c>
      <c r="C39" s="603" t="s">
        <v>421</v>
      </c>
      <c r="D39" s="601">
        <v>0</v>
      </c>
      <c r="E39" s="602">
        <v>3490.8</v>
      </c>
      <c r="F39" s="444"/>
      <c r="G39" s="446"/>
      <c r="H39" s="601">
        <v>1882.79</v>
      </c>
      <c r="I39" s="602">
        <v>2743.3</v>
      </c>
      <c r="J39" s="7"/>
      <c r="K39" s="15"/>
      <c r="L39" s="270">
        <f>VLOOKUP(B39,'FX rates'!$B$9:$K$124,4,FALSE)</f>
        <v>10.87</v>
      </c>
      <c r="M39" s="270">
        <f>VLOOKUP(B39,'FX rates'!$B$9:$K$124,5,FALSE)</f>
        <v>10.516</v>
      </c>
      <c r="N39" s="17"/>
      <c r="O39" s="326" t="s">
        <v>420</v>
      </c>
      <c r="P39" s="601">
        <f t="shared" si="0"/>
        <v>0</v>
      </c>
      <c r="Q39" s="602">
        <f t="shared" si="1"/>
        <v>331.95131228604032</v>
      </c>
      <c r="R39" s="1"/>
      <c r="S39" s="601">
        <f t="shared" si="2"/>
        <v>173.20975160993561</v>
      </c>
      <c r="T39" s="602">
        <f t="shared" si="3"/>
        <v>260.86915176873339</v>
      </c>
      <c r="U39" s="58"/>
      <c r="Y39" s="56"/>
      <c r="Z39" s="56"/>
    </row>
    <row r="40" spans="1:26" x14ac:dyDescent="0.25">
      <c r="A40" s="15"/>
      <c r="B40" s="628" t="s">
        <v>62</v>
      </c>
      <c r="C40" s="603" t="s">
        <v>63</v>
      </c>
      <c r="D40" s="601">
        <v>0</v>
      </c>
      <c r="E40" s="602">
        <v>1932</v>
      </c>
      <c r="F40" s="444"/>
      <c r="G40" s="446"/>
      <c r="H40" s="601">
        <v>0</v>
      </c>
      <c r="I40" s="602">
        <v>0</v>
      </c>
      <c r="J40" s="7"/>
      <c r="K40" s="15"/>
      <c r="L40" s="270">
        <f>VLOOKUP(B40,'FX rates'!$B$9:$K$124,4,FALSE)</f>
        <v>9.5660000000000007</v>
      </c>
      <c r="M40" s="270">
        <f>VLOOKUP(B40,'FX rates'!$B$9:$K$124,5,FALSE)</f>
        <v>9.5120000000000005</v>
      </c>
      <c r="N40" s="17"/>
      <c r="O40" s="326" t="s">
        <v>62</v>
      </c>
      <c r="P40" s="601">
        <f t="shared" si="0"/>
        <v>0</v>
      </c>
      <c r="Q40" s="602">
        <f t="shared" si="1"/>
        <v>203.11185870479395</v>
      </c>
      <c r="R40" s="1"/>
      <c r="S40" s="601">
        <f t="shared" si="2"/>
        <v>0</v>
      </c>
      <c r="T40" s="602">
        <f t="shared" si="3"/>
        <v>0</v>
      </c>
      <c r="U40" s="7"/>
      <c r="V40" s="7"/>
      <c r="Y40" s="56"/>
      <c r="Z40" s="56"/>
    </row>
    <row r="41" spans="1:26" hidden="1" x14ac:dyDescent="0.25">
      <c r="A41" s="15"/>
      <c r="B41" s="628" t="s">
        <v>129</v>
      </c>
      <c r="C41" s="603" t="s">
        <v>130</v>
      </c>
      <c r="D41" s="601"/>
      <c r="E41" s="602">
        <v>19101</v>
      </c>
      <c r="F41" s="444"/>
      <c r="G41" s="446"/>
      <c r="H41" s="601"/>
      <c r="I41" s="602">
        <v>449</v>
      </c>
      <c r="J41" s="7"/>
      <c r="K41" s="15"/>
      <c r="L41" s="270">
        <f>VLOOKUP(B41,'FX rates'!$B$9:$K$124,4,FALSE)</f>
        <v>295.31</v>
      </c>
      <c r="M41" s="270">
        <f>VLOOKUP(B41,'FX rates'!$B$9:$K$124,5,FALSE)</f>
        <v>280.358</v>
      </c>
      <c r="N41" s="17"/>
      <c r="O41" s="326" t="s">
        <v>129</v>
      </c>
      <c r="P41" s="601">
        <f t="shared" si="0"/>
        <v>0</v>
      </c>
      <c r="Q41" s="602">
        <f t="shared" si="1"/>
        <v>68.130747116187166</v>
      </c>
      <c r="R41" s="1"/>
      <c r="S41" s="601">
        <f t="shared" si="2"/>
        <v>0</v>
      </c>
      <c r="T41" s="602">
        <f t="shared" si="3"/>
        <v>1.6015237660419892</v>
      </c>
      <c r="U41" s="58"/>
      <c r="Y41" s="56"/>
      <c r="Z41" s="56"/>
    </row>
    <row r="42" spans="1:26" hidden="1" x14ac:dyDescent="0.25">
      <c r="A42" s="15"/>
      <c r="B42" s="628" t="s">
        <v>64</v>
      </c>
      <c r="C42" s="603" t="s">
        <v>57</v>
      </c>
      <c r="D42" s="601"/>
      <c r="E42" s="602">
        <v>0.1</v>
      </c>
      <c r="F42" s="444"/>
      <c r="G42" s="446"/>
      <c r="H42" s="601"/>
      <c r="I42" s="602">
        <v>86.05</v>
      </c>
      <c r="J42" s="7"/>
      <c r="K42" s="15"/>
      <c r="L42" s="270">
        <f>VLOOKUP(B42,'FX rates'!$B$9:$K$124,4,FALSE)</f>
        <v>0.89200000000000002</v>
      </c>
      <c r="M42" s="270">
        <f>VLOOKUP(B42,'FX rates'!$B$9:$K$124,5,FALSE)</f>
        <v>0.874</v>
      </c>
      <c r="N42" s="17"/>
      <c r="O42" s="326" t="s">
        <v>64</v>
      </c>
      <c r="P42" s="601">
        <f t="shared" si="0"/>
        <v>0</v>
      </c>
      <c r="Q42" s="602">
        <f t="shared" si="1"/>
        <v>0.11441647597254005</v>
      </c>
      <c r="R42" s="1"/>
      <c r="S42" s="601">
        <f t="shared" si="2"/>
        <v>0</v>
      </c>
      <c r="T42" s="602">
        <f t="shared" si="3"/>
        <v>98.455377574370701</v>
      </c>
      <c r="U42" s="7"/>
      <c r="V42" s="7"/>
      <c r="Y42" s="56"/>
      <c r="Z42" s="56"/>
    </row>
    <row r="43" spans="1:26" hidden="1" x14ac:dyDescent="0.25">
      <c r="A43" s="15"/>
      <c r="B43" s="628" t="s">
        <v>603</v>
      </c>
      <c r="C43" s="603" t="s">
        <v>57</v>
      </c>
      <c r="D43" s="601"/>
      <c r="E43" s="602">
        <v>109231.983712235</v>
      </c>
      <c r="F43" s="444"/>
      <c r="G43" s="446"/>
      <c r="H43" s="601"/>
      <c r="I43" s="602">
        <v>55013.536740030802</v>
      </c>
      <c r="J43" s="7"/>
      <c r="K43" s="15"/>
      <c r="L43" s="270">
        <f>VLOOKUP(B43,'FX rates'!$B$9:$K$124,4,FALSE)</f>
        <v>0.89200000000000002</v>
      </c>
      <c r="M43" s="270">
        <f>VLOOKUP(B43,'FX rates'!$B$9:$K$124,5,FALSE)</f>
        <v>0.874</v>
      </c>
      <c r="N43" s="38"/>
      <c r="O43" s="326" t="s">
        <v>603</v>
      </c>
      <c r="P43" s="601">
        <f t="shared" si="0"/>
        <v>0</v>
      </c>
      <c r="Q43" s="602">
        <f t="shared" si="1"/>
        <v>124979.38639843822</v>
      </c>
      <c r="R43" s="1"/>
      <c r="S43" s="601">
        <f t="shared" si="2"/>
        <v>0</v>
      </c>
      <c r="T43" s="602">
        <f t="shared" si="3"/>
        <v>62944.550045801836</v>
      </c>
      <c r="U43" s="7"/>
      <c r="V43" s="7"/>
      <c r="Y43" s="56"/>
      <c r="Z43" s="56"/>
    </row>
    <row r="44" spans="1:26" hidden="1" x14ac:dyDescent="0.25">
      <c r="A44" s="15"/>
      <c r="B44" s="628" t="s">
        <v>67</v>
      </c>
      <c r="C44" s="603" t="s">
        <v>57</v>
      </c>
      <c r="D44" s="601"/>
      <c r="E44" s="602">
        <v>19800.143146117</v>
      </c>
      <c r="F44" s="444"/>
      <c r="G44" s="446"/>
      <c r="H44" s="601"/>
      <c r="I44" s="602">
        <v>22758.796215999999</v>
      </c>
      <c r="J44" s="7"/>
      <c r="K44" s="15"/>
      <c r="L44" s="270">
        <f>VLOOKUP(B44,'FX rates'!$B$9:$K$124,4,FALSE)</f>
        <v>0.89200000000000002</v>
      </c>
      <c r="M44" s="270">
        <f>VLOOKUP(B44,'FX rates'!$B$9:$K$124,5,FALSE)</f>
        <v>0.874</v>
      </c>
      <c r="N44" s="38"/>
      <c r="O44" s="326" t="s">
        <v>67</v>
      </c>
      <c r="P44" s="601">
        <f t="shared" si="0"/>
        <v>0</v>
      </c>
      <c r="Q44" s="602">
        <f t="shared" si="1"/>
        <v>22654.62602530549</v>
      </c>
      <c r="R44" s="1"/>
      <c r="S44" s="601">
        <f t="shared" si="2"/>
        <v>0</v>
      </c>
      <c r="T44" s="602">
        <f t="shared" si="3"/>
        <v>26039.812604118993</v>
      </c>
      <c r="U44" s="7"/>
      <c r="V44" s="7"/>
      <c r="Y44" s="56"/>
      <c r="Z44" s="56"/>
    </row>
    <row r="45" spans="1:26" hidden="1" x14ac:dyDescent="0.25">
      <c r="A45" s="15"/>
      <c r="B45" s="634" t="s">
        <v>479</v>
      </c>
      <c r="C45" s="603" t="s">
        <v>140</v>
      </c>
      <c r="D45" s="601"/>
      <c r="E45" s="602">
        <v>5998506.4471610002</v>
      </c>
      <c r="F45" s="444"/>
      <c r="G45" s="446"/>
      <c r="H45" s="601"/>
      <c r="I45" s="602">
        <v>11194381.591469999</v>
      </c>
      <c r="J45" s="7"/>
      <c r="K45" s="15"/>
      <c r="L45" s="270">
        <f>VLOOKUP(B45,'FX rates'!$B$9:$K$124,4,FALSE)</f>
        <v>42000</v>
      </c>
      <c r="M45" s="270">
        <f>VLOOKUP(B45,'FX rates'!$B$9:$K$124,5,FALSE)</f>
        <v>42000</v>
      </c>
      <c r="N45" s="38"/>
      <c r="O45" s="326" t="s">
        <v>479</v>
      </c>
      <c r="P45" s="601">
        <f t="shared" si="0"/>
        <v>0</v>
      </c>
      <c r="Q45" s="602">
        <f t="shared" si="1"/>
        <v>142.82158207526192</v>
      </c>
      <c r="R45" s="1"/>
      <c r="S45" s="601">
        <f t="shared" si="2"/>
        <v>0</v>
      </c>
      <c r="T45" s="602">
        <f t="shared" si="3"/>
        <v>266.53289503499997</v>
      </c>
      <c r="U45" s="7"/>
      <c r="V45" s="7"/>
      <c r="Y45" s="56"/>
      <c r="Z45" s="56"/>
    </row>
    <row r="46" spans="1:26" hidden="1" x14ac:dyDescent="0.25">
      <c r="A46" s="15"/>
      <c r="B46" s="599" t="s">
        <v>607</v>
      </c>
      <c r="C46" s="600" t="s">
        <v>57</v>
      </c>
      <c r="D46" s="601"/>
      <c r="E46" s="602">
        <v>156.87140500000001</v>
      </c>
      <c r="F46" s="444"/>
      <c r="G46" s="446"/>
      <c r="H46" s="601"/>
      <c r="I46" s="602">
        <v>3.9780497600000002</v>
      </c>
      <c r="J46" s="7"/>
      <c r="K46" s="15"/>
      <c r="L46" s="270">
        <f>VLOOKUP(B46,'FX rates'!$B$9:$K$124,4,FALSE)</f>
        <v>0.89200000000000002</v>
      </c>
      <c r="M46" s="270">
        <f>VLOOKUP(B46,'FX rates'!$B$9:$K$124,5,FALSE)</f>
        <v>0.874</v>
      </c>
      <c r="N46" s="38"/>
      <c r="O46" s="326" t="s">
        <v>607</v>
      </c>
      <c r="P46" s="601">
        <f t="shared" si="0"/>
        <v>0</v>
      </c>
      <c r="Q46" s="602">
        <f t="shared" si="1"/>
        <v>179.48673340961099</v>
      </c>
      <c r="R46" s="1"/>
      <c r="S46" s="601">
        <f t="shared" si="2"/>
        <v>0</v>
      </c>
      <c r="T46" s="602">
        <f t="shared" si="3"/>
        <v>4.5515443478260869</v>
      </c>
      <c r="U46" s="7"/>
      <c r="V46" s="7"/>
      <c r="Y46" s="56"/>
      <c r="Z46" s="56"/>
    </row>
    <row r="47" spans="1:26" hidden="1" x14ac:dyDescent="0.25">
      <c r="A47" s="15"/>
      <c r="B47" s="635" t="s">
        <v>68</v>
      </c>
      <c r="C47" s="603" t="s">
        <v>69</v>
      </c>
      <c r="D47" s="601"/>
      <c r="E47" s="602">
        <v>289018.73</v>
      </c>
      <c r="F47" s="444"/>
      <c r="G47" s="446"/>
      <c r="H47" s="601"/>
      <c r="I47" s="602">
        <v>169554.73</v>
      </c>
      <c r="J47" s="7"/>
      <c r="K47" s="15"/>
      <c r="L47" s="270">
        <f>VLOOKUP(B47,'FX rates'!$B$9:$K$124,4,FALSE)</f>
        <v>13.999000000000001</v>
      </c>
      <c r="M47" s="270">
        <f>VLOOKUP(B47,'FX rates'!$B$9:$K$124,5,FALSE)</f>
        <v>14.382</v>
      </c>
      <c r="N47" s="17"/>
      <c r="O47" s="326" t="s">
        <v>68</v>
      </c>
      <c r="P47" s="601">
        <f t="shared" si="0"/>
        <v>0</v>
      </c>
      <c r="Q47" s="602">
        <f t="shared" si="1"/>
        <v>20095.864970101517</v>
      </c>
      <c r="R47" s="1"/>
      <c r="S47" s="601">
        <f t="shared" si="2"/>
        <v>0</v>
      </c>
      <c r="T47" s="602">
        <f t="shared" si="3"/>
        <v>11789.370741204284</v>
      </c>
      <c r="U47" s="7"/>
      <c r="V47" s="7"/>
      <c r="Y47" s="56"/>
      <c r="Z47" s="56"/>
    </row>
    <row r="48" spans="1:26" x14ac:dyDescent="0.25">
      <c r="A48" s="15"/>
      <c r="B48" s="628" t="s">
        <v>70</v>
      </c>
      <c r="C48" s="603" t="s">
        <v>71</v>
      </c>
      <c r="D48" s="601">
        <v>0</v>
      </c>
      <c r="E48" s="602">
        <v>32948.362874860002</v>
      </c>
      <c r="F48" s="444"/>
      <c r="G48" s="446"/>
      <c r="H48" s="601" t="s">
        <v>101</v>
      </c>
      <c r="I48" s="602">
        <v>1919853.9631101601</v>
      </c>
      <c r="J48" s="7"/>
      <c r="K48" s="15"/>
      <c r="L48" s="270">
        <f>VLOOKUP(B48,'FX rates'!$B$9:$K$124,4,FALSE)</f>
        <v>382.92500000000001</v>
      </c>
      <c r="M48" s="270">
        <f>VLOOKUP(B48,'FX rates'!$B$9:$K$124,5,FALSE)</f>
        <v>382.56200000000001</v>
      </c>
      <c r="N48" s="17"/>
      <c r="O48" s="326" t="s">
        <v>70</v>
      </c>
      <c r="P48" s="601">
        <f t="shared" si="0"/>
        <v>0</v>
      </c>
      <c r="Q48" s="602">
        <f t="shared" si="1"/>
        <v>86.125550563987019</v>
      </c>
      <c r="R48" s="1"/>
      <c r="S48" s="601" t="str">
        <f t="shared" si="2"/>
        <v>NA</v>
      </c>
      <c r="T48" s="602">
        <f t="shared" si="3"/>
        <v>5018.4126053036107</v>
      </c>
      <c r="U48" s="7"/>
      <c r="V48" s="7"/>
      <c r="Y48" s="56"/>
      <c r="Z48" s="56"/>
    </row>
    <row r="49" spans="1:26" hidden="1" x14ac:dyDescent="0.25">
      <c r="A49" s="15"/>
      <c r="B49" s="628" t="s">
        <v>132</v>
      </c>
      <c r="C49" s="603" t="s">
        <v>57</v>
      </c>
      <c r="D49" s="601">
        <v>0</v>
      </c>
      <c r="E49" s="602">
        <v>1030</v>
      </c>
      <c r="F49" s="444"/>
      <c r="G49" s="446"/>
      <c r="H49" s="601">
        <v>0</v>
      </c>
      <c r="I49" s="602">
        <v>306.92479273000004</v>
      </c>
      <c r="J49" s="7"/>
      <c r="K49" s="15"/>
      <c r="L49" s="270">
        <f>VLOOKUP(B49,'FX rates'!$B$9:$K$124,4,FALSE)</f>
        <v>0.89200000000000002</v>
      </c>
      <c r="M49" s="270">
        <f>VLOOKUP(B49,'FX rates'!$B$9:$K$124,5,FALSE)</f>
        <v>0.874</v>
      </c>
      <c r="N49" s="17"/>
      <c r="O49" s="326" t="s">
        <v>132</v>
      </c>
      <c r="P49" s="601">
        <f t="shared" si="0"/>
        <v>0</v>
      </c>
      <c r="Q49" s="602">
        <f t="shared" si="1"/>
        <v>1178.4897025171624</v>
      </c>
      <c r="R49" s="1"/>
      <c r="S49" s="601">
        <f t="shared" si="2"/>
        <v>0</v>
      </c>
      <c r="T49" s="602">
        <f t="shared" si="3"/>
        <v>351.17253172768881</v>
      </c>
      <c r="U49" s="7"/>
      <c r="V49" s="7"/>
      <c r="Y49" s="56"/>
      <c r="Z49" s="56"/>
    </row>
    <row r="50" spans="1:26" x14ac:dyDescent="0.25">
      <c r="A50" s="15"/>
      <c r="B50" s="628" t="s">
        <v>134</v>
      </c>
      <c r="C50" s="603" t="s">
        <v>57</v>
      </c>
      <c r="D50" s="601">
        <v>79738.490000000005</v>
      </c>
      <c r="E50" s="602">
        <v>91272.168621909426</v>
      </c>
      <c r="F50" s="444"/>
      <c r="G50" s="446"/>
      <c r="H50" s="601" t="s">
        <v>101</v>
      </c>
      <c r="I50" s="602" t="s">
        <v>101</v>
      </c>
      <c r="J50" s="7"/>
      <c r="K50" s="15"/>
      <c r="L50" s="270">
        <f>VLOOKUP(B50,'FX rates'!$B$9:$K$124,4,FALSE)</f>
        <v>0.89200000000000002</v>
      </c>
      <c r="M50" s="270">
        <f>VLOOKUP(B50,'FX rates'!$B$9:$K$124,5,FALSE)</f>
        <v>0.874</v>
      </c>
      <c r="N50" s="17"/>
      <c r="O50" s="326" t="s">
        <v>134</v>
      </c>
      <c r="P50" s="601">
        <f t="shared" si="0"/>
        <v>89392.926008968614</v>
      </c>
      <c r="Q50" s="602">
        <f t="shared" si="1"/>
        <v>104430.39888090323</v>
      </c>
      <c r="R50" s="1"/>
      <c r="S50" s="601" t="str">
        <f t="shared" si="2"/>
        <v>NA</v>
      </c>
      <c r="T50" s="602" t="str">
        <f t="shared" si="3"/>
        <v>NA</v>
      </c>
      <c r="U50" s="58"/>
      <c r="Y50" s="56"/>
      <c r="Z50" s="56"/>
    </row>
    <row r="51" spans="1:26" hidden="1" x14ac:dyDescent="0.25">
      <c r="A51" s="15"/>
      <c r="B51" s="628" t="s">
        <v>72</v>
      </c>
      <c r="C51" s="603" t="s">
        <v>57</v>
      </c>
      <c r="D51" s="601"/>
      <c r="E51" s="602">
        <v>49.5</v>
      </c>
      <c r="F51" s="444"/>
      <c r="G51" s="446"/>
      <c r="H51" s="601"/>
      <c r="I51" s="602">
        <v>335.24</v>
      </c>
      <c r="J51" s="7"/>
      <c r="K51" s="15"/>
      <c r="L51" s="270">
        <f>VLOOKUP(B51,'FX rates'!$B$9:$K$124,4,FALSE)</f>
        <v>0.89200000000000002</v>
      </c>
      <c r="M51" s="270">
        <f>VLOOKUP(B51,'FX rates'!$B$9:$K$124,5,FALSE)</f>
        <v>0.874</v>
      </c>
      <c r="N51" s="38"/>
      <c r="O51" s="326" t="s">
        <v>72</v>
      </c>
      <c r="P51" s="601">
        <f t="shared" si="0"/>
        <v>0</v>
      </c>
      <c r="Q51" s="602">
        <f t="shared" si="1"/>
        <v>56.636155606407321</v>
      </c>
      <c r="R51" s="1"/>
      <c r="S51" s="601">
        <f t="shared" si="2"/>
        <v>0</v>
      </c>
      <c r="T51" s="602">
        <f t="shared" si="3"/>
        <v>383.56979405034326</v>
      </c>
      <c r="U51" s="58"/>
      <c r="Y51" s="56"/>
      <c r="Z51" s="56"/>
    </row>
    <row r="52" spans="1:26" hidden="1" x14ac:dyDescent="0.25">
      <c r="A52" s="15"/>
      <c r="B52" s="628" t="s">
        <v>73</v>
      </c>
      <c r="C52" s="603" t="s">
        <v>57</v>
      </c>
      <c r="D52" s="601"/>
      <c r="E52" s="602">
        <v>39.1</v>
      </c>
      <c r="F52" s="444"/>
      <c r="G52" s="446"/>
      <c r="H52" s="601"/>
      <c r="I52" s="602">
        <v>50.064</v>
      </c>
      <c r="J52" s="7"/>
      <c r="K52" s="15"/>
      <c r="L52" s="270">
        <f>VLOOKUP(B52,'FX rates'!$B$9:$K$124,4,FALSE)</f>
        <v>0.89200000000000002</v>
      </c>
      <c r="M52" s="270">
        <f>VLOOKUP(B52,'FX rates'!$B$9:$K$124,5,FALSE)</f>
        <v>0.874</v>
      </c>
      <c r="N52" s="17"/>
      <c r="O52" s="326" t="s">
        <v>73</v>
      </c>
      <c r="P52" s="601">
        <f t="shared" si="0"/>
        <v>0</v>
      </c>
      <c r="Q52" s="602">
        <f t="shared" si="1"/>
        <v>44.736842105263158</v>
      </c>
      <c r="R52" s="1"/>
      <c r="S52" s="601">
        <f t="shared" si="2"/>
        <v>0</v>
      </c>
      <c r="T52" s="602">
        <f t="shared" si="3"/>
        <v>57.28146453089245</v>
      </c>
      <c r="U52" s="7"/>
      <c r="V52" s="7"/>
      <c r="Y52" s="56"/>
      <c r="Z52" s="56"/>
    </row>
    <row r="53" spans="1:26" hidden="1" x14ac:dyDescent="0.25">
      <c r="A53" s="15"/>
      <c r="B53" s="628" t="s">
        <v>74</v>
      </c>
      <c r="C53" s="603" t="s">
        <v>75</v>
      </c>
      <c r="D53" s="601"/>
      <c r="E53" s="602">
        <v>594942.83269999991</v>
      </c>
      <c r="F53" s="444"/>
      <c r="G53" s="446"/>
      <c r="H53" s="601"/>
      <c r="I53" s="602">
        <v>208401.37295237</v>
      </c>
      <c r="J53" s="7"/>
      <c r="K53" s="15"/>
      <c r="L53" s="270">
        <f>VLOOKUP(B53,'FX rates'!$B$9:$K$124,4,FALSE)</f>
        <v>61.933999999999997</v>
      </c>
      <c r="M53" s="270">
        <f>VLOOKUP(B53,'FX rates'!$B$9:$K$124,5,FALSE)</f>
        <v>69.459000000000003</v>
      </c>
      <c r="N53" s="17"/>
      <c r="O53" s="326" t="s">
        <v>74</v>
      </c>
      <c r="P53" s="601">
        <f t="shared" si="0"/>
        <v>0</v>
      </c>
      <c r="Q53" s="602">
        <f t="shared" si="1"/>
        <v>8565.3814869203397</v>
      </c>
      <c r="R53" s="1"/>
      <c r="S53" s="601">
        <f t="shared" si="2"/>
        <v>0</v>
      </c>
      <c r="T53" s="602">
        <f t="shared" si="3"/>
        <v>3000.3508969661239</v>
      </c>
      <c r="U53" s="7"/>
      <c r="V53" s="7"/>
      <c r="Y53" s="56"/>
      <c r="Z53" s="56"/>
    </row>
    <row r="54" spans="1:26" x14ac:dyDescent="0.25">
      <c r="A54" s="15"/>
      <c r="B54" s="628" t="s">
        <v>76</v>
      </c>
      <c r="C54" s="603" t="s">
        <v>77</v>
      </c>
      <c r="D54" s="601">
        <v>23.51</v>
      </c>
      <c r="E54" s="602">
        <v>66.519955400000001</v>
      </c>
      <c r="F54" s="444"/>
      <c r="G54" s="446"/>
      <c r="H54" s="601">
        <v>0</v>
      </c>
      <c r="I54" s="602">
        <v>49.927628206000001</v>
      </c>
      <c r="J54" s="7"/>
      <c r="K54" s="15"/>
      <c r="L54" s="270">
        <f>VLOOKUP(B54,'FX rates'!$B$9:$K$124,4,FALSE)</f>
        <v>0.38500000000000001</v>
      </c>
      <c r="M54" s="270">
        <f>VLOOKUP(B54,'FX rates'!$B$9:$K$124,5,FALSE)</f>
        <v>0.38400000000000001</v>
      </c>
      <c r="N54" s="17"/>
      <c r="O54" s="326" t="s">
        <v>76</v>
      </c>
      <c r="P54" s="601">
        <f t="shared" si="0"/>
        <v>61.064935064935071</v>
      </c>
      <c r="Q54" s="602">
        <f t="shared" si="1"/>
        <v>173.22905052083334</v>
      </c>
      <c r="R54" s="1"/>
      <c r="S54" s="601">
        <f t="shared" si="2"/>
        <v>0</v>
      </c>
      <c r="T54" s="602">
        <f t="shared" si="3"/>
        <v>130.01986511979166</v>
      </c>
      <c r="U54" s="7"/>
      <c r="V54" s="7"/>
      <c r="Y54" s="56"/>
      <c r="Z54" s="56"/>
    </row>
    <row r="55" spans="1:26" x14ac:dyDescent="0.25">
      <c r="A55" s="15"/>
      <c r="B55" s="634" t="s">
        <v>135</v>
      </c>
      <c r="C55" s="603" t="s">
        <v>136</v>
      </c>
      <c r="D55" s="601">
        <v>4975.5600000000004</v>
      </c>
      <c r="E55" s="602" t="s">
        <v>101</v>
      </c>
      <c r="F55" s="444"/>
      <c r="G55" s="446"/>
      <c r="H55" s="601">
        <v>7011.79</v>
      </c>
      <c r="I55" s="602" t="s">
        <v>101</v>
      </c>
      <c r="J55" s="7"/>
      <c r="K55" s="15"/>
      <c r="L55" s="270">
        <f>VLOOKUP(B55,'FX rates'!$B$9:$K$124,4,FALSE)</f>
        <v>13.993</v>
      </c>
      <c r="M55" s="270">
        <f>VLOOKUP(B55,'FX rates'!$B$9:$K$124,5,FALSE)</f>
        <v>14.382</v>
      </c>
      <c r="N55" s="17"/>
      <c r="O55" s="326" t="s">
        <v>135</v>
      </c>
      <c r="P55" s="601">
        <f t="shared" si="0"/>
        <v>355.57493032230406</v>
      </c>
      <c r="Q55" s="602" t="str">
        <f t="shared" si="1"/>
        <v>NA</v>
      </c>
      <c r="R55" s="1"/>
      <c r="S55" s="601">
        <f t="shared" si="2"/>
        <v>501.09268920174372</v>
      </c>
      <c r="T55" s="602" t="str">
        <f t="shared" si="3"/>
        <v>NA</v>
      </c>
      <c r="U55" s="7"/>
      <c r="V55" s="7"/>
      <c r="Y55" s="56"/>
      <c r="Z55" s="56"/>
    </row>
    <row r="56" spans="1:26" hidden="1" x14ac:dyDescent="0.25">
      <c r="A56" s="15"/>
      <c r="B56" s="635" t="s">
        <v>625</v>
      </c>
      <c r="C56" s="600" t="s">
        <v>57</v>
      </c>
      <c r="D56" s="601"/>
      <c r="E56" s="602">
        <v>24799</v>
      </c>
      <c r="F56" s="444"/>
      <c r="G56" s="446"/>
      <c r="H56" s="601"/>
      <c r="I56" s="602">
        <v>26751.599999999999</v>
      </c>
      <c r="J56" s="7"/>
      <c r="K56" s="15"/>
      <c r="L56" s="270">
        <f>VLOOKUP(B56,'FX rates'!$B$9:$K$124,4,FALSE)</f>
        <v>0.89200000000000002</v>
      </c>
      <c r="M56" s="270">
        <f>VLOOKUP(B56,'FX rates'!$B$9:$K$124,5,FALSE)</f>
        <v>0.874</v>
      </c>
      <c r="N56" s="17"/>
      <c r="O56" s="326" t="s">
        <v>625</v>
      </c>
      <c r="P56" s="601">
        <f t="shared" si="0"/>
        <v>0</v>
      </c>
      <c r="Q56" s="602">
        <f t="shared" si="1"/>
        <v>28374.141876430207</v>
      </c>
      <c r="R56" s="1"/>
      <c r="S56" s="601">
        <f t="shared" si="2"/>
        <v>0</v>
      </c>
      <c r="T56" s="602">
        <f t="shared" si="3"/>
        <v>30608.237986270022</v>
      </c>
      <c r="U56" s="7"/>
      <c r="V56" s="7"/>
      <c r="Y56" s="56"/>
      <c r="Z56" s="56"/>
    </row>
    <row r="57" spans="1:26" hidden="1" x14ac:dyDescent="0.25">
      <c r="A57" s="15"/>
      <c r="B57" s="628" t="s">
        <v>78</v>
      </c>
      <c r="C57" s="603" t="s">
        <v>79</v>
      </c>
      <c r="D57" s="601"/>
      <c r="E57" s="602">
        <v>3329278.6753758998</v>
      </c>
      <c r="F57" s="444"/>
      <c r="G57" s="446"/>
      <c r="H57" s="601"/>
      <c r="I57" s="602">
        <v>81419.947650339993</v>
      </c>
      <c r="J57" s="7"/>
      <c r="K57" s="15"/>
      <c r="L57" s="270">
        <f>VLOOKUP(B57,'FX rates'!$B$9:$K$124,4,FALSE)</f>
        <v>306.5</v>
      </c>
      <c r="M57" s="270">
        <f>VLOOKUP(B57,'FX rates'!$B$9:$K$124,5,FALSE)</f>
        <v>363.03800000000001</v>
      </c>
      <c r="N57" s="17"/>
      <c r="O57" s="326" t="s">
        <v>78</v>
      </c>
      <c r="P57" s="601">
        <f t="shared" si="0"/>
        <v>0</v>
      </c>
      <c r="Q57" s="602">
        <f t="shared" si="1"/>
        <v>9170.6065904282732</v>
      </c>
      <c r="R57" s="1"/>
      <c r="S57" s="601">
        <f t="shared" si="2"/>
        <v>0</v>
      </c>
      <c r="T57" s="602">
        <f t="shared" si="3"/>
        <v>224.27389873880969</v>
      </c>
      <c r="U57" s="7"/>
      <c r="V57" s="7"/>
      <c r="Y57" s="56"/>
      <c r="Z57" s="56"/>
    </row>
    <row r="58" spans="1:26" x14ac:dyDescent="0.25">
      <c r="A58" s="15"/>
      <c r="B58" s="628" t="s">
        <v>137</v>
      </c>
      <c r="C58" s="603" t="s">
        <v>19</v>
      </c>
      <c r="D58" s="601">
        <v>0</v>
      </c>
      <c r="E58" s="602">
        <v>0</v>
      </c>
      <c r="F58" s="444"/>
      <c r="G58" s="446"/>
      <c r="H58" s="601">
        <v>0</v>
      </c>
      <c r="I58" s="602">
        <v>0</v>
      </c>
      <c r="J58" s="7"/>
      <c r="K58" s="15"/>
      <c r="L58" s="270">
        <f>VLOOKUP(B58,'FX rates'!$B$9:$K$124,4,FALSE)</f>
        <v>1</v>
      </c>
      <c r="M58" s="270">
        <f>VLOOKUP(B58,'FX rates'!$B$9:$K$124,5,FALSE)</f>
        <v>1</v>
      </c>
      <c r="N58" s="17"/>
      <c r="O58" s="326" t="s">
        <v>137</v>
      </c>
      <c r="P58" s="601">
        <f t="shared" si="0"/>
        <v>0</v>
      </c>
      <c r="Q58" s="602">
        <f t="shared" si="1"/>
        <v>0</v>
      </c>
      <c r="R58" s="1"/>
      <c r="S58" s="601">
        <f t="shared" si="2"/>
        <v>0</v>
      </c>
      <c r="T58" s="602">
        <f t="shared" si="3"/>
        <v>0</v>
      </c>
      <c r="U58" s="7"/>
      <c r="V58" s="7"/>
      <c r="Y58" s="56"/>
      <c r="Z58" s="56"/>
    </row>
    <row r="59" spans="1:26" x14ac:dyDescent="0.25">
      <c r="A59" s="15"/>
      <c r="B59" s="628" t="s">
        <v>81</v>
      </c>
      <c r="C59" s="603" t="s">
        <v>82</v>
      </c>
      <c r="D59" s="601">
        <v>1901</v>
      </c>
      <c r="E59" s="602" t="s">
        <v>101</v>
      </c>
      <c r="F59" s="444"/>
      <c r="G59" s="446"/>
      <c r="H59" s="601" t="s">
        <v>101</v>
      </c>
      <c r="I59" s="602" t="s">
        <v>101</v>
      </c>
      <c r="J59" s="7"/>
      <c r="K59" s="15"/>
      <c r="L59" s="270">
        <f>VLOOKUP(B59,'FX rates'!$B$9:$K$124,4,FALSE)</f>
        <v>3.641</v>
      </c>
      <c r="M59" s="270">
        <f>VLOOKUP(B59,'FX rates'!$B$9:$K$124,5,FALSE)</f>
        <v>3.6110000000000002</v>
      </c>
      <c r="N59" s="17"/>
      <c r="O59" s="326" t="s">
        <v>81</v>
      </c>
      <c r="P59" s="601">
        <f t="shared" si="0"/>
        <v>522.10931062894804</v>
      </c>
      <c r="Q59" s="602" t="str">
        <f t="shared" si="1"/>
        <v>NA</v>
      </c>
      <c r="R59" s="1"/>
      <c r="S59" s="601" t="str">
        <f t="shared" si="2"/>
        <v>NA</v>
      </c>
      <c r="T59" s="602" t="str">
        <f t="shared" si="3"/>
        <v>NA</v>
      </c>
      <c r="U59" s="7"/>
      <c r="V59" s="7"/>
      <c r="Y59" s="56"/>
      <c r="Z59" s="56"/>
    </row>
    <row r="60" spans="1:26" x14ac:dyDescent="0.25">
      <c r="A60" s="15"/>
      <c r="B60" s="628" t="s">
        <v>138</v>
      </c>
      <c r="C60" s="603" t="s">
        <v>83</v>
      </c>
      <c r="D60" s="601">
        <v>6417409</v>
      </c>
      <c r="E60" s="602">
        <v>10104.98</v>
      </c>
      <c r="F60" s="444"/>
      <c r="G60" s="446"/>
      <c r="H60" s="601">
        <v>30042.71</v>
      </c>
      <c r="I60" s="602" t="s">
        <v>101</v>
      </c>
      <c r="J60" s="7"/>
      <c r="K60" s="15"/>
      <c r="L60" s="270">
        <f>VLOOKUP(B60,'FX rates'!$B$9:$K$124,4,FALSE)</f>
        <v>3.7509999999999999</v>
      </c>
      <c r="M60" s="270">
        <f>VLOOKUP(B60,'FX rates'!$B$9:$K$124,5,FALSE)</f>
        <v>3.75</v>
      </c>
      <c r="N60" s="17"/>
      <c r="O60" s="326" t="s">
        <v>138</v>
      </c>
      <c r="P60" s="601">
        <f t="shared" si="0"/>
        <v>1710852.8392428686</v>
      </c>
      <c r="Q60" s="602">
        <f t="shared" si="1"/>
        <v>2694.661333333333</v>
      </c>
      <c r="R60" s="1"/>
      <c r="S60" s="601">
        <f t="shared" si="2"/>
        <v>8009.2535323913626</v>
      </c>
      <c r="T60" s="602" t="str">
        <f t="shared" si="3"/>
        <v>NA</v>
      </c>
      <c r="U60" s="7"/>
      <c r="V60" s="7"/>
      <c r="Y60" s="56"/>
      <c r="Z60" s="56"/>
    </row>
    <row r="61" spans="1:26" hidden="1" x14ac:dyDescent="0.25">
      <c r="A61" s="15"/>
      <c r="B61" s="628" t="s">
        <v>84</v>
      </c>
      <c r="C61" s="603" t="s">
        <v>85</v>
      </c>
      <c r="D61" s="601"/>
      <c r="E61" s="602">
        <v>9132.3461748150003</v>
      </c>
      <c r="F61" s="444"/>
      <c r="G61" s="446"/>
      <c r="H61" s="601"/>
      <c r="I61" s="602">
        <v>43281.104423183999</v>
      </c>
      <c r="J61" s="7"/>
      <c r="K61" s="15"/>
      <c r="L61" s="270">
        <f>VLOOKUP(B61,'FX rates'!$B$9:$K$124,4,FALSE)</f>
        <v>0.96799999999999997</v>
      </c>
      <c r="M61" s="270">
        <f>VLOOKUP(B61,'FX rates'!$B$9:$K$124,5,FALSE)</f>
        <v>0.98399999999999999</v>
      </c>
      <c r="N61" s="17"/>
      <c r="O61" s="326" t="s">
        <v>84</v>
      </c>
      <c r="P61" s="601">
        <f t="shared" si="0"/>
        <v>0</v>
      </c>
      <c r="Q61" s="602">
        <f t="shared" si="1"/>
        <v>9280.8396085518289</v>
      </c>
      <c r="R61" s="1"/>
      <c r="S61" s="601">
        <f t="shared" si="2"/>
        <v>0</v>
      </c>
      <c r="T61" s="602">
        <f t="shared" si="3"/>
        <v>43984.862218682923</v>
      </c>
      <c r="U61" s="7"/>
      <c r="V61" s="7"/>
      <c r="Y61" s="56"/>
      <c r="Z61" s="56"/>
    </row>
    <row r="62" spans="1:26" x14ac:dyDescent="0.25">
      <c r="A62" s="15"/>
      <c r="B62" s="628" t="s">
        <v>86</v>
      </c>
      <c r="C62" s="603" t="s">
        <v>87</v>
      </c>
      <c r="D62" s="601">
        <v>28620.04</v>
      </c>
      <c r="E62" s="602">
        <v>50442.1</v>
      </c>
      <c r="F62" s="444"/>
      <c r="G62" s="446"/>
      <c r="H62" s="601" t="s">
        <v>101</v>
      </c>
      <c r="I62" s="602">
        <v>3875.6</v>
      </c>
      <c r="J62" s="7"/>
      <c r="K62" s="15"/>
      <c r="L62" s="270">
        <f>VLOOKUP(B62,'FX rates'!$B$9:$K$124,4,FALSE)</f>
        <v>36.35</v>
      </c>
      <c r="M62" s="270">
        <f>VLOOKUP(B62,'FX rates'!$B$9:$K$124,5,FALSE)</f>
        <v>33.442</v>
      </c>
      <c r="N62" s="17"/>
      <c r="O62" s="326" t="s">
        <v>86</v>
      </c>
      <c r="P62" s="601">
        <f t="shared" si="0"/>
        <v>787.34635488308118</v>
      </c>
      <c r="Q62" s="602">
        <f t="shared" si="1"/>
        <v>1508.3457927157467</v>
      </c>
      <c r="R62" s="1"/>
      <c r="S62" s="601" t="str">
        <f t="shared" si="2"/>
        <v>NA</v>
      </c>
      <c r="T62" s="602">
        <f t="shared" si="3"/>
        <v>115.89019795466778</v>
      </c>
      <c r="U62" s="58"/>
      <c r="Y62" s="56"/>
      <c r="Z62" s="56"/>
    </row>
    <row r="63" spans="1:26" hidden="1" x14ac:dyDescent="0.25">
      <c r="A63" s="15"/>
      <c r="B63" s="628" t="s">
        <v>139</v>
      </c>
      <c r="C63" s="603" t="s">
        <v>140</v>
      </c>
      <c r="D63" s="601"/>
      <c r="E63" s="602">
        <v>164463324.5</v>
      </c>
      <c r="F63" s="444"/>
      <c r="G63" s="446"/>
      <c r="H63" s="601"/>
      <c r="I63" s="602">
        <v>9125702.5369760003</v>
      </c>
      <c r="J63" s="7"/>
      <c r="K63" s="15"/>
      <c r="L63" s="270">
        <f>VLOOKUP(B63,'FX rates'!$B$9:$K$124,4,FALSE)</f>
        <v>42000</v>
      </c>
      <c r="M63" s="270">
        <f>VLOOKUP(B63,'FX rates'!$B$9:$K$124,5,FALSE)</f>
        <v>42000</v>
      </c>
      <c r="N63" s="17"/>
      <c r="O63" s="326" t="s">
        <v>139</v>
      </c>
      <c r="P63" s="601">
        <f t="shared" si="0"/>
        <v>0</v>
      </c>
      <c r="Q63" s="602">
        <f t="shared" si="1"/>
        <v>3915.7934404761904</v>
      </c>
      <c r="R63" s="1"/>
      <c r="S63" s="601">
        <f t="shared" si="2"/>
        <v>0</v>
      </c>
      <c r="T63" s="602">
        <f t="shared" si="3"/>
        <v>217.2786318327619</v>
      </c>
      <c r="U63" s="7"/>
      <c r="V63" s="7"/>
      <c r="Y63" s="56"/>
      <c r="Z63" s="56"/>
    </row>
    <row r="64" spans="1:26" hidden="1" x14ac:dyDescent="0.25">
      <c r="A64" s="15"/>
      <c r="B64" s="628" t="s">
        <v>88</v>
      </c>
      <c r="C64" s="603" t="s">
        <v>89</v>
      </c>
      <c r="D64" s="601"/>
      <c r="E64" s="602">
        <v>67199</v>
      </c>
      <c r="F64" s="444"/>
      <c r="G64" s="446"/>
      <c r="H64" s="601"/>
      <c r="I64" s="602">
        <v>122034</v>
      </c>
      <c r="J64" s="7"/>
      <c r="K64" s="15"/>
      <c r="L64" s="270">
        <f>VLOOKUP(B64,'FX rates'!$B$9:$K$124,4,FALSE)</f>
        <v>3.4540000000000002</v>
      </c>
      <c r="M64" s="270">
        <f>VLOOKUP(B64,'FX rates'!$B$9:$K$124,5,FALSE)</f>
        <v>3.75</v>
      </c>
      <c r="N64" s="17"/>
      <c r="O64" s="326" t="s">
        <v>88</v>
      </c>
      <c r="P64" s="601">
        <f t="shared" si="0"/>
        <v>0</v>
      </c>
      <c r="Q64" s="602">
        <f t="shared" si="1"/>
        <v>17919.733333333334</v>
      </c>
      <c r="R64" s="1"/>
      <c r="S64" s="601">
        <f t="shared" si="2"/>
        <v>0</v>
      </c>
      <c r="T64" s="602">
        <f t="shared" si="3"/>
        <v>32542.400000000001</v>
      </c>
      <c r="U64" s="58"/>
      <c r="Y64" s="56"/>
      <c r="Z64" s="56"/>
    </row>
    <row r="65" spans="1:26" x14ac:dyDescent="0.25">
      <c r="A65" s="15"/>
      <c r="B65" s="628" t="s">
        <v>333</v>
      </c>
      <c r="C65" s="603" t="s">
        <v>66</v>
      </c>
      <c r="D65" s="601">
        <v>8336.5</v>
      </c>
      <c r="E65" s="602">
        <v>12417.656277919999</v>
      </c>
      <c r="F65" s="444"/>
      <c r="G65" s="446"/>
      <c r="H65" s="601">
        <v>26657.11</v>
      </c>
      <c r="I65" s="602">
        <v>22923.793447</v>
      </c>
      <c r="J65" s="7"/>
      <c r="K65" s="15"/>
      <c r="L65" s="270">
        <f>VLOOKUP(B65,'FX rates'!$B$9:$K$124,4,FALSE)</f>
        <v>16.05</v>
      </c>
      <c r="M65" s="270">
        <f>VLOOKUP(B65,'FX rates'!$B$9:$K$124,5,FALSE)</f>
        <v>17.875</v>
      </c>
      <c r="N65" s="17"/>
      <c r="O65" s="326" t="s">
        <v>333</v>
      </c>
      <c r="P65" s="601">
        <f t="shared" si="0"/>
        <v>519.4080996884735</v>
      </c>
      <c r="Q65" s="602">
        <f t="shared" si="1"/>
        <v>694.69405750601391</v>
      </c>
      <c r="R65" s="1"/>
      <c r="S65" s="601">
        <f t="shared" si="2"/>
        <v>1660.8791277258567</v>
      </c>
      <c r="T65" s="602">
        <f t="shared" si="3"/>
        <v>1282.449983048951</v>
      </c>
      <c r="U65" s="58"/>
      <c r="Y65" s="56"/>
      <c r="Z65" s="56"/>
    </row>
    <row r="66" spans="1:26" hidden="1" x14ac:dyDescent="0.25">
      <c r="B66" s="628" t="s">
        <v>143</v>
      </c>
      <c r="C66" s="603" t="s">
        <v>144</v>
      </c>
      <c r="D66" s="601"/>
      <c r="E66" s="602">
        <v>2058.6999999999998</v>
      </c>
      <c r="F66" s="444"/>
      <c r="G66" s="446"/>
      <c r="H66" s="601"/>
      <c r="I66" s="602">
        <v>19179.099999999999</v>
      </c>
      <c r="J66" s="7"/>
      <c r="K66" s="15"/>
      <c r="L66" s="270">
        <f>VLOOKUP(B66,'FX rates'!$B$9:$K$124,4,FALSE)</f>
        <v>3.7930000000000001</v>
      </c>
      <c r="M66" s="270">
        <f>VLOOKUP(B66,'FX rates'!$B$9:$K$124,5,FALSE)</f>
        <v>3.7519999999999998</v>
      </c>
      <c r="N66" s="17"/>
      <c r="O66" s="326" t="s">
        <v>143</v>
      </c>
      <c r="P66" s="601">
        <f t="shared" si="0"/>
        <v>0</v>
      </c>
      <c r="Q66" s="602">
        <f t="shared" si="1"/>
        <v>548.69402985074623</v>
      </c>
      <c r="R66" s="1"/>
      <c r="S66" s="601">
        <f t="shared" si="2"/>
        <v>0</v>
      </c>
      <c r="T66" s="602">
        <f t="shared" si="3"/>
        <v>5111.7004264392326</v>
      </c>
      <c r="U66" s="7"/>
      <c r="V66" s="7"/>
      <c r="Y66" s="56"/>
      <c r="Z66" s="56"/>
    </row>
    <row r="67" spans="1:26" x14ac:dyDescent="0.25">
      <c r="B67" s="629" t="s">
        <v>145</v>
      </c>
      <c r="C67" s="630" t="s">
        <v>146</v>
      </c>
      <c r="D67" s="631">
        <v>290.91000000000003</v>
      </c>
      <c r="E67" s="607">
        <v>623.32000000000005</v>
      </c>
      <c r="F67" s="444"/>
      <c r="G67" s="446"/>
      <c r="H67" s="606">
        <v>3077.36</v>
      </c>
      <c r="I67" s="607">
        <v>90.3</v>
      </c>
      <c r="J67" s="7"/>
      <c r="K67" s="15"/>
      <c r="L67" s="271">
        <f>VLOOKUP(B67,'FX rates'!$B$9:$K$124,4,FALSE)</f>
        <v>6.6379999999999999</v>
      </c>
      <c r="M67" s="271">
        <f>VLOOKUP(B67,'FX rates'!$B$9:$K$124,5,FALSE)</f>
        <v>6.4729999999999999</v>
      </c>
      <c r="O67" s="574" t="s">
        <v>145</v>
      </c>
      <c r="P67" s="631">
        <f t="shared" si="0"/>
        <v>43.824947273275086</v>
      </c>
      <c r="Q67" s="607">
        <f t="shared" si="1"/>
        <v>96.295380812606226</v>
      </c>
      <c r="R67" s="1"/>
      <c r="S67" s="631">
        <f t="shared" si="2"/>
        <v>463.59746911720401</v>
      </c>
      <c r="T67" s="607">
        <f t="shared" si="3"/>
        <v>13.950254904989958</v>
      </c>
      <c r="U67" s="7"/>
      <c r="V67" s="7"/>
      <c r="Y67" s="56"/>
      <c r="Z67" s="56"/>
    </row>
    <row r="68" spans="1:26" x14ac:dyDescent="0.25">
      <c r="B68" s="40"/>
      <c r="C68" s="40"/>
      <c r="F68" s="15"/>
      <c r="J68" s="7"/>
      <c r="R68" s="1"/>
      <c r="U68" s="7"/>
      <c r="V68" s="7"/>
    </row>
    <row r="69" spans="1:26" x14ac:dyDescent="0.25">
      <c r="F69" s="15"/>
      <c r="J69" s="7"/>
      <c r="R69" s="1"/>
      <c r="U69" s="7"/>
      <c r="V69" s="7"/>
    </row>
    <row r="70" spans="1:26" x14ac:dyDescent="0.25">
      <c r="B70" s="39" t="s">
        <v>90</v>
      </c>
      <c r="C70" s="39"/>
      <c r="D70" s="39"/>
      <c r="E70" s="39"/>
      <c r="F70" s="15"/>
      <c r="G70" s="39"/>
      <c r="H70" s="39"/>
      <c r="I70" s="39"/>
      <c r="J70" s="7"/>
      <c r="K70" s="39"/>
      <c r="L70" s="39"/>
      <c r="N70" s="41"/>
      <c r="R70" s="1"/>
      <c r="U70" s="7"/>
      <c r="V70" s="7"/>
    </row>
    <row r="71" spans="1:26" x14ac:dyDescent="0.25">
      <c r="B71" s="39" t="s">
        <v>91</v>
      </c>
      <c r="C71" s="39"/>
      <c r="D71" s="39"/>
      <c r="E71" s="39"/>
      <c r="F71" s="15"/>
      <c r="G71" s="39"/>
      <c r="H71" s="39"/>
      <c r="I71" s="39"/>
      <c r="J71" s="7"/>
      <c r="K71" s="39"/>
      <c r="L71" s="39"/>
      <c r="N71" s="41"/>
      <c r="O71" s="39"/>
      <c r="P71" s="15"/>
      <c r="R71" s="1"/>
      <c r="U71" s="7"/>
      <c r="V71" s="7"/>
    </row>
    <row r="72" spans="1:26" x14ac:dyDescent="0.25">
      <c r="B72" s="43" t="s">
        <v>92</v>
      </c>
      <c r="C72" s="39"/>
      <c r="D72" s="39"/>
      <c r="E72" s="39"/>
      <c r="F72" s="60"/>
      <c r="G72" s="39"/>
      <c r="H72" s="39"/>
      <c r="I72" s="39"/>
      <c r="J72" s="7"/>
      <c r="K72" s="39"/>
      <c r="L72" s="39"/>
      <c r="N72" s="41"/>
      <c r="O72" s="43"/>
      <c r="P72" s="15"/>
      <c r="U72" s="7"/>
      <c r="V72" s="7"/>
    </row>
    <row r="73" spans="1:26" x14ac:dyDescent="0.25">
      <c r="B73" s="39" t="s">
        <v>102</v>
      </c>
      <c r="C73" s="39"/>
      <c r="D73" s="39"/>
      <c r="E73" s="39"/>
      <c r="F73" s="60"/>
      <c r="G73" s="39"/>
      <c r="H73" s="39"/>
      <c r="I73" s="39"/>
      <c r="J73" s="7"/>
      <c r="K73" s="39"/>
      <c r="L73" s="39"/>
      <c r="N73" s="41"/>
      <c r="O73" s="39"/>
      <c r="P73" s="45"/>
      <c r="U73" s="7"/>
      <c r="V73" s="7"/>
    </row>
    <row r="74" spans="1:26" x14ac:dyDescent="0.25">
      <c r="B74" s="39" t="s">
        <v>103</v>
      </c>
      <c r="C74" s="39"/>
      <c r="D74" s="39"/>
      <c r="E74" s="39"/>
      <c r="F74" s="60"/>
      <c r="G74" s="39"/>
      <c r="H74" s="39"/>
      <c r="I74" s="39"/>
      <c r="J74" s="7"/>
      <c r="K74" s="39"/>
      <c r="L74" s="39"/>
      <c r="N74" s="41"/>
      <c r="O74" s="39"/>
      <c r="P74" s="45"/>
      <c r="U74" s="7"/>
      <c r="V74" s="7"/>
    </row>
    <row r="75" spans="1:26" x14ac:dyDescent="0.25">
      <c r="B75" s="39"/>
      <c r="C75" s="39"/>
      <c r="D75" s="39"/>
      <c r="E75" s="39"/>
      <c r="F75" s="60"/>
      <c r="G75" s="39"/>
      <c r="H75" s="39"/>
      <c r="I75" s="39"/>
      <c r="J75" s="7"/>
      <c r="K75" s="39"/>
      <c r="L75" s="39"/>
      <c r="N75" s="41"/>
      <c r="O75" s="39"/>
      <c r="P75" s="45"/>
      <c r="U75" s="7"/>
      <c r="V75" s="7"/>
    </row>
    <row r="76" spans="1:26" x14ac:dyDescent="0.25">
      <c r="B76" s="39" t="s">
        <v>749</v>
      </c>
      <c r="C76" s="39"/>
      <c r="D76" s="39"/>
      <c r="E76" s="39"/>
      <c r="F76" s="60"/>
      <c r="G76" s="39"/>
      <c r="H76" s="39"/>
      <c r="I76" s="39"/>
      <c r="J76" s="7"/>
      <c r="K76" s="39"/>
      <c r="L76" s="39"/>
      <c r="N76" s="41"/>
      <c r="O76" s="39"/>
      <c r="P76" s="13"/>
      <c r="U76" s="7"/>
      <c r="V76" s="7"/>
    </row>
    <row r="77" spans="1:26" x14ac:dyDescent="0.25">
      <c r="B77" s="39" t="s">
        <v>750</v>
      </c>
      <c r="C77" s="39"/>
      <c r="D77" s="39"/>
      <c r="E77" s="39"/>
      <c r="F77" s="60"/>
      <c r="G77" s="39"/>
      <c r="H77" s="39"/>
      <c r="I77" s="39"/>
      <c r="J77" s="7"/>
      <c r="K77" s="39"/>
      <c r="L77" s="39"/>
      <c r="N77" s="41"/>
      <c r="O77" s="39"/>
      <c r="P77" s="13"/>
      <c r="U77" s="7"/>
      <c r="V77" s="7"/>
    </row>
    <row r="78" spans="1:26" x14ac:dyDescent="0.25">
      <c r="J78" s="7"/>
    </row>
    <row r="79" spans="1:26" x14ac:dyDescent="0.25">
      <c r="J79" s="7"/>
    </row>
    <row r="80" spans="1:26" x14ac:dyDescent="0.25">
      <c r="B80" s="2"/>
      <c r="C80" s="3"/>
      <c r="D80" s="3"/>
      <c r="F80" s="1"/>
      <c r="J80" s="7"/>
    </row>
    <row r="81" spans="1:236" x14ac:dyDescent="0.25">
      <c r="B81" s="2"/>
      <c r="D81" s="4"/>
      <c r="F81" s="1"/>
      <c r="J81" s="7"/>
    </row>
    <row r="82" spans="1:236" x14ac:dyDescent="0.25">
      <c r="F82" s="1"/>
      <c r="J82" s="7"/>
    </row>
    <row r="83" spans="1:236" x14ac:dyDescent="0.25">
      <c r="F83" s="1"/>
      <c r="J83" s="7"/>
    </row>
    <row r="84" spans="1:236" x14ac:dyDescent="0.25">
      <c r="F84" s="1"/>
      <c r="J84" s="7"/>
    </row>
    <row r="85" spans="1:236" x14ac:dyDescent="0.25">
      <c r="F85" s="1"/>
      <c r="J85" s="7"/>
    </row>
    <row r="86" spans="1:236" x14ac:dyDescent="0.25">
      <c r="A86" s="6"/>
      <c r="F86" s="1"/>
      <c r="J86" s="7"/>
      <c r="N86" s="6"/>
      <c r="O86" s="6"/>
      <c r="P86" s="6"/>
      <c r="Q86" s="6"/>
      <c r="R86" s="4"/>
      <c r="S86" s="6"/>
      <c r="T86" s="6"/>
      <c r="U86" s="4"/>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row>
    <row r="87" spans="1:236" x14ac:dyDescent="0.25">
      <c r="F87" s="1"/>
      <c r="J87" s="1"/>
    </row>
    <row r="88" spans="1:236" x14ac:dyDescent="0.25">
      <c r="F88" s="1"/>
      <c r="J88" s="1"/>
    </row>
    <row r="89" spans="1:236" x14ac:dyDescent="0.25">
      <c r="F89" s="1"/>
      <c r="J89" s="1"/>
    </row>
    <row r="90" spans="1:236" x14ac:dyDescent="0.25">
      <c r="F90" s="1"/>
      <c r="J90" s="1"/>
    </row>
    <row r="91" spans="1:236" x14ac:dyDescent="0.25">
      <c r="F91" s="1"/>
      <c r="J91" s="1"/>
    </row>
    <row r="92" spans="1:236" x14ac:dyDescent="0.25">
      <c r="F92" s="1"/>
      <c r="J92" s="1"/>
    </row>
    <row r="93" spans="1:236" x14ac:dyDescent="0.25">
      <c r="F93" s="1"/>
      <c r="J93" s="1"/>
    </row>
    <row r="94" spans="1:236" x14ac:dyDescent="0.25">
      <c r="F94" s="1"/>
      <c r="J94" s="1"/>
    </row>
    <row r="95" spans="1:236" x14ac:dyDescent="0.25">
      <c r="F95" s="1"/>
      <c r="J95" s="1"/>
    </row>
    <row r="96" spans="1:236" x14ac:dyDescent="0.25">
      <c r="F96" s="1"/>
      <c r="J96" s="1"/>
    </row>
    <row r="97" spans="6:10" x14ac:dyDescent="0.25">
      <c r="F97" s="1"/>
      <c r="J97" s="1"/>
    </row>
    <row r="98" spans="6:10" x14ac:dyDescent="0.25">
      <c r="F98" s="1"/>
      <c r="J98" s="1"/>
    </row>
    <row r="99" spans="6:10" x14ac:dyDescent="0.25">
      <c r="F99" s="1"/>
      <c r="J99" s="1"/>
    </row>
    <row r="100" spans="6:10" x14ac:dyDescent="0.25">
      <c r="F100" s="1"/>
      <c r="J100" s="1"/>
    </row>
    <row r="101" spans="6:10" x14ac:dyDescent="0.25">
      <c r="F101" s="1"/>
      <c r="J101" s="1"/>
    </row>
    <row r="102" spans="6:10" x14ac:dyDescent="0.25">
      <c r="F102" s="1"/>
      <c r="J102" s="1"/>
    </row>
    <row r="103" spans="6:10" x14ac:dyDescent="0.25">
      <c r="F103" s="1"/>
      <c r="J103" s="1"/>
    </row>
    <row r="104" spans="6:10" x14ac:dyDescent="0.25">
      <c r="F104" s="1"/>
      <c r="J104" s="1"/>
    </row>
    <row r="105" spans="6:10" x14ac:dyDescent="0.25">
      <c r="F105" s="1"/>
      <c r="J105" s="1"/>
    </row>
    <row r="106" spans="6:10" x14ac:dyDescent="0.25">
      <c r="F106" s="1"/>
      <c r="J106" s="1"/>
    </row>
    <row r="107" spans="6:10" x14ac:dyDescent="0.25">
      <c r="F107" s="1"/>
      <c r="J107" s="1"/>
    </row>
    <row r="108" spans="6:10" x14ac:dyDescent="0.25">
      <c r="F108" s="1"/>
      <c r="J108" s="1"/>
    </row>
    <row r="109" spans="6:10" x14ac:dyDescent="0.25">
      <c r="F109" s="1"/>
      <c r="J109" s="1"/>
    </row>
    <row r="110" spans="6:10" x14ac:dyDescent="0.25">
      <c r="F110" s="1"/>
      <c r="J110" s="1"/>
    </row>
    <row r="111" spans="6:10" x14ac:dyDescent="0.25">
      <c r="F111" s="1"/>
      <c r="J111" s="1"/>
    </row>
    <row r="112" spans="6:10" x14ac:dyDescent="0.25">
      <c r="F112" s="1"/>
      <c r="J112" s="1"/>
    </row>
    <row r="113" spans="6:10" x14ac:dyDescent="0.25">
      <c r="F113" s="1"/>
      <c r="J113" s="1"/>
    </row>
    <row r="114" spans="6:10" x14ac:dyDescent="0.25">
      <c r="F114" s="1"/>
      <c r="J114" s="1"/>
    </row>
    <row r="115" spans="6:10" x14ac:dyDescent="0.25">
      <c r="F115" s="1"/>
      <c r="J115" s="1"/>
    </row>
    <row r="116" spans="6:10" x14ac:dyDescent="0.25">
      <c r="F116" s="1"/>
      <c r="J116" s="1"/>
    </row>
    <row r="117" spans="6:10" x14ac:dyDescent="0.25">
      <c r="F117" s="1"/>
      <c r="J117" s="1"/>
    </row>
    <row r="118" spans="6:10" x14ac:dyDescent="0.25">
      <c r="F118" s="1"/>
      <c r="J118" s="1"/>
    </row>
    <row r="119" spans="6:10" x14ac:dyDescent="0.25">
      <c r="F119" s="1"/>
      <c r="J119" s="1"/>
    </row>
    <row r="120" spans="6:10" x14ac:dyDescent="0.25">
      <c r="F120" s="1"/>
      <c r="J120" s="1"/>
    </row>
    <row r="121" spans="6:10" x14ac:dyDescent="0.25">
      <c r="F121" s="1"/>
      <c r="J121" s="1"/>
    </row>
    <row r="122" spans="6:10" x14ac:dyDescent="0.25">
      <c r="F122" s="1"/>
      <c r="J122" s="1"/>
    </row>
    <row r="123" spans="6:10" x14ac:dyDescent="0.25">
      <c r="F123" s="1"/>
      <c r="J123" s="1"/>
    </row>
    <row r="124" spans="6:10" x14ac:dyDescent="0.25">
      <c r="F124" s="1"/>
      <c r="J124" s="1"/>
    </row>
    <row r="125" spans="6:10" x14ac:dyDescent="0.25">
      <c r="F125" s="1"/>
      <c r="J125" s="1"/>
    </row>
    <row r="126" spans="6:10" x14ac:dyDescent="0.25">
      <c r="F126" s="1"/>
      <c r="J126" s="1"/>
    </row>
    <row r="127" spans="6:10" x14ac:dyDescent="0.25">
      <c r="F127" s="1"/>
      <c r="J127" s="1"/>
    </row>
    <row r="128" spans="6:10" x14ac:dyDescent="0.25">
      <c r="F128" s="1"/>
      <c r="J128" s="1"/>
    </row>
    <row r="129" spans="6:10" x14ac:dyDescent="0.25">
      <c r="F129" s="1"/>
      <c r="J129" s="1"/>
    </row>
    <row r="130" spans="6:10" x14ac:dyDescent="0.25">
      <c r="F130" s="1"/>
      <c r="J130" s="1"/>
    </row>
    <row r="131" spans="6:10" x14ac:dyDescent="0.25">
      <c r="F131" s="1"/>
      <c r="J131" s="1"/>
    </row>
    <row r="132" spans="6:10" x14ac:dyDescent="0.25">
      <c r="F132" s="1"/>
      <c r="J132" s="1"/>
    </row>
    <row r="133" spans="6:10" x14ac:dyDescent="0.25">
      <c r="F133" s="1"/>
      <c r="J133" s="1"/>
    </row>
    <row r="134" spans="6:10" x14ac:dyDescent="0.25">
      <c r="F134" s="1"/>
      <c r="J134" s="1"/>
    </row>
    <row r="135" spans="6:10" x14ac:dyDescent="0.25">
      <c r="F135" s="1"/>
      <c r="J135" s="1"/>
    </row>
    <row r="136" spans="6:10" x14ac:dyDescent="0.25">
      <c r="F136" s="1"/>
      <c r="J136" s="1"/>
    </row>
    <row r="137" spans="6:10" x14ac:dyDescent="0.25">
      <c r="F137" s="1"/>
      <c r="J137" s="1"/>
    </row>
    <row r="138" spans="6:10" x14ac:dyDescent="0.25">
      <c r="F138" s="1"/>
      <c r="J138" s="1"/>
    </row>
    <row r="139" spans="6:10" x14ac:dyDescent="0.25">
      <c r="F139" s="1"/>
      <c r="J139" s="1"/>
    </row>
    <row r="140" spans="6:10" x14ac:dyDescent="0.25">
      <c r="F140" s="1"/>
      <c r="J140" s="1"/>
    </row>
    <row r="141" spans="6:10" x14ac:dyDescent="0.25">
      <c r="F141" s="1"/>
      <c r="J141" s="1"/>
    </row>
    <row r="142" spans="6:10" x14ac:dyDescent="0.25">
      <c r="F142" s="1"/>
      <c r="J142" s="1"/>
    </row>
    <row r="143" spans="6:10" x14ac:dyDescent="0.25">
      <c r="F143" s="1"/>
      <c r="J143" s="1"/>
    </row>
    <row r="144" spans="6:10" x14ac:dyDescent="0.25">
      <c r="F144" s="1"/>
      <c r="J144" s="1"/>
    </row>
    <row r="145" spans="6:10" x14ac:dyDescent="0.25">
      <c r="F145" s="1"/>
      <c r="J145" s="1"/>
    </row>
    <row r="146" spans="6:10" x14ac:dyDescent="0.25">
      <c r="F146" s="1"/>
      <c r="J146" s="1"/>
    </row>
    <row r="147" spans="6:10" x14ac:dyDescent="0.25">
      <c r="F147" s="1"/>
      <c r="J147" s="1"/>
    </row>
    <row r="148" spans="6:10" x14ac:dyDescent="0.25">
      <c r="F148" s="1"/>
      <c r="J148" s="1"/>
    </row>
    <row r="149" spans="6:10" x14ac:dyDescent="0.25">
      <c r="F149" s="1"/>
      <c r="J149" s="1"/>
    </row>
    <row r="150" spans="6:10" x14ac:dyDescent="0.25">
      <c r="F150" s="1"/>
      <c r="J150" s="1"/>
    </row>
  </sheetData>
  <mergeCells count="15">
    <mergeCell ref="H3:I3"/>
    <mergeCell ref="S3:T3"/>
    <mergeCell ref="B5:B7"/>
    <mergeCell ref="C5:C7"/>
    <mergeCell ref="D5:D7"/>
    <mergeCell ref="E5:E7"/>
    <mergeCell ref="H5:H7"/>
    <mergeCell ref="I5:I7"/>
    <mergeCell ref="L5:L7"/>
    <mergeCell ref="M5:M7"/>
    <mergeCell ref="O5:O7"/>
    <mergeCell ref="P5:P7"/>
    <mergeCell ref="Q5:Q7"/>
    <mergeCell ref="S5:S7"/>
    <mergeCell ref="T5:T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C104"/>
  <sheetViews>
    <sheetView showGridLines="0" topLeftCell="A68" zoomScale="85" zoomScaleNormal="85" workbookViewId="0">
      <selection activeCell="B94" sqref="B94"/>
    </sheetView>
  </sheetViews>
  <sheetFormatPr defaultColWidth="11.42578125" defaultRowHeight="15" x14ac:dyDescent="0.25"/>
  <cols>
    <col min="1" max="1" width="2.85546875" style="1" customWidth="1"/>
    <col min="2" max="2" width="39.5703125" style="1" customWidth="1"/>
    <col min="3" max="3" width="47" style="1" customWidth="1"/>
    <col min="4" max="4" width="5.28515625" style="1" customWidth="1"/>
    <col min="5" max="5" width="15.7109375" style="1" customWidth="1"/>
    <col min="6" max="6" width="11.5703125" style="1" customWidth="1"/>
    <col min="7" max="7" width="2.85546875" style="1" customWidth="1"/>
    <col min="8" max="9" width="15.7109375" style="1" customWidth="1"/>
    <col min="10" max="10" width="2.85546875" style="1" customWidth="1"/>
    <col min="11" max="12" width="15.7109375" style="1" customWidth="1"/>
    <col min="13" max="13" width="2.85546875" style="1" customWidth="1"/>
    <col min="14" max="14" width="10.85546875" style="1" customWidth="1"/>
    <col min="15" max="15" width="2.85546875" style="1" customWidth="1"/>
    <col min="16" max="16" width="26.5703125" style="1" customWidth="1"/>
    <col min="17" max="17" width="36.5703125" style="1" bestFit="1" customWidth="1"/>
    <col min="18" max="18" width="10.28515625" style="1" bestFit="1" customWidth="1"/>
    <col min="19" max="255" width="11.42578125" style="1"/>
    <col min="256" max="256" width="2.85546875" style="1" customWidth="1"/>
    <col min="257" max="258" width="45.85546875" style="1" customWidth="1"/>
    <col min="259" max="259" width="5.7109375" style="1" customWidth="1"/>
    <col min="260" max="260" width="2.85546875" style="1" customWidth="1"/>
    <col min="261" max="262" width="15.7109375" style="1" customWidth="1"/>
    <col min="263" max="263" width="2.85546875" style="1" customWidth="1"/>
    <col min="264" max="265" width="15.7109375" style="1" customWidth="1"/>
    <col min="266" max="266" width="2.85546875" style="1" customWidth="1"/>
    <col min="267" max="268" width="15.7109375" style="1" customWidth="1"/>
    <col min="269" max="269" width="2.85546875" style="1" customWidth="1"/>
    <col min="270" max="270" width="10.85546875" style="1" customWidth="1"/>
    <col min="271" max="271" width="2.85546875" style="1" customWidth="1"/>
    <col min="272" max="272" width="26.5703125" style="1" customWidth="1"/>
    <col min="273" max="511" width="11.42578125" style="1"/>
    <col min="512" max="512" width="2.85546875" style="1" customWidth="1"/>
    <col min="513" max="514" width="45.85546875" style="1" customWidth="1"/>
    <col min="515" max="515" width="5.7109375" style="1" customWidth="1"/>
    <col min="516" max="516" width="2.85546875" style="1" customWidth="1"/>
    <col min="517" max="518" width="15.7109375" style="1" customWidth="1"/>
    <col min="519" max="519" width="2.85546875" style="1" customWidth="1"/>
    <col min="520" max="521" width="15.7109375" style="1" customWidth="1"/>
    <col min="522" max="522" width="2.85546875" style="1" customWidth="1"/>
    <col min="523" max="524" width="15.7109375" style="1" customWidth="1"/>
    <col min="525" max="525" width="2.85546875" style="1" customWidth="1"/>
    <col min="526" max="526" width="10.85546875" style="1" customWidth="1"/>
    <col min="527" max="527" width="2.85546875" style="1" customWidth="1"/>
    <col min="528" max="528" width="26.5703125" style="1" customWidth="1"/>
    <col min="529" max="767" width="11.42578125" style="1"/>
    <col min="768" max="768" width="2.85546875" style="1" customWidth="1"/>
    <col min="769" max="770" width="45.85546875" style="1" customWidth="1"/>
    <col min="771" max="771" width="5.7109375" style="1" customWidth="1"/>
    <col min="772" max="772" width="2.85546875" style="1" customWidth="1"/>
    <col min="773" max="774" width="15.7109375" style="1" customWidth="1"/>
    <col min="775" max="775" width="2.85546875" style="1" customWidth="1"/>
    <col min="776" max="777" width="15.7109375" style="1" customWidth="1"/>
    <col min="778" max="778" width="2.85546875" style="1" customWidth="1"/>
    <col min="779" max="780" width="15.7109375" style="1" customWidth="1"/>
    <col min="781" max="781" width="2.85546875" style="1" customWidth="1"/>
    <col min="782" max="782" width="10.85546875" style="1" customWidth="1"/>
    <col min="783" max="783" width="2.85546875" style="1" customWidth="1"/>
    <col min="784" max="784" width="26.5703125" style="1" customWidth="1"/>
    <col min="785" max="1023" width="11.42578125" style="1"/>
    <col min="1024" max="1024" width="2.85546875" style="1" customWidth="1"/>
    <col min="1025" max="1026" width="45.85546875" style="1" customWidth="1"/>
    <col min="1027" max="1027" width="5.7109375" style="1" customWidth="1"/>
    <col min="1028"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036" width="15.7109375" style="1" customWidth="1"/>
    <col min="1037" max="1037" width="2.85546875" style="1" customWidth="1"/>
    <col min="1038" max="1038" width="10.85546875" style="1" customWidth="1"/>
    <col min="1039" max="1039" width="2.85546875" style="1" customWidth="1"/>
    <col min="1040" max="1040" width="26.5703125" style="1" customWidth="1"/>
    <col min="1041" max="1279" width="11.42578125" style="1"/>
    <col min="1280" max="1280" width="2.85546875" style="1" customWidth="1"/>
    <col min="1281" max="1282" width="45.85546875" style="1" customWidth="1"/>
    <col min="1283" max="1283" width="5.7109375" style="1" customWidth="1"/>
    <col min="1284"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292" width="15.7109375" style="1" customWidth="1"/>
    <col min="1293" max="1293" width="2.85546875" style="1" customWidth="1"/>
    <col min="1294" max="1294" width="10.85546875" style="1" customWidth="1"/>
    <col min="1295" max="1295" width="2.85546875" style="1" customWidth="1"/>
    <col min="1296" max="1296" width="26.5703125" style="1" customWidth="1"/>
    <col min="1297" max="1535" width="11.42578125" style="1"/>
    <col min="1536" max="1536" width="2.85546875" style="1" customWidth="1"/>
    <col min="1537" max="1538" width="45.85546875" style="1" customWidth="1"/>
    <col min="1539" max="1539" width="5.7109375" style="1" customWidth="1"/>
    <col min="1540"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548" width="15.7109375" style="1" customWidth="1"/>
    <col min="1549" max="1549" width="2.85546875" style="1" customWidth="1"/>
    <col min="1550" max="1550" width="10.85546875" style="1" customWidth="1"/>
    <col min="1551" max="1551" width="2.85546875" style="1" customWidth="1"/>
    <col min="1552" max="1552" width="26.5703125" style="1" customWidth="1"/>
    <col min="1553" max="1791" width="11.42578125" style="1"/>
    <col min="1792" max="1792" width="2.85546875" style="1" customWidth="1"/>
    <col min="1793" max="1794" width="45.85546875" style="1" customWidth="1"/>
    <col min="1795" max="1795" width="5.7109375" style="1" customWidth="1"/>
    <col min="1796" max="1796" width="2.85546875" style="1" customWidth="1"/>
    <col min="1797" max="1798" width="15.7109375" style="1" customWidth="1"/>
    <col min="1799" max="1799" width="2.85546875" style="1" customWidth="1"/>
    <col min="1800" max="1801" width="15.7109375" style="1" customWidth="1"/>
    <col min="1802" max="1802" width="2.85546875" style="1" customWidth="1"/>
    <col min="1803" max="1804" width="15.7109375" style="1" customWidth="1"/>
    <col min="1805" max="1805" width="2.85546875" style="1" customWidth="1"/>
    <col min="1806" max="1806" width="10.85546875" style="1" customWidth="1"/>
    <col min="1807" max="1807" width="2.85546875" style="1" customWidth="1"/>
    <col min="1808" max="1808" width="26.5703125" style="1" customWidth="1"/>
    <col min="1809" max="2047" width="11.42578125" style="1"/>
    <col min="2048" max="2048" width="2.85546875" style="1" customWidth="1"/>
    <col min="2049" max="2050" width="45.85546875" style="1" customWidth="1"/>
    <col min="2051" max="2051" width="5.7109375" style="1" customWidth="1"/>
    <col min="2052"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060" width="15.7109375" style="1" customWidth="1"/>
    <col min="2061" max="2061" width="2.85546875" style="1" customWidth="1"/>
    <col min="2062" max="2062" width="10.85546875" style="1" customWidth="1"/>
    <col min="2063" max="2063" width="2.85546875" style="1" customWidth="1"/>
    <col min="2064" max="2064" width="26.5703125" style="1" customWidth="1"/>
    <col min="2065" max="2303" width="11.42578125" style="1"/>
    <col min="2304" max="2304" width="2.85546875" style="1" customWidth="1"/>
    <col min="2305" max="2306" width="45.85546875" style="1" customWidth="1"/>
    <col min="2307" max="2307" width="5.7109375" style="1" customWidth="1"/>
    <col min="2308"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316" width="15.7109375" style="1" customWidth="1"/>
    <col min="2317" max="2317" width="2.85546875" style="1" customWidth="1"/>
    <col min="2318" max="2318" width="10.85546875" style="1" customWidth="1"/>
    <col min="2319" max="2319" width="2.85546875" style="1" customWidth="1"/>
    <col min="2320" max="2320" width="26.5703125" style="1" customWidth="1"/>
    <col min="2321" max="2559" width="11.42578125" style="1"/>
    <col min="2560" max="2560" width="2.85546875" style="1" customWidth="1"/>
    <col min="2561" max="2562" width="45.85546875" style="1" customWidth="1"/>
    <col min="2563" max="2563" width="5.7109375" style="1" customWidth="1"/>
    <col min="2564"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572" width="15.7109375" style="1" customWidth="1"/>
    <col min="2573" max="2573" width="2.85546875" style="1" customWidth="1"/>
    <col min="2574" max="2574" width="10.85546875" style="1" customWidth="1"/>
    <col min="2575" max="2575" width="2.85546875" style="1" customWidth="1"/>
    <col min="2576" max="2576" width="26.5703125" style="1" customWidth="1"/>
    <col min="2577" max="2815" width="11.42578125" style="1"/>
    <col min="2816" max="2816" width="2.85546875" style="1" customWidth="1"/>
    <col min="2817" max="2818" width="45.85546875" style="1" customWidth="1"/>
    <col min="2819" max="2819" width="5.7109375" style="1" customWidth="1"/>
    <col min="2820" max="2820" width="2.85546875" style="1" customWidth="1"/>
    <col min="2821" max="2822" width="15.7109375" style="1" customWidth="1"/>
    <col min="2823" max="2823" width="2.85546875" style="1" customWidth="1"/>
    <col min="2824" max="2825" width="15.7109375" style="1" customWidth="1"/>
    <col min="2826" max="2826" width="2.85546875" style="1" customWidth="1"/>
    <col min="2827" max="2828" width="15.7109375" style="1" customWidth="1"/>
    <col min="2829" max="2829" width="2.85546875" style="1" customWidth="1"/>
    <col min="2830" max="2830" width="10.85546875" style="1" customWidth="1"/>
    <col min="2831" max="2831" width="2.85546875" style="1" customWidth="1"/>
    <col min="2832" max="2832" width="26.5703125" style="1" customWidth="1"/>
    <col min="2833" max="3071" width="11.42578125" style="1"/>
    <col min="3072" max="3072" width="2.85546875" style="1" customWidth="1"/>
    <col min="3073" max="3074" width="45.85546875" style="1" customWidth="1"/>
    <col min="3075" max="3075" width="5.7109375" style="1" customWidth="1"/>
    <col min="3076"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084" width="15.7109375" style="1" customWidth="1"/>
    <col min="3085" max="3085" width="2.85546875" style="1" customWidth="1"/>
    <col min="3086" max="3086" width="10.85546875" style="1" customWidth="1"/>
    <col min="3087" max="3087" width="2.85546875" style="1" customWidth="1"/>
    <col min="3088" max="3088" width="26.5703125" style="1" customWidth="1"/>
    <col min="3089" max="3327" width="11.42578125" style="1"/>
    <col min="3328" max="3328" width="2.85546875" style="1" customWidth="1"/>
    <col min="3329" max="3330" width="45.85546875" style="1" customWidth="1"/>
    <col min="3331" max="3331" width="5.7109375" style="1" customWidth="1"/>
    <col min="3332"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340" width="15.7109375" style="1" customWidth="1"/>
    <col min="3341" max="3341" width="2.85546875" style="1" customWidth="1"/>
    <col min="3342" max="3342" width="10.85546875" style="1" customWidth="1"/>
    <col min="3343" max="3343" width="2.85546875" style="1" customWidth="1"/>
    <col min="3344" max="3344" width="26.5703125" style="1" customWidth="1"/>
    <col min="3345" max="3583" width="11.42578125" style="1"/>
    <col min="3584" max="3584" width="2.85546875" style="1" customWidth="1"/>
    <col min="3585" max="3586" width="45.85546875" style="1" customWidth="1"/>
    <col min="3587" max="3587" width="5.7109375" style="1" customWidth="1"/>
    <col min="3588"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596" width="15.7109375" style="1" customWidth="1"/>
    <col min="3597" max="3597" width="2.85546875" style="1" customWidth="1"/>
    <col min="3598" max="3598" width="10.85546875" style="1" customWidth="1"/>
    <col min="3599" max="3599" width="2.85546875" style="1" customWidth="1"/>
    <col min="3600" max="3600" width="26.5703125" style="1" customWidth="1"/>
    <col min="3601" max="3839" width="11.42578125" style="1"/>
    <col min="3840" max="3840" width="2.85546875" style="1" customWidth="1"/>
    <col min="3841" max="3842" width="45.85546875" style="1" customWidth="1"/>
    <col min="3843" max="3843" width="5.7109375" style="1" customWidth="1"/>
    <col min="3844" max="3844" width="2.85546875" style="1" customWidth="1"/>
    <col min="3845" max="3846" width="15.7109375" style="1" customWidth="1"/>
    <col min="3847" max="3847" width="2.85546875" style="1" customWidth="1"/>
    <col min="3848" max="3849" width="15.7109375" style="1" customWidth="1"/>
    <col min="3850" max="3850" width="2.85546875" style="1" customWidth="1"/>
    <col min="3851" max="3852" width="15.7109375" style="1" customWidth="1"/>
    <col min="3853" max="3853" width="2.85546875" style="1" customWidth="1"/>
    <col min="3854" max="3854" width="10.85546875" style="1" customWidth="1"/>
    <col min="3855" max="3855" width="2.85546875" style="1" customWidth="1"/>
    <col min="3856" max="3856" width="26.5703125" style="1" customWidth="1"/>
    <col min="3857" max="4095" width="11.42578125" style="1"/>
    <col min="4096" max="4096" width="2.85546875" style="1" customWidth="1"/>
    <col min="4097" max="4098" width="45.85546875" style="1" customWidth="1"/>
    <col min="4099" max="4099" width="5.7109375" style="1" customWidth="1"/>
    <col min="4100"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108" width="15.7109375" style="1" customWidth="1"/>
    <col min="4109" max="4109" width="2.85546875" style="1" customWidth="1"/>
    <col min="4110" max="4110" width="10.85546875" style="1" customWidth="1"/>
    <col min="4111" max="4111" width="2.85546875" style="1" customWidth="1"/>
    <col min="4112" max="4112" width="26.5703125" style="1" customWidth="1"/>
    <col min="4113" max="4351" width="11.42578125" style="1"/>
    <col min="4352" max="4352" width="2.85546875" style="1" customWidth="1"/>
    <col min="4353" max="4354" width="45.85546875" style="1" customWidth="1"/>
    <col min="4355" max="4355" width="5.7109375" style="1" customWidth="1"/>
    <col min="4356"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364" width="15.7109375" style="1" customWidth="1"/>
    <col min="4365" max="4365" width="2.85546875" style="1" customWidth="1"/>
    <col min="4366" max="4366" width="10.85546875" style="1" customWidth="1"/>
    <col min="4367" max="4367" width="2.85546875" style="1" customWidth="1"/>
    <col min="4368" max="4368" width="26.5703125" style="1" customWidth="1"/>
    <col min="4369" max="4607" width="11.42578125" style="1"/>
    <col min="4608" max="4608" width="2.85546875" style="1" customWidth="1"/>
    <col min="4609" max="4610" width="45.85546875" style="1" customWidth="1"/>
    <col min="4611" max="4611" width="5.7109375" style="1" customWidth="1"/>
    <col min="4612"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620" width="15.7109375" style="1" customWidth="1"/>
    <col min="4621" max="4621" width="2.85546875" style="1" customWidth="1"/>
    <col min="4622" max="4622" width="10.85546875" style="1" customWidth="1"/>
    <col min="4623" max="4623" width="2.85546875" style="1" customWidth="1"/>
    <col min="4624" max="4624" width="26.5703125" style="1" customWidth="1"/>
    <col min="4625" max="4863" width="11.42578125" style="1"/>
    <col min="4864" max="4864" width="2.85546875" style="1" customWidth="1"/>
    <col min="4865" max="4866" width="45.85546875" style="1" customWidth="1"/>
    <col min="4867" max="4867" width="5.7109375" style="1" customWidth="1"/>
    <col min="4868" max="4868" width="2.85546875" style="1" customWidth="1"/>
    <col min="4869" max="4870" width="15.7109375" style="1" customWidth="1"/>
    <col min="4871" max="4871" width="2.85546875" style="1" customWidth="1"/>
    <col min="4872" max="4873" width="15.7109375" style="1" customWidth="1"/>
    <col min="4874" max="4874" width="2.85546875" style="1" customWidth="1"/>
    <col min="4875" max="4876" width="15.7109375" style="1" customWidth="1"/>
    <col min="4877" max="4877" width="2.85546875" style="1" customWidth="1"/>
    <col min="4878" max="4878" width="10.85546875" style="1" customWidth="1"/>
    <col min="4879" max="4879" width="2.85546875" style="1" customWidth="1"/>
    <col min="4880" max="4880" width="26.5703125" style="1" customWidth="1"/>
    <col min="4881" max="5119" width="11.42578125" style="1"/>
    <col min="5120" max="5120" width="2.85546875" style="1" customWidth="1"/>
    <col min="5121" max="5122" width="45.85546875" style="1" customWidth="1"/>
    <col min="5123" max="5123" width="5.7109375" style="1" customWidth="1"/>
    <col min="5124"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132" width="15.7109375" style="1" customWidth="1"/>
    <col min="5133" max="5133" width="2.85546875" style="1" customWidth="1"/>
    <col min="5134" max="5134" width="10.85546875" style="1" customWidth="1"/>
    <col min="5135" max="5135" width="2.85546875" style="1" customWidth="1"/>
    <col min="5136" max="5136" width="26.5703125" style="1" customWidth="1"/>
    <col min="5137" max="5375" width="11.42578125" style="1"/>
    <col min="5376" max="5376" width="2.85546875" style="1" customWidth="1"/>
    <col min="5377" max="5378" width="45.85546875" style="1" customWidth="1"/>
    <col min="5379" max="5379" width="5.7109375" style="1" customWidth="1"/>
    <col min="5380"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388" width="15.7109375" style="1" customWidth="1"/>
    <col min="5389" max="5389" width="2.85546875" style="1" customWidth="1"/>
    <col min="5390" max="5390" width="10.85546875" style="1" customWidth="1"/>
    <col min="5391" max="5391" width="2.85546875" style="1" customWidth="1"/>
    <col min="5392" max="5392" width="26.5703125" style="1" customWidth="1"/>
    <col min="5393" max="5631" width="11.42578125" style="1"/>
    <col min="5632" max="5632" width="2.85546875" style="1" customWidth="1"/>
    <col min="5633" max="5634" width="45.85546875" style="1" customWidth="1"/>
    <col min="5635" max="5635" width="5.7109375" style="1" customWidth="1"/>
    <col min="5636"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644" width="15.7109375" style="1" customWidth="1"/>
    <col min="5645" max="5645" width="2.85546875" style="1" customWidth="1"/>
    <col min="5646" max="5646" width="10.85546875" style="1" customWidth="1"/>
    <col min="5647" max="5647" width="2.85546875" style="1" customWidth="1"/>
    <col min="5648" max="5648" width="26.5703125" style="1" customWidth="1"/>
    <col min="5649" max="5887" width="11.42578125" style="1"/>
    <col min="5888" max="5888" width="2.85546875" style="1" customWidth="1"/>
    <col min="5889" max="5890" width="45.85546875" style="1" customWidth="1"/>
    <col min="5891" max="5891" width="5.7109375" style="1" customWidth="1"/>
    <col min="5892" max="5892" width="2.85546875" style="1" customWidth="1"/>
    <col min="5893" max="5894" width="15.7109375" style="1" customWidth="1"/>
    <col min="5895" max="5895" width="2.85546875" style="1" customWidth="1"/>
    <col min="5896" max="5897" width="15.7109375" style="1" customWidth="1"/>
    <col min="5898" max="5898" width="2.85546875" style="1" customWidth="1"/>
    <col min="5899" max="5900" width="15.7109375" style="1" customWidth="1"/>
    <col min="5901" max="5901" width="2.85546875" style="1" customWidth="1"/>
    <col min="5902" max="5902" width="10.85546875" style="1" customWidth="1"/>
    <col min="5903" max="5903" width="2.85546875" style="1" customWidth="1"/>
    <col min="5904" max="5904" width="26.5703125" style="1" customWidth="1"/>
    <col min="5905" max="6143" width="11.42578125" style="1"/>
    <col min="6144" max="6144" width="2.85546875" style="1" customWidth="1"/>
    <col min="6145" max="6146" width="45.85546875" style="1" customWidth="1"/>
    <col min="6147" max="6147" width="5.7109375" style="1" customWidth="1"/>
    <col min="6148"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156" width="15.7109375" style="1" customWidth="1"/>
    <col min="6157" max="6157" width="2.85546875" style="1" customWidth="1"/>
    <col min="6158" max="6158" width="10.85546875" style="1" customWidth="1"/>
    <col min="6159" max="6159" width="2.85546875" style="1" customWidth="1"/>
    <col min="6160" max="6160" width="26.5703125" style="1" customWidth="1"/>
    <col min="6161" max="6399" width="11.42578125" style="1"/>
    <col min="6400" max="6400" width="2.85546875" style="1" customWidth="1"/>
    <col min="6401" max="6402" width="45.85546875" style="1" customWidth="1"/>
    <col min="6403" max="6403" width="5.7109375" style="1" customWidth="1"/>
    <col min="6404"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412" width="15.7109375" style="1" customWidth="1"/>
    <col min="6413" max="6413" width="2.85546875" style="1" customWidth="1"/>
    <col min="6414" max="6414" width="10.85546875" style="1" customWidth="1"/>
    <col min="6415" max="6415" width="2.85546875" style="1" customWidth="1"/>
    <col min="6416" max="6416" width="26.5703125" style="1" customWidth="1"/>
    <col min="6417" max="6655" width="11.42578125" style="1"/>
    <col min="6656" max="6656" width="2.85546875" style="1" customWidth="1"/>
    <col min="6657" max="6658" width="45.85546875" style="1" customWidth="1"/>
    <col min="6659" max="6659" width="5.7109375" style="1" customWidth="1"/>
    <col min="6660"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668" width="15.7109375" style="1" customWidth="1"/>
    <col min="6669" max="6669" width="2.85546875" style="1" customWidth="1"/>
    <col min="6670" max="6670" width="10.85546875" style="1" customWidth="1"/>
    <col min="6671" max="6671" width="2.85546875" style="1" customWidth="1"/>
    <col min="6672" max="6672" width="26.5703125" style="1" customWidth="1"/>
    <col min="6673" max="6911" width="11.42578125" style="1"/>
    <col min="6912" max="6912" width="2.85546875" style="1" customWidth="1"/>
    <col min="6913" max="6914" width="45.85546875" style="1" customWidth="1"/>
    <col min="6915" max="6915" width="5.7109375" style="1" customWidth="1"/>
    <col min="6916" max="6916" width="2.85546875" style="1" customWidth="1"/>
    <col min="6917" max="6918" width="15.7109375" style="1" customWidth="1"/>
    <col min="6919" max="6919" width="2.85546875" style="1" customWidth="1"/>
    <col min="6920" max="6921" width="15.7109375" style="1" customWidth="1"/>
    <col min="6922" max="6922" width="2.85546875" style="1" customWidth="1"/>
    <col min="6923" max="6924" width="15.7109375" style="1" customWidth="1"/>
    <col min="6925" max="6925" width="2.85546875" style="1" customWidth="1"/>
    <col min="6926" max="6926" width="10.85546875" style="1" customWidth="1"/>
    <col min="6927" max="6927" width="2.85546875" style="1" customWidth="1"/>
    <col min="6928" max="6928" width="26.5703125" style="1" customWidth="1"/>
    <col min="6929" max="7167" width="11.42578125" style="1"/>
    <col min="7168" max="7168" width="2.85546875" style="1" customWidth="1"/>
    <col min="7169" max="7170" width="45.85546875" style="1" customWidth="1"/>
    <col min="7171" max="7171" width="5.7109375" style="1" customWidth="1"/>
    <col min="7172"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180" width="15.7109375" style="1" customWidth="1"/>
    <col min="7181" max="7181" width="2.85546875" style="1" customWidth="1"/>
    <col min="7182" max="7182" width="10.85546875" style="1" customWidth="1"/>
    <col min="7183" max="7183" width="2.85546875" style="1" customWidth="1"/>
    <col min="7184" max="7184" width="26.5703125" style="1" customWidth="1"/>
    <col min="7185" max="7423" width="11.42578125" style="1"/>
    <col min="7424" max="7424" width="2.85546875" style="1" customWidth="1"/>
    <col min="7425" max="7426" width="45.85546875" style="1" customWidth="1"/>
    <col min="7427" max="7427" width="5.7109375" style="1" customWidth="1"/>
    <col min="7428"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436" width="15.7109375" style="1" customWidth="1"/>
    <col min="7437" max="7437" width="2.85546875" style="1" customWidth="1"/>
    <col min="7438" max="7438" width="10.85546875" style="1" customWidth="1"/>
    <col min="7439" max="7439" width="2.85546875" style="1" customWidth="1"/>
    <col min="7440" max="7440" width="26.5703125" style="1" customWidth="1"/>
    <col min="7441" max="7679" width="11.42578125" style="1"/>
    <col min="7680" max="7680" width="2.85546875" style="1" customWidth="1"/>
    <col min="7681" max="7682" width="45.85546875" style="1" customWidth="1"/>
    <col min="7683" max="7683" width="5.7109375" style="1" customWidth="1"/>
    <col min="7684"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692" width="15.7109375" style="1" customWidth="1"/>
    <col min="7693" max="7693" width="2.85546875" style="1" customWidth="1"/>
    <col min="7694" max="7694" width="10.85546875" style="1" customWidth="1"/>
    <col min="7695" max="7695" width="2.85546875" style="1" customWidth="1"/>
    <col min="7696" max="7696" width="26.5703125" style="1" customWidth="1"/>
    <col min="7697" max="7935" width="11.42578125" style="1"/>
    <col min="7936" max="7936" width="2.85546875" style="1" customWidth="1"/>
    <col min="7937" max="7938" width="45.85546875" style="1" customWidth="1"/>
    <col min="7939" max="7939" width="5.7109375" style="1" customWidth="1"/>
    <col min="7940" max="7940" width="2.85546875" style="1" customWidth="1"/>
    <col min="7941" max="7942" width="15.7109375" style="1" customWidth="1"/>
    <col min="7943" max="7943" width="2.85546875" style="1" customWidth="1"/>
    <col min="7944" max="7945" width="15.7109375" style="1" customWidth="1"/>
    <col min="7946" max="7946" width="2.85546875" style="1" customWidth="1"/>
    <col min="7947" max="7948" width="15.7109375" style="1" customWidth="1"/>
    <col min="7949" max="7949" width="2.85546875" style="1" customWidth="1"/>
    <col min="7950" max="7950" width="10.85546875" style="1" customWidth="1"/>
    <col min="7951" max="7951" width="2.85546875" style="1" customWidth="1"/>
    <col min="7952" max="7952" width="26.5703125" style="1" customWidth="1"/>
    <col min="7953" max="8191" width="11.42578125" style="1"/>
    <col min="8192" max="8192" width="2.85546875" style="1" customWidth="1"/>
    <col min="8193" max="8194" width="45.85546875" style="1" customWidth="1"/>
    <col min="8195" max="8195" width="5.7109375" style="1" customWidth="1"/>
    <col min="8196"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204" width="15.7109375" style="1" customWidth="1"/>
    <col min="8205" max="8205" width="2.85546875" style="1" customWidth="1"/>
    <col min="8206" max="8206" width="10.85546875" style="1" customWidth="1"/>
    <col min="8207" max="8207" width="2.85546875" style="1" customWidth="1"/>
    <col min="8208" max="8208" width="26.5703125" style="1" customWidth="1"/>
    <col min="8209" max="8447" width="11.42578125" style="1"/>
    <col min="8448" max="8448" width="2.85546875" style="1" customWidth="1"/>
    <col min="8449" max="8450" width="45.85546875" style="1" customWidth="1"/>
    <col min="8451" max="8451" width="5.7109375" style="1" customWidth="1"/>
    <col min="8452"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460" width="15.7109375" style="1" customWidth="1"/>
    <col min="8461" max="8461" width="2.85546875" style="1" customWidth="1"/>
    <col min="8462" max="8462" width="10.85546875" style="1" customWidth="1"/>
    <col min="8463" max="8463" width="2.85546875" style="1" customWidth="1"/>
    <col min="8464" max="8464" width="26.5703125" style="1" customWidth="1"/>
    <col min="8465" max="8703" width="11.42578125" style="1"/>
    <col min="8704" max="8704" width="2.85546875" style="1" customWidth="1"/>
    <col min="8705" max="8706" width="45.85546875" style="1" customWidth="1"/>
    <col min="8707" max="8707" width="5.7109375" style="1" customWidth="1"/>
    <col min="8708"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716" width="15.7109375" style="1" customWidth="1"/>
    <col min="8717" max="8717" width="2.85546875" style="1" customWidth="1"/>
    <col min="8718" max="8718" width="10.85546875" style="1" customWidth="1"/>
    <col min="8719" max="8719" width="2.85546875" style="1" customWidth="1"/>
    <col min="8720" max="8720" width="26.5703125" style="1" customWidth="1"/>
    <col min="8721" max="8959" width="11.42578125" style="1"/>
    <col min="8960" max="8960" width="2.85546875" style="1" customWidth="1"/>
    <col min="8961" max="8962" width="45.85546875" style="1" customWidth="1"/>
    <col min="8963" max="8963" width="5.7109375" style="1" customWidth="1"/>
    <col min="8964" max="8964" width="2.85546875" style="1" customWidth="1"/>
    <col min="8965" max="8966" width="15.7109375" style="1" customWidth="1"/>
    <col min="8967" max="8967" width="2.85546875" style="1" customWidth="1"/>
    <col min="8968" max="8969" width="15.7109375" style="1" customWidth="1"/>
    <col min="8970" max="8970" width="2.85546875" style="1" customWidth="1"/>
    <col min="8971" max="8972" width="15.7109375" style="1" customWidth="1"/>
    <col min="8973" max="8973" width="2.85546875" style="1" customWidth="1"/>
    <col min="8974" max="8974" width="10.85546875" style="1" customWidth="1"/>
    <col min="8975" max="8975" width="2.85546875" style="1" customWidth="1"/>
    <col min="8976" max="8976" width="26.5703125" style="1" customWidth="1"/>
    <col min="8977" max="9215" width="11.42578125" style="1"/>
    <col min="9216" max="9216" width="2.85546875" style="1" customWidth="1"/>
    <col min="9217" max="9218" width="45.85546875" style="1" customWidth="1"/>
    <col min="9219" max="9219" width="5.7109375" style="1" customWidth="1"/>
    <col min="9220"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228" width="15.7109375" style="1" customWidth="1"/>
    <col min="9229" max="9229" width="2.85546875" style="1" customWidth="1"/>
    <col min="9230" max="9230" width="10.85546875" style="1" customWidth="1"/>
    <col min="9231" max="9231" width="2.85546875" style="1" customWidth="1"/>
    <col min="9232" max="9232" width="26.5703125" style="1" customWidth="1"/>
    <col min="9233" max="9471" width="11.42578125" style="1"/>
    <col min="9472" max="9472" width="2.85546875" style="1" customWidth="1"/>
    <col min="9473" max="9474" width="45.85546875" style="1" customWidth="1"/>
    <col min="9475" max="9475" width="5.7109375" style="1" customWidth="1"/>
    <col min="9476"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484" width="15.7109375" style="1" customWidth="1"/>
    <col min="9485" max="9485" width="2.85546875" style="1" customWidth="1"/>
    <col min="9486" max="9486" width="10.85546875" style="1" customWidth="1"/>
    <col min="9487" max="9487" width="2.85546875" style="1" customWidth="1"/>
    <col min="9488" max="9488" width="26.5703125" style="1" customWidth="1"/>
    <col min="9489" max="9727" width="11.42578125" style="1"/>
    <col min="9728" max="9728" width="2.85546875" style="1" customWidth="1"/>
    <col min="9729" max="9730" width="45.85546875" style="1" customWidth="1"/>
    <col min="9731" max="9731" width="5.7109375" style="1" customWidth="1"/>
    <col min="9732"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740" width="15.7109375" style="1" customWidth="1"/>
    <col min="9741" max="9741" width="2.85546875" style="1" customWidth="1"/>
    <col min="9742" max="9742" width="10.85546875" style="1" customWidth="1"/>
    <col min="9743" max="9743" width="2.85546875" style="1" customWidth="1"/>
    <col min="9744" max="9744" width="26.5703125" style="1" customWidth="1"/>
    <col min="9745" max="9983" width="11.42578125" style="1"/>
    <col min="9984" max="9984" width="2.85546875" style="1" customWidth="1"/>
    <col min="9985" max="9986" width="45.85546875" style="1" customWidth="1"/>
    <col min="9987" max="9987" width="5.7109375" style="1" customWidth="1"/>
    <col min="9988" max="9988" width="2.85546875" style="1" customWidth="1"/>
    <col min="9989" max="9990" width="15.7109375" style="1" customWidth="1"/>
    <col min="9991" max="9991" width="2.85546875" style="1" customWidth="1"/>
    <col min="9992" max="9993" width="15.7109375" style="1" customWidth="1"/>
    <col min="9994" max="9994" width="2.85546875" style="1" customWidth="1"/>
    <col min="9995" max="9996" width="15.7109375" style="1" customWidth="1"/>
    <col min="9997" max="9997" width="2.85546875" style="1" customWidth="1"/>
    <col min="9998" max="9998" width="10.85546875" style="1" customWidth="1"/>
    <col min="9999" max="9999" width="2.85546875" style="1" customWidth="1"/>
    <col min="10000" max="10000" width="26.5703125" style="1" customWidth="1"/>
    <col min="10001" max="10239" width="11.42578125" style="1"/>
    <col min="10240" max="10240" width="2.85546875" style="1" customWidth="1"/>
    <col min="10241" max="10242" width="45.85546875" style="1" customWidth="1"/>
    <col min="10243" max="10243" width="5.7109375" style="1" customWidth="1"/>
    <col min="10244"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252" width="15.7109375" style="1" customWidth="1"/>
    <col min="10253" max="10253" width="2.85546875" style="1" customWidth="1"/>
    <col min="10254" max="10254" width="10.85546875" style="1" customWidth="1"/>
    <col min="10255" max="10255" width="2.85546875" style="1" customWidth="1"/>
    <col min="10256" max="10256" width="26.5703125" style="1" customWidth="1"/>
    <col min="10257" max="10495" width="11.42578125" style="1"/>
    <col min="10496" max="10496" width="2.85546875" style="1" customWidth="1"/>
    <col min="10497" max="10498" width="45.85546875" style="1" customWidth="1"/>
    <col min="10499" max="10499" width="5.7109375" style="1" customWidth="1"/>
    <col min="10500"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508" width="15.7109375" style="1" customWidth="1"/>
    <col min="10509" max="10509" width="2.85546875" style="1" customWidth="1"/>
    <col min="10510" max="10510" width="10.85546875" style="1" customWidth="1"/>
    <col min="10511" max="10511" width="2.85546875" style="1" customWidth="1"/>
    <col min="10512" max="10512" width="26.5703125" style="1" customWidth="1"/>
    <col min="10513" max="10751" width="11.42578125" style="1"/>
    <col min="10752" max="10752" width="2.85546875" style="1" customWidth="1"/>
    <col min="10753" max="10754" width="45.85546875" style="1" customWidth="1"/>
    <col min="10755" max="10755" width="5.7109375" style="1" customWidth="1"/>
    <col min="10756"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764" width="15.7109375" style="1" customWidth="1"/>
    <col min="10765" max="10765" width="2.85546875" style="1" customWidth="1"/>
    <col min="10766" max="10766" width="10.85546875" style="1" customWidth="1"/>
    <col min="10767" max="10767" width="2.85546875" style="1" customWidth="1"/>
    <col min="10768" max="10768" width="26.5703125" style="1" customWidth="1"/>
    <col min="10769" max="11007" width="11.42578125" style="1"/>
    <col min="11008" max="11008" width="2.85546875" style="1" customWidth="1"/>
    <col min="11009" max="11010" width="45.85546875" style="1" customWidth="1"/>
    <col min="11011" max="11011" width="5.7109375" style="1" customWidth="1"/>
    <col min="11012"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020" width="15.7109375" style="1" customWidth="1"/>
    <col min="11021" max="11021" width="2.85546875" style="1" customWidth="1"/>
    <col min="11022" max="11022" width="10.85546875" style="1" customWidth="1"/>
    <col min="11023" max="11023" width="2.85546875" style="1" customWidth="1"/>
    <col min="11024" max="11024" width="26.5703125" style="1" customWidth="1"/>
    <col min="11025" max="11263" width="11.42578125" style="1"/>
    <col min="11264" max="11264" width="2.85546875" style="1" customWidth="1"/>
    <col min="11265" max="11266" width="45.85546875" style="1" customWidth="1"/>
    <col min="11267" max="11267" width="5.7109375" style="1" customWidth="1"/>
    <col min="11268"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276" width="15.7109375" style="1" customWidth="1"/>
    <col min="11277" max="11277" width="2.85546875" style="1" customWidth="1"/>
    <col min="11278" max="11278" width="10.85546875" style="1" customWidth="1"/>
    <col min="11279" max="11279" width="2.85546875" style="1" customWidth="1"/>
    <col min="11280" max="11280" width="26.5703125" style="1" customWidth="1"/>
    <col min="11281" max="11519" width="11.42578125" style="1"/>
    <col min="11520" max="11520" width="2.85546875" style="1" customWidth="1"/>
    <col min="11521" max="11522" width="45.85546875" style="1" customWidth="1"/>
    <col min="11523" max="11523" width="5.7109375" style="1" customWidth="1"/>
    <col min="11524"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532" width="15.7109375" style="1" customWidth="1"/>
    <col min="11533" max="11533" width="2.85546875" style="1" customWidth="1"/>
    <col min="11534" max="11534" width="10.85546875" style="1" customWidth="1"/>
    <col min="11535" max="11535" width="2.85546875" style="1" customWidth="1"/>
    <col min="11536" max="11536" width="26.5703125" style="1" customWidth="1"/>
    <col min="11537" max="11775" width="11.42578125" style="1"/>
    <col min="11776" max="11776" width="2.85546875" style="1" customWidth="1"/>
    <col min="11777" max="11778" width="45.85546875" style="1" customWidth="1"/>
    <col min="11779" max="11779" width="5.7109375" style="1" customWidth="1"/>
    <col min="11780"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1788" width="15.7109375" style="1" customWidth="1"/>
    <col min="11789" max="11789" width="2.85546875" style="1" customWidth="1"/>
    <col min="11790" max="11790" width="10.85546875" style="1" customWidth="1"/>
    <col min="11791" max="11791" width="2.85546875" style="1" customWidth="1"/>
    <col min="11792" max="11792" width="26.5703125" style="1" customWidth="1"/>
    <col min="11793" max="12031" width="11.42578125" style="1"/>
    <col min="12032" max="12032" width="2.85546875" style="1" customWidth="1"/>
    <col min="12033" max="12034" width="45.85546875" style="1" customWidth="1"/>
    <col min="12035" max="12035" width="5.7109375" style="1" customWidth="1"/>
    <col min="12036"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044" width="15.7109375" style="1" customWidth="1"/>
    <col min="12045" max="12045" width="2.85546875" style="1" customWidth="1"/>
    <col min="12046" max="12046" width="10.85546875" style="1" customWidth="1"/>
    <col min="12047" max="12047" width="2.85546875" style="1" customWidth="1"/>
    <col min="12048" max="12048" width="26.5703125" style="1" customWidth="1"/>
    <col min="12049" max="12287" width="11.42578125" style="1"/>
    <col min="12288" max="12288" width="2.85546875" style="1" customWidth="1"/>
    <col min="12289" max="12290" width="45.85546875" style="1" customWidth="1"/>
    <col min="12291" max="12291" width="5.7109375" style="1" customWidth="1"/>
    <col min="12292"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300" width="15.7109375" style="1" customWidth="1"/>
    <col min="12301" max="12301" width="2.85546875" style="1" customWidth="1"/>
    <col min="12302" max="12302" width="10.85546875" style="1" customWidth="1"/>
    <col min="12303" max="12303" width="2.85546875" style="1" customWidth="1"/>
    <col min="12304" max="12304" width="26.5703125" style="1" customWidth="1"/>
    <col min="12305" max="12543" width="11.42578125" style="1"/>
    <col min="12544" max="12544" width="2.85546875" style="1" customWidth="1"/>
    <col min="12545" max="12546" width="45.85546875" style="1" customWidth="1"/>
    <col min="12547" max="12547" width="5.7109375" style="1" customWidth="1"/>
    <col min="12548"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556" width="15.7109375" style="1" customWidth="1"/>
    <col min="12557" max="12557" width="2.85546875" style="1" customWidth="1"/>
    <col min="12558" max="12558" width="10.85546875" style="1" customWidth="1"/>
    <col min="12559" max="12559" width="2.85546875" style="1" customWidth="1"/>
    <col min="12560" max="12560" width="26.5703125" style="1" customWidth="1"/>
    <col min="12561" max="12799" width="11.42578125" style="1"/>
    <col min="12800" max="12800" width="2.85546875" style="1" customWidth="1"/>
    <col min="12801" max="12802" width="45.85546875" style="1" customWidth="1"/>
    <col min="12803" max="12803" width="5.7109375" style="1" customWidth="1"/>
    <col min="12804"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2812" width="15.7109375" style="1" customWidth="1"/>
    <col min="12813" max="12813" width="2.85546875" style="1" customWidth="1"/>
    <col min="12814" max="12814" width="10.85546875" style="1" customWidth="1"/>
    <col min="12815" max="12815" width="2.85546875" style="1" customWidth="1"/>
    <col min="12816" max="12816" width="26.5703125" style="1" customWidth="1"/>
    <col min="12817" max="13055" width="11.42578125" style="1"/>
    <col min="13056" max="13056" width="2.85546875" style="1" customWidth="1"/>
    <col min="13057" max="13058" width="45.85546875" style="1" customWidth="1"/>
    <col min="13059" max="13059" width="5.7109375" style="1" customWidth="1"/>
    <col min="13060"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068" width="15.7109375" style="1" customWidth="1"/>
    <col min="13069" max="13069" width="2.85546875" style="1" customWidth="1"/>
    <col min="13070" max="13070" width="10.85546875" style="1" customWidth="1"/>
    <col min="13071" max="13071" width="2.85546875" style="1" customWidth="1"/>
    <col min="13072" max="13072" width="26.5703125" style="1" customWidth="1"/>
    <col min="13073" max="13311" width="11.42578125" style="1"/>
    <col min="13312" max="13312" width="2.85546875" style="1" customWidth="1"/>
    <col min="13313" max="13314" width="45.85546875" style="1" customWidth="1"/>
    <col min="13315" max="13315" width="5.7109375" style="1" customWidth="1"/>
    <col min="13316"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324" width="15.7109375" style="1" customWidth="1"/>
    <col min="13325" max="13325" width="2.85546875" style="1" customWidth="1"/>
    <col min="13326" max="13326" width="10.85546875" style="1" customWidth="1"/>
    <col min="13327" max="13327" width="2.85546875" style="1" customWidth="1"/>
    <col min="13328" max="13328" width="26.5703125" style="1" customWidth="1"/>
    <col min="13329" max="13567" width="11.42578125" style="1"/>
    <col min="13568" max="13568" width="2.85546875" style="1" customWidth="1"/>
    <col min="13569" max="13570" width="45.85546875" style="1" customWidth="1"/>
    <col min="13571" max="13571" width="5.7109375" style="1" customWidth="1"/>
    <col min="13572"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580" width="15.7109375" style="1" customWidth="1"/>
    <col min="13581" max="13581" width="2.85546875" style="1" customWidth="1"/>
    <col min="13582" max="13582" width="10.85546875" style="1" customWidth="1"/>
    <col min="13583" max="13583" width="2.85546875" style="1" customWidth="1"/>
    <col min="13584" max="13584" width="26.5703125" style="1" customWidth="1"/>
    <col min="13585" max="13823" width="11.42578125" style="1"/>
    <col min="13824" max="13824" width="2.85546875" style="1" customWidth="1"/>
    <col min="13825" max="13826" width="45.85546875" style="1" customWidth="1"/>
    <col min="13827" max="13827" width="5.7109375" style="1" customWidth="1"/>
    <col min="13828"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3836" width="15.7109375" style="1" customWidth="1"/>
    <col min="13837" max="13837" width="2.85546875" style="1" customWidth="1"/>
    <col min="13838" max="13838" width="10.85546875" style="1" customWidth="1"/>
    <col min="13839" max="13839" width="2.85546875" style="1" customWidth="1"/>
    <col min="13840" max="13840" width="26.5703125" style="1" customWidth="1"/>
    <col min="13841" max="14079" width="11.42578125" style="1"/>
    <col min="14080" max="14080" width="2.85546875" style="1" customWidth="1"/>
    <col min="14081" max="14082" width="45.85546875" style="1" customWidth="1"/>
    <col min="14083" max="14083" width="5.7109375" style="1" customWidth="1"/>
    <col min="14084"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092" width="15.7109375" style="1" customWidth="1"/>
    <col min="14093" max="14093" width="2.85546875" style="1" customWidth="1"/>
    <col min="14094" max="14094" width="10.85546875" style="1" customWidth="1"/>
    <col min="14095" max="14095" width="2.85546875" style="1" customWidth="1"/>
    <col min="14096" max="14096" width="26.5703125" style="1" customWidth="1"/>
    <col min="14097" max="14335" width="11.42578125" style="1"/>
    <col min="14336" max="14336" width="2.85546875" style="1" customWidth="1"/>
    <col min="14337" max="14338" width="45.85546875" style="1" customWidth="1"/>
    <col min="14339" max="14339" width="5.7109375" style="1" customWidth="1"/>
    <col min="14340"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348" width="15.7109375" style="1" customWidth="1"/>
    <col min="14349" max="14349" width="2.85546875" style="1" customWidth="1"/>
    <col min="14350" max="14350" width="10.85546875" style="1" customWidth="1"/>
    <col min="14351" max="14351" width="2.85546875" style="1" customWidth="1"/>
    <col min="14352" max="14352" width="26.5703125" style="1" customWidth="1"/>
    <col min="14353" max="14591" width="11.42578125" style="1"/>
    <col min="14592" max="14592" width="2.85546875" style="1" customWidth="1"/>
    <col min="14593" max="14594" width="45.85546875" style="1" customWidth="1"/>
    <col min="14595" max="14595" width="5.7109375" style="1" customWidth="1"/>
    <col min="14596"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604" width="15.7109375" style="1" customWidth="1"/>
    <col min="14605" max="14605" width="2.85546875" style="1" customWidth="1"/>
    <col min="14606" max="14606" width="10.85546875" style="1" customWidth="1"/>
    <col min="14607" max="14607" width="2.85546875" style="1" customWidth="1"/>
    <col min="14608" max="14608" width="26.5703125" style="1" customWidth="1"/>
    <col min="14609" max="14847" width="11.42578125" style="1"/>
    <col min="14848" max="14848" width="2.85546875" style="1" customWidth="1"/>
    <col min="14849" max="14850" width="45.85546875" style="1" customWidth="1"/>
    <col min="14851" max="14851" width="5.7109375" style="1" customWidth="1"/>
    <col min="14852"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4860" width="15.7109375" style="1" customWidth="1"/>
    <col min="14861" max="14861" width="2.85546875" style="1" customWidth="1"/>
    <col min="14862" max="14862" width="10.85546875" style="1" customWidth="1"/>
    <col min="14863" max="14863" width="2.85546875" style="1" customWidth="1"/>
    <col min="14864" max="14864" width="26.5703125" style="1" customWidth="1"/>
    <col min="14865" max="15103" width="11.42578125" style="1"/>
    <col min="15104" max="15104" width="2.85546875" style="1" customWidth="1"/>
    <col min="15105" max="15106" width="45.85546875" style="1" customWidth="1"/>
    <col min="15107" max="15107" width="5.7109375" style="1" customWidth="1"/>
    <col min="15108"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116" width="15.7109375" style="1" customWidth="1"/>
    <col min="15117" max="15117" width="2.85546875" style="1" customWidth="1"/>
    <col min="15118" max="15118" width="10.85546875" style="1" customWidth="1"/>
    <col min="15119" max="15119" width="2.85546875" style="1" customWidth="1"/>
    <col min="15120" max="15120" width="26.5703125" style="1" customWidth="1"/>
    <col min="15121" max="15359" width="11.42578125" style="1"/>
    <col min="15360" max="15360" width="2.85546875" style="1" customWidth="1"/>
    <col min="15361" max="15362" width="45.85546875" style="1" customWidth="1"/>
    <col min="15363" max="15363" width="5.7109375" style="1" customWidth="1"/>
    <col min="15364"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372" width="15.7109375" style="1" customWidth="1"/>
    <col min="15373" max="15373" width="2.85546875" style="1" customWidth="1"/>
    <col min="15374" max="15374" width="10.85546875" style="1" customWidth="1"/>
    <col min="15375" max="15375" width="2.85546875" style="1" customWidth="1"/>
    <col min="15376" max="15376" width="26.5703125" style="1" customWidth="1"/>
    <col min="15377" max="15615" width="11.42578125" style="1"/>
    <col min="15616" max="15616" width="2.85546875" style="1" customWidth="1"/>
    <col min="15617" max="15618" width="45.85546875" style="1" customWidth="1"/>
    <col min="15619" max="15619" width="5.7109375" style="1" customWidth="1"/>
    <col min="15620"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628" width="15.7109375" style="1" customWidth="1"/>
    <col min="15629" max="15629" width="2.85546875" style="1" customWidth="1"/>
    <col min="15630" max="15630" width="10.85546875" style="1" customWidth="1"/>
    <col min="15631" max="15631" width="2.85546875" style="1" customWidth="1"/>
    <col min="15632" max="15632" width="26.5703125" style="1" customWidth="1"/>
    <col min="15633" max="15871" width="11.42578125" style="1"/>
    <col min="15872" max="15872" width="2.85546875" style="1" customWidth="1"/>
    <col min="15873" max="15874" width="45.85546875" style="1" customWidth="1"/>
    <col min="15875" max="15875" width="5.7109375" style="1" customWidth="1"/>
    <col min="15876"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5884" width="15.7109375" style="1" customWidth="1"/>
    <col min="15885" max="15885" width="2.85546875" style="1" customWidth="1"/>
    <col min="15886" max="15886" width="10.85546875" style="1" customWidth="1"/>
    <col min="15887" max="15887" width="2.85546875" style="1" customWidth="1"/>
    <col min="15888" max="15888" width="26.5703125" style="1" customWidth="1"/>
    <col min="15889" max="16127" width="11.42578125" style="1"/>
    <col min="16128" max="16128" width="2.85546875" style="1" customWidth="1"/>
    <col min="16129" max="16130" width="45.85546875" style="1" customWidth="1"/>
    <col min="16131" max="16131" width="5.7109375" style="1" customWidth="1"/>
    <col min="16132"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140" width="15.7109375" style="1" customWidth="1"/>
    <col min="16141" max="16141" width="2.85546875" style="1" customWidth="1"/>
    <col min="16142" max="16142" width="10.85546875" style="1" customWidth="1"/>
    <col min="16143" max="16143" width="2.85546875" style="1" customWidth="1"/>
    <col min="16144" max="16144" width="26.5703125" style="1" customWidth="1"/>
    <col min="16145" max="16384" width="11.42578125" style="1"/>
  </cols>
  <sheetData>
    <row r="1" spans="1:15" ht="12" customHeight="1" x14ac:dyDescent="0.25">
      <c r="O1" s="75"/>
    </row>
    <row r="2" spans="1:15" x14ac:dyDescent="0.25">
      <c r="B2" s="108" t="s">
        <v>765</v>
      </c>
      <c r="C2" s="108"/>
      <c r="O2" s="75"/>
    </row>
    <row r="3" spans="1:15" x14ac:dyDescent="0.25">
      <c r="B3" s="2" t="s">
        <v>235</v>
      </c>
      <c r="C3" s="55"/>
      <c r="E3" s="6"/>
      <c r="H3" s="6"/>
      <c r="K3" s="6"/>
      <c r="O3" s="75"/>
    </row>
    <row r="4" spans="1:15" s="514" customFormat="1" x14ac:dyDescent="0.25">
      <c r="A4" s="1464"/>
      <c r="B4" s="1501" t="s">
        <v>4</v>
      </c>
      <c r="C4" s="1501" t="s">
        <v>236</v>
      </c>
      <c r="E4" s="1501" t="s">
        <v>671</v>
      </c>
      <c r="F4" s="1501" t="s">
        <v>237</v>
      </c>
      <c r="H4" s="1501" t="s">
        <v>672</v>
      </c>
      <c r="I4" s="1501" t="s">
        <v>237</v>
      </c>
      <c r="K4" s="1501" t="s">
        <v>670</v>
      </c>
      <c r="L4" s="1501" t="s">
        <v>456</v>
      </c>
      <c r="N4" s="1508" t="s">
        <v>673</v>
      </c>
      <c r="O4" s="1456"/>
    </row>
    <row r="5" spans="1:15" s="514" customFormat="1" x14ac:dyDescent="0.25">
      <c r="A5" s="1464"/>
      <c r="B5" s="1501"/>
      <c r="C5" s="1501"/>
      <c r="E5" s="1501"/>
      <c r="F5" s="1501"/>
      <c r="H5" s="1501"/>
      <c r="I5" s="1501"/>
      <c r="K5" s="1501"/>
      <c r="L5" s="1501"/>
      <c r="N5" s="1508"/>
      <c r="O5" s="1456"/>
    </row>
    <row r="6" spans="1:15" s="514" customFormat="1" x14ac:dyDescent="0.25">
      <c r="A6" s="1464"/>
      <c r="B6" s="1501"/>
      <c r="C6" s="1501"/>
      <c r="D6" s="1476"/>
      <c r="E6" s="1501"/>
      <c r="F6" s="1501"/>
      <c r="G6" s="1476"/>
      <c r="H6" s="1501"/>
      <c r="I6" s="1501"/>
      <c r="J6" s="1476"/>
      <c r="K6" s="1501"/>
      <c r="L6" s="1501"/>
      <c r="M6" s="1476"/>
      <c r="N6" s="1508"/>
      <c r="O6" s="1456"/>
    </row>
    <row r="7" spans="1:15" x14ac:dyDescent="0.25">
      <c r="A7" s="7"/>
      <c r="B7" s="7"/>
      <c r="C7" s="7"/>
      <c r="D7" s="445"/>
      <c r="E7" s="7"/>
      <c r="F7" s="7"/>
      <c r="G7" s="7"/>
      <c r="H7" s="7"/>
      <c r="I7" s="7"/>
      <c r="J7" s="445"/>
      <c r="K7" s="7"/>
      <c r="L7" s="7"/>
      <c r="M7" s="7"/>
      <c r="N7" s="7"/>
      <c r="O7" s="75"/>
    </row>
    <row r="8" spans="1:15" x14ac:dyDescent="0.25">
      <c r="B8" s="118" t="s">
        <v>6</v>
      </c>
      <c r="C8" s="7"/>
      <c r="D8" s="440"/>
      <c r="G8" s="7"/>
      <c r="J8" s="445"/>
      <c r="M8" s="445"/>
      <c r="N8" s="223"/>
      <c r="O8" s="75"/>
    </row>
    <row r="9" spans="1:15" x14ac:dyDescent="0.25">
      <c r="B9" s="323" t="s">
        <v>508</v>
      </c>
      <c r="C9" s="1201" t="s">
        <v>238</v>
      </c>
      <c r="D9" s="440"/>
      <c r="E9" s="597">
        <v>117689</v>
      </c>
      <c r="F9" s="869">
        <v>43829</v>
      </c>
      <c r="G9" s="587"/>
      <c r="H9" s="597">
        <v>89916</v>
      </c>
      <c r="I9" s="869">
        <v>43598</v>
      </c>
      <c r="J9" s="445"/>
      <c r="K9" s="870">
        <v>115645.34</v>
      </c>
      <c r="L9" s="871">
        <v>87887.27</v>
      </c>
      <c r="M9" s="440"/>
      <c r="N9" s="854">
        <f>IF(L9="NA","NA",((K9-L9)/L9))</f>
        <v>0.31583720827828637</v>
      </c>
      <c r="O9" s="75"/>
    </row>
    <row r="10" spans="1:15" x14ac:dyDescent="0.25">
      <c r="A10" s="27"/>
      <c r="B10" s="323" t="s">
        <v>104</v>
      </c>
      <c r="C10" s="1202" t="s">
        <v>464</v>
      </c>
      <c r="D10" s="440"/>
      <c r="E10" s="601">
        <v>885.33479110905819</v>
      </c>
      <c r="F10" s="873">
        <v>43509</v>
      </c>
      <c r="G10" s="587"/>
      <c r="H10" s="601">
        <v>742.82</v>
      </c>
      <c r="I10" s="873">
        <v>43818</v>
      </c>
      <c r="J10" s="445"/>
      <c r="K10" s="874">
        <v>769.02</v>
      </c>
      <c r="L10" s="875">
        <v>3261.32</v>
      </c>
      <c r="M10" s="440"/>
      <c r="N10" s="856">
        <f t="shared" ref="N10:N76" si="0">IF(L10="NA","NA",((K10-L10)/L10))</f>
        <v>-0.76419977187151211</v>
      </c>
      <c r="O10" s="75"/>
    </row>
    <row r="11" spans="1:15" x14ac:dyDescent="0.25">
      <c r="B11" s="323" t="s">
        <v>7</v>
      </c>
      <c r="C11" s="1202" t="s">
        <v>674</v>
      </c>
      <c r="D11" s="440"/>
      <c r="E11" s="601">
        <v>2465.88</v>
      </c>
      <c r="F11" s="873">
        <v>43886</v>
      </c>
      <c r="G11" s="587"/>
      <c r="H11" s="601">
        <v>1914</v>
      </c>
      <c r="I11" s="873">
        <v>44056</v>
      </c>
      <c r="J11" s="445"/>
      <c r="K11" s="874">
        <v>2404.48</v>
      </c>
      <c r="L11" s="875">
        <v>1958.99</v>
      </c>
      <c r="M11" s="440"/>
      <c r="N11" s="856">
        <f t="shared" si="0"/>
        <v>0.22740800106177164</v>
      </c>
      <c r="O11" s="75"/>
    </row>
    <row r="12" spans="1:15" x14ac:dyDescent="0.25">
      <c r="B12" s="323" t="s">
        <v>11</v>
      </c>
      <c r="C12" s="1202" t="s">
        <v>675</v>
      </c>
      <c r="D12" s="440"/>
      <c r="E12" s="601">
        <v>27638.81</v>
      </c>
      <c r="F12" s="873">
        <v>43518</v>
      </c>
      <c r="G12" s="587"/>
      <c r="H12" s="601">
        <v>22029.41</v>
      </c>
      <c r="I12" s="873">
        <v>43782</v>
      </c>
      <c r="J12" s="445"/>
      <c r="K12" s="874">
        <v>23393.53</v>
      </c>
      <c r="L12" s="875">
        <v>25949.84</v>
      </c>
      <c r="M12" s="440"/>
      <c r="N12" s="856">
        <f t="shared" si="0"/>
        <v>-9.8509663258039407E-2</v>
      </c>
      <c r="O12" s="75"/>
    </row>
    <row r="13" spans="1:15" x14ac:dyDescent="0.25">
      <c r="B13" s="323" t="s">
        <v>13</v>
      </c>
      <c r="C13" s="1202" t="s">
        <v>239</v>
      </c>
      <c r="D13" s="440"/>
      <c r="E13" s="601">
        <v>1148.72</v>
      </c>
      <c r="F13" s="873">
        <v>43774</v>
      </c>
      <c r="G13" s="587"/>
      <c r="H13" s="601">
        <v>916.8</v>
      </c>
      <c r="I13" s="873">
        <v>43467</v>
      </c>
      <c r="J13" s="445"/>
      <c r="K13" s="874">
        <v>1144.6300000000001</v>
      </c>
      <c r="L13" s="875">
        <v>912.34</v>
      </c>
      <c r="M13" s="440"/>
      <c r="N13" s="856">
        <f t="shared" si="0"/>
        <v>0.25460902733630014</v>
      </c>
      <c r="O13" s="75"/>
    </row>
    <row r="14" spans="1:15" x14ac:dyDescent="0.25">
      <c r="B14" s="323" t="s">
        <v>15</v>
      </c>
      <c r="C14" s="1202" t="s">
        <v>676</v>
      </c>
      <c r="D14" s="440"/>
      <c r="E14" s="601">
        <v>21436.43</v>
      </c>
      <c r="F14" s="873">
        <v>43563</v>
      </c>
      <c r="G14" s="587"/>
      <c r="H14" s="601">
        <v>18723.7</v>
      </c>
      <c r="I14" s="873">
        <v>43703</v>
      </c>
      <c r="J14" s="445"/>
      <c r="K14" s="874">
        <v>20526.13</v>
      </c>
      <c r="L14" s="875">
        <v>19350.400000000001</v>
      </c>
      <c r="M14" s="440"/>
      <c r="N14" s="856">
        <f t="shared" si="0"/>
        <v>6.0759984289730416E-2</v>
      </c>
      <c r="O14" s="75"/>
    </row>
    <row r="15" spans="1:15" x14ac:dyDescent="0.25">
      <c r="B15" s="323" t="s">
        <v>105</v>
      </c>
      <c r="C15" s="1202" t="s">
        <v>725</v>
      </c>
      <c r="D15" s="440"/>
      <c r="E15" s="601">
        <v>461.29</v>
      </c>
      <c r="F15" s="873">
        <v>43791</v>
      </c>
      <c r="G15" s="587"/>
      <c r="H15" s="601">
        <v>437.23</v>
      </c>
      <c r="I15" s="873">
        <v>43637</v>
      </c>
      <c r="J15" s="445"/>
      <c r="K15" s="874">
        <v>454.71</v>
      </c>
      <c r="L15" s="875">
        <v>450.93</v>
      </c>
      <c r="M15" s="440"/>
      <c r="N15" s="856">
        <f t="shared" si="0"/>
        <v>8.3826758033397047E-3</v>
      </c>
      <c r="O15" s="75"/>
    </row>
    <row r="16" spans="1:15" x14ac:dyDescent="0.25">
      <c r="B16" s="323" t="s">
        <v>17</v>
      </c>
      <c r="C16" s="1202" t="s">
        <v>677</v>
      </c>
      <c r="D16" s="440"/>
      <c r="E16" s="601" t="s">
        <v>101</v>
      </c>
      <c r="F16" s="873" t="s">
        <v>101</v>
      </c>
      <c r="G16" s="10"/>
      <c r="H16" s="601" t="s">
        <v>101</v>
      </c>
      <c r="I16" s="873" t="s">
        <v>101</v>
      </c>
      <c r="J16" s="445"/>
      <c r="K16" s="874">
        <v>357.57</v>
      </c>
      <c r="L16" s="875">
        <v>342.33</v>
      </c>
      <c r="M16" s="440"/>
      <c r="N16" s="856">
        <f t="shared" si="0"/>
        <v>4.4518447112435397E-2</v>
      </c>
      <c r="O16" s="75"/>
    </row>
    <row r="17" spans="1:15" x14ac:dyDescent="0.25">
      <c r="B17" s="323" t="s">
        <v>106</v>
      </c>
      <c r="C17" s="1202" t="s">
        <v>728</v>
      </c>
      <c r="D17" s="440"/>
      <c r="E17" s="601">
        <v>11533.700581187901</v>
      </c>
      <c r="F17" s="873">
        <v>43467</v>
      </c>
      <c r="G17" s="10"/>
      <c r="H17" s="601">
        <v>8919.5481693903894</v>
      </c>
      <c r="I17" s="873">
        <v>43753</v>
      </c>
      <c r="J17" s="445"/>
      <c r="K17" s="874">
        <v>9736.5533666277206</v>
      </c>
      <c r="L17" s="875" t="s">
        <v>101</v>
      </c>
      <c r="M17" s="440"/>
      <c r="N17" s="856" t="str">
        <f t="shared" si="0"/>
        <v>NA</v>
      </c>
      <c r="O17" s="75"/>
    </row>
    <row r="18" spans="1:15" x14ac:dyDescent="0.25">
      <c r="A18" s="6"/>
      <c r="B18" s="323" t="s">
        <v>510</v>
      </c>
      <c r="C18" s="1202" t="s">
        <v>678</v>
      </c>
      <c r="D18" s="440"/>
      <c r="E18" s="601" t="s">
        <v>101</v>
      </c>
      <c r="F18" s="873" t="s">
        <v>101</v>
      </c>
      <c r="G18" s="10"/>
      <c r="H18" s="601" t="s">
        <v>101</v>
      </c>
      <c r="I18" s="873" t="s">
        <v>101</v>
      </c>
      <c r="J18" s="445"/>
      <c r="K18" s="894">
        <v>1796571.66</v>
      </c>
      <c r="L18" s="895">
        <v>1309020.53</v>
      </c>
      <c r="M18" s="440"/>
      <c r="N18" s="856">
        <f t="shared" si="0"/>
        <v>0.37245491482093096</v>
      </c>
      <c r="O18" s="75"/>
    </row>
    <row r="19" spans="1:15" x14ac:dyDescent="0.25">
      <c r="A19" s="6"/>
      <c r="B19" s="1210" t="s">
        <v>20</v>
      </c>
      <c r="C19" s="1211" t="s">
        <v>678</v>
      </c>
      <c r="D19" s="440"/>
      <c r="E19" s="866">
        <v>9022.3896480000003</v>
      </c>
      <c r="F19" s="876">
        <v>43825</v>
      </c>
      <c r="G19" s="10"/>
      <c r="H19" s="866">
        <v>6463.5</v>
      </c>
      <c r="I19" s="876">
        <v>43468</v>
      </c>
      <c r="J19" s="445"/>
      <c r="K19" s="1212">
        <v>8945.9902340000008</v>
      </c>
      <c r="L19" s="1213">
        <v>6635.28</v>
      </c>
      <c r="M19" s="440"/>
      <c r="N19" s="856">
        <f t="shared" si="0"/>
        <v>0.34824607763349869</v>
      </c>
      <c r="O19" s="75"/>
    </row>
    <row r="20" spans="1:15" x14ac:dyDescent="0.25">
      <c r="A20" s="441"/>
      <c r="B20" s="1173" t="s">
        <v>21</v>
      </c>
      <c r="C20" s="1203" t="s">
        <v>679</v>
      </c>
      <c r="D20" s="440"/>
      <c r="E20" s="606">
        <v>17180.150000000001</v>
      </c>
      <c r="F20" s="879">
        <v>43823</v>
      </c>
      <c r="G20" s="10"/>
      <c r="H20" s="606">
        <v>14212.75</v>
      </c>
      <c r="I20" s="879">
        <v>43468</v>
      </c>
      <c r="J20" s="445"/>
      <c r="K20" s="899">
        <v>17063.43</v>
      </c>
      <c r="L20" s="900">
        <v>14322.86</v>
      </c>
      <c r="M20" s="440"/>
      <c r="N20" s="858">
        <f t="shared" si="0"/>
        <v>0.19134237156545547</v>
      </c>
      <c r="O20" s="75"/>
    </row>
    <row r="21" spans="1:15" x14ac:dyDescent="0.25">
      <c r="A21" s="441"/>
      <c r="B21" s="43"/>
      <c r="C21" s="43"/>
      <c r="D21" s="440"/>
      <c r="E21" s="43"/>
      <c r="F21" s="43"/>
      <c r="G21" s="587"/>
      <c r="H21" s="43"/>
      <c r="I21" s="43"/>
      <c r="J21" s="445"/>
      <c r="K21" s="43"/>
      <c r="L21" s="43"/>
      <c r="M21" s="440"/>
      <c r="N21" s="43"/>
      <c r="O21" s="75"/>
    </row>
    <row r="22" spans="1:15" x14ac:dyDescent="0.25">
      <c r="A22" s="440"/>
      <c r="B22" s="43"/>
      <c r="C22" s="43"/>
      <c r="D22" s="440"/>
      <c r="E22" s="43"/>
      <c r="F22" s="43"/>
      <c r="G22" s="587"/>
      <c r="H22" s="43"/>
      <c r="I22" s="43"/>
      <c r="J22" s="445"/>
      <c r="K22" s="43"/>
      <c r="L22" s="43"/>
      <c r="M22" s="440"/>
      <c r="N22" s="43"/>
      <c r="O22" s="75"/>
    </row>
    <row r="23" spans="1:15" x14ac:dyDescent="0.25">
      <c r="A23" s="440"/>
      <c r="B23" s="305" t="s">
        <v>23</v>
      </c>
      <c r="C23" s="6"/>
      <c r="D23" s="440"/>
      <c r="E23" s="6"/>
      <c r="F23" s="6"/>
      <c r="G23" s="587"/>
      <c r="H23" s="6"/>
      <c r="I23" s="6"/>
      <c r="J23" s="445"/>
      <c r="K23" s="6"/>
      <c r="L23" s="6"/>
      <c r="M23" s="440"/>
      <c r="N23" s="6"/>
      <c r="O23" s="75"/>
    </row>
    <row r="24" spans="1:15" x14ac:dyDescent="0.25">
      <c r="A24" s="440"/>
      <c r="B24" s="1170" t="s">
        <v>539</v>
      </c>
      <c r="C24" s="1204"/>
      <c r="D24" s="440"/>
      <c r="E24" s="597" t="s">
        <v>101</v>
      </c>
      <c r="F24" s="869" t="s">
        <v>101</v>
      </c>
      <c r="G24" s="582"/>
      <c r="H24" s="597" t="s">
        <v>101</v>
      </c>
      <c r="I24" s="869" t="s">
        <v>101</v>
      </c>
      <c r="J24" s="884"/>
      <c r="K24" s="870">
        <v>281.36</v>
      </c>
      <c r="L24" s="871">
        <v>275.35000000000002</v>
      </c>
      <c r="M24" s="440"/>
      <c r="N24" s="854">
        <f t="shared" si="0"/>
        <v>2.1826765934265444E-2</v>
      </c>
      <c r="O24" s="75"/>
    </row>
    <row r="25" spans="1:15" x14ac:dyDescent="0.25">
      <c r="A25" s="440"/>
      <c r="B25" s="323" t="s">
        <v>543</v>
      </c>
      <c r="C25" s="1205" t="s">
        <v>680</v>
      </c>
      <c r="D25" s="440"/>
      <c r="E25" s="601">
        <v>6965.61687075177</v>
      </c>
      <c r="F25" s="873">
        <v>43797</v>
      </c>
      <c r="G25" s="885"/>
      <c r="H25" s="601">
        <v>5625.55567334022</v>
      </c>
      <c r="I25" s="873">
        <v>43467</v>
      </c>
      <c r="J25" s="886"/>
      <c r="K25" s="874">
        <v>6802.4</v>
      </c>
      <c r="L25" s="875">
        <v>5709.44</v>
      </c>
      <c r="M25" s="440"/>
      <c r="N25" s="856">
        <f t="shared" si="0"/>
        <v>0.19143033292231815</v>
      </c>
      <c r="O25" s="75"/>
    </row>
    <row r="26" spans="1:15" x14ac:dyDescent="0.25">
      <c r="A26" s="440"/>
      <c r="B26" s="323" t="s">
        <v>26</v>
      </c>
      <c r="C26" s="1205" t="s">
        <v>681</v>
      </c>
      <c r="D26" s="440"/>
      <c r="E26" s="601">
        <v>12083.93</v>
      </c>
      <c r="F26" s="873">
        <v>43517</v>
      </c>
      <c r="G26" s="587"/>
      <c r="H26" s="601">
        <v>11010.95</v>
      </c>
      <c r="I26" s="873">
        <v>43747</v>
      </c>
      <c r="J26" s="445"/>
      <c r="K26" s="874">
        <v>11323.49</v>
      </c>
      <c r="L26" s="875">
        <v>11527.51</v>
      </c>
      <c r="M26" s="440"/>
      <c r="N26" s="856">
        <f t="shared" si="0"/>
        <v>-1.769853159962563E-2</v>
      </c>
      <c r="O26" s="75"/>
    </row>
    <row r="27" spans="1:15" x14ac:dyDescent="0.25">
      <c r="A27" s="440"/>
      <c r="B27" s="323" t="s">
        <v>114</v>
      </c>
      <c r="C27" s="1205" t="s">
        <v>497</v>
      </c>
      <c r="D27" s="440"/>
      <c r="E27" s="601">
        <v>18265.82</v>
      </c>
      <c r="F27" s="873" t="s">
        <v>738</v>
      </c>
      <c r="G27" s="587"/>
      <c r="H27" s="601">
        <v>13372.57</v>
      </c>
      <c r="I27" s="873" t="s">
        <v>739</v>
      </c>
      <c r="J27" s="445"/>
      <c r="K27" s="874">
        <v>13505.7</v>
      </c>
      <c r="L27" s="875" t="s">
        <v>101</v>
      </c>
      <c r="M27" s="856"/>
      <c r="N27" s="856" t="str">
        <f t="shared" si="0"/>
        <v>NA</v>
      </c>
      <c r="O27" s="75"/>
    </row>
    <row r="28" spans="1:15" x14ac:dyDescent="0.25">
      <c r="A28" s="440"/>
      <c r="B28" s="323" t="s">
        <v>28</v>
      </c>
      <c r="C28" s="1205" t="s">
        <v>682</v>
      </c>
      <c r="D28" s="440"/>
      <c r="E28" s="601">
        <v>6215.23</v>
      </c>
      <c r="F28" s="873">
        <v>43801</v>
      </c>
      <c r="G28" s="587"/>
      <c r="H28" s="601">
        <v>5199.9799999999996</v>
      </c>
      <c r="I28" s="873">
        <v>43600</v>
      </c>
      <c r="J28" s="445"/>
      <c r="K28" s="874">
        <v>6129.21</v>
      </c>
      <c r="L28" s="875">
        <v>6052.37</v>
      </c>
      <c r="M28" s="440"/>
      <c r="N28" s="856">
        <f t="shared" si="0"/>
        <v>1.2695853029474428E-2</v>
      </c>
      <c r="O28" s="75"/>
    </row>
    <row r="29" spans="1:15" x14ac:dyDescent="0.25">
      <c r="A29" s="440"/>
      <c r="B29" s="323" t="s">
        <v>117</v>
      </c>
      <c r="C29" s="1205" t="s">
        <v>473</v>
      </c>
      <c r="D29" s="440"/>
      <c r="E29" s="601" t="s">
        <v>101</v>
      </c>
      <c r="F29" s="873" t="s">
        <v>101</v>
      </c>
      <c r="G29" s="587"/>
      <c r="H29" s="601" t="s">
        <v>101</v>
      </c>
      <c r="I29" s="873" t="s">
        <v>101</v>
      </c>
      <c r="J29" s="445"/>
      <c r="K29" s="874">
        <v>4452.93</v>
      </c>
      <c r="L29" s="875">
        <v>5385.64</v>
      </c>
      <c r="M29" s="440"/>
      <c r="N29" s="856">
        <f t="shared" si="0"/>
        <v>-0.17318461687004702</v>
      </c>
      <c r="O29" s="75"/>
    </row>
    <row r="30" spans="1:15" x14ac:dyDescent="0.25">
      <c r="A30" s="440"/>
      <c r="B30" s="323" t="s">
        <v>444</v>
      </c>
      <c r="C30" s="1205" t="s">
        <v>493</v>
      </c>
      <c r="D30" s="440"/>
      <c r="E30" s="601" t="s">
        <v>101</v>
      </c>
      <c r="F30" s="873" t="s">
        <v>101</v>
      </c>
      <c r="G30" s="587"/>
      <c r="H30" s="601" t="s">
        <v>101</v>
      </c>
      <c r="I30" s="873" t="s">
        <v>101</v>
      </c>
      <c r="J30" s="445"/>
      <c r="K30" s="874">
        <v>102.51</v>
      </c>
      <c r="L30" s="875">
        <v>104.23</v>
      </c>
      <c r="M30" s="440"/>
      <c r="N30" s="856">
        <f t="shared" si="0"/>
        <v>-1.6501966804183046E-2</v>
      </c>
      <c r="O30" s="75"/>
    </row>
    <row r="31" spans="1:15" x14ac:dyDescent="0.25">
      <c r="B31" s="323" t="s">
        <v>30</v>
      </c>
      <c r="C31" s="1205" t="s">
        <v>683</v>
      </c>
      <c r="D31" s="440"/>
      <c r="E31" s="601">
        <v>1024.9100000000001</v>
      </c>
      <c r="F31" s="873">
        <v>43775</v>
      </c>
      <c r="G31" s="587"/>
      <c r="H31" s="601">
        <v>878.22</v>
      </c>
      <c r="I31" s="873">
        <v>43468</v>
      </c>
      <c r="J31" s="445"/>
      <c r="K31" s="874">
        <v>960.99</v>
      </c>
      <c r="L31" s="875">
        <v>892.54</v>
      </c>
      <c r="M31" s="440"/>
      <c r="N31" s="856">
        <f t="shared" si="0"/>
        <v>7.6691240728706894E-2</v>
      </c>
      <c r="O31" s="75"/>
    </row>
    <row r="32" spans="1:15" x14ac:dyDescent="0.25">
      <c r="B32" s="323" t="s">
        <v>32</v>
      </c>
      <c r="C32" s="1205" t="s">
        <v>684</v>
      </c>
      <c r="D32" s="440"/>
      <c r="E32" s="601">
        <v>38698.57</v>
      </c>
      <c r="F32" s="873">
        <v>43588</v>
      </c>
      <c r="G32" s="587"/>
      <c r="H32" s="601">
        <v>32635.85</v>
      </c>
      <c r="I32" s="873">
        <v>43468</v>
      </c>
      <c r="J32" s="445"/>
      <c r="K32" s="874">
        <v>37103.19</v>
      </c>
      <c r="L32" s="875">
        <v>33622.78</v>
      </c>
      <c r="M32" s="440"/>
      <c r="N32" s="856">
        <f t="shared" si="0"/>
        <v>0.10351345129700767</v>
      </c>
      <c r="O32" s="75"/>
    </row>
    <row r="33" spans="1:29" x14ac:dyDescent="0.25">
      <c r="B33" s="323" t="s">
        <v>34</v>
      </c>
      <c r="C33" s="1205" t="s">
        <v>685</v>
      </c>
      <c r="D33" s="440"/>
      <c r="E33" s="601" t="s">
        <v>101</v>
      </c>
      <c r="F33" s="873" t="s">
        <v>101</v>
      </c>
      <c r="G33" s="587"/>
      <c r="H33" s="601" t="s">
        <v>101</v>
      </c>
      <c r="I33" s="873" t="s">
        <v>101</v>
      </c>
      <c r="J33" s="445"/>
      <c r="K33" s="874">
        <v>6299.54</v>
      </c>
      <c r="L33" s="875">
        <v>6194.5</v>
      </c>
      <c r="M33" s="440"/>
      <c r="N33" s="856">
        <f t="shared" si="0"/>
        <v>1.6956977964323185E-2</v>
      </c>
      <c r="O33" s="75"/>
    </row>
    <row r="34" spans="1:29" x14ac:dyDescent="0.25">
      <c r="B34" s="323" t="s">
        <v>36</v>
      </c>
      <c r="C34" s="1205" t="s">
        <v>686</v>
      </c>
      <c r="D34" s="440"/>
      <c r="E34" s="601">
        <v>1747.2</v>
      </c>
      <c r="F34" s="873">
        <v>43816</v>
      </c>
      <c r="G34" s="587"/>
      <c r="H34" s="601">
        <v>1471.16</v>
      </c>
      <c r="I34" s="873">
        <v>43469</v>
      </c>
      <c r="J34" s="445"/>
      <c r="K34" s="874">
        <v>1721.36</v>
      </c>
      <c r="L34" s="875">
        <v>1494.09</v>
      </c>
      <c r="M34" s="440"/>
      <c r="N34" s="856">
        <f t="shared" si="0"/>
        <v>0.15211265720271203</v>
      </c>
      <c r="O34" s="75"/>
    </row>
    <row r="35" spans="1:29" x14ac:dyDescent="0.25">
      <c r="B35" s="323" t="s">
        <v>38</v>
      </c>
      <c r="C35" s="1205" t="s">
        <v>240</v>
      </c>
      <c r="D35" s="440"/>
      <c r="E35" s="601">
        <v>2248.63</v>
      </c>
      <c r="F35" s="873">
        <v>43571</v>
      </c>
      <c r="G35" s="587"/>
      <c r="H35" s="601">
        <v>1909.71</v>
      </c>
      <c r="I35" s="873">
        <v>43684</v>
      </c>
      <c r="J35" s="445"/>
      <c r="K35" s="874">
        <v>2197.67</v>
      </c>
      <c r="L35" s="875">
        <v>2041.04</v>
      </c>
      <c r="M35" s="440"/>
      <c r="N35" s="856">
        <f t="shared" si="0"/>
        <v>7.6740289264296685E-2</v>
      </c>
    </row>
    <row r="36" spans="1:29" x14ac:dyDescent="0.25">
      <c r="B36" s="323" t="s">
        <v>433</v>
      </c>
      <c r="C36" s="1205" t="s">
        <v>687</v>
      </c>
      <c r="D36" s="440"/>
      <c r="E36" s="601" t="s">
        <v>101</v>
      </c>
      <c r="F36" s="873" t="s">
        <v>101</v>
      </c>
      <c r="G36" s="587"/>
      <c r="H36" s="601" t="s">
        <v>101</v>
      </c>
      <c r="I36" s="873" t="s">
        <v>101</v>
      </c>
      <c r="J36" s="445"/>
      <c r="K36" s="874">
        <v>9872.5499999999993</v>
      </c>
      <c r="L36" s="875">
        <v>9170</v>
      </c>
      <c r="M36" s="440"/>
      <c r="N36" s="856">
        <f t="shared" si="0"/>
        <v>7.6613958560523374E-2</v>
      </c>
      <c r="O36" s="75"/>
      <c r="U36" s="122"/>
      <c r="V36" s="122"/>
      <c r="W36" s="122"/>
      <c r="X36" s="122"/>
      <c r="Y36" s="122"/>
      <c r="Z36" s="122"/>
      <c r="AA36" s="122"/>
      <c r="AB36" s="122"/>
      <c r="AC36" s="122"/>
    </row>
    <row r="37" spans="1:29" x14ac:dyDescent="0.25">
      <c r="A37" s="6"/>
      <c r="B37" s="323" t="s">
        <v>40</v>
      </c>
      <c r="C37" s="1205" t="s">
        <v>688</v>
      </c>
      <c r="E37" s="601" t="s">
        <v>101</v>
      </c>
      <c r="F37" s="873" t="s">
        <v>101</v>
      </c>
      <c r="G37" s="10"/>
      <c r="H37" s="601" t="s">
        <v>101</v>
      </c>
      <c r="I37" s="873" t="s">
        <v>101</v>
      </c>
      <c r="J37" s="445"/>
      <c r="K37" s="874">
        <v>12446.39</v>
      </c>
      <c r="L37" s="875">
        <v>9577.31</v>
      </c>
      <c r="M37" s="440"/>
      <c r="N37" s="856">
        <f t="shared" si="0"/>
        <v>0.29957054747105399</v>
      </c>
      <c r="O37" s="75"/>
      <c r="U37" s="122"/>
      <c r="V37" s="122"/>
      <c r="W37" s="122"/>
      <c r="X37" s="122"/>
      <c r="Y37" s="122"/>
      <c r="Z37" s="122"/>
      <c r="AA37" s="122"/>
      <c r="AB37" s="122"/>
      <c r="AC37" s="122"/>
    </row>
    <row r="38" spans="1:29" x14ac:dyDescent="0.25">
      <c r="A38" s="6"/>
      <c r="B38" s="323" t="s">
        <v>477</v>
      </c>
      <c r="C38" s="1205" t="s">
        <v>689</v>
      </c>
      <c r="E38" s="601">
        <v>5043.96</v>
      </c>
      <c r="F38" s="873">
        <v>43661</v>
      </c>
      <c r="G38" s="10"/>
      <c r="H38" s="601">
        <v>4520.67</v>
      </c>
      <c r="I38" s="873">
        <v>43467</v>
      </c>
      <c r="J38" s="445"/>
      <c r="K38" s="874">
        <v>4649.67</v>
      </c>
      <c r="L38" s="875">
        <v>4517.8500000000004</v>
      </c>
      <c r="M38" s="440"/>
      <c r="N38" s="856">
        <f t="shared" si="0"/>
        <v>2.9177595537700388E-2</v>
      </c>
      <c r="O38" s="75"/>
      <c r="U38" s="122"/>
      <c r="V38" s="122"/>
      <c r="W38" s="122"/>
      <c r="X38" s="122"/>
      <c r="Y38" s="122"/>
      <c r="Z38" s="122"/>
      <c r="AA38" s="122"/>
      <c r="AB38" s="122"/>
      <c r="AC38" s="122"/>
    </row>
    <row r="39" spans="1:29" x14ac:dyDescent="0.25">
      <c r="A39" s="27"/>
      <c r="B39" s="323" t="s">
        <v>43</v>
      </c>
      <c r="C39" s="1205" t="s">
        <v>690</v>
      </c>
      <c r="D39" s="440"/>
      <c r="E39" s="601" t="s">
        <v>101</v>
      </c>
      <c r="F39" s="873" t="s">
        <v>101</v>
      </c>
      <c r="G39" s="587"/>
      <c r="H39" s="601" t="s">
        <v>101</v>
      </c>
      <c r="I39" s="873" t="s">
        <v>101</v>
      </c>
      <c r="J39" s="587"/>
      <c r="K39" s="874">
        <v>3050.12</v>
      </c>
      <c r="L39" s="875">
        <v>2493.9</v>
      </c>
      <c r="M39" s="451"/>
      <c r="N39" s="856">
        <f t="shared" si="0"/>
        <v>0.2230321985644973</v>
      </c>
      <c r="O39" s="75"/>
    </row>
    <row r="40" spans="1:29" x14ac:dyDescent="0.25">
      <c r="B40" s="323" t="s">
        <v>45</v>
      </c>
      <c r="C40" s="1205" t="s">
        <v>691</v>
      </c>
      <c r="D40" s="440"/>
      <c r="E40" s="601">
        <v>10436.620000000001</v>
      </c>
      <c r="F40" s="873">
        <v>43564</v>
      </c>
      <c r="G40" s="587"/>
      <c r="H40" s="601">
        <v>7089.44</v>
      </c>
      <c r="I40" s="873">
        <v>43468</v>
      </c>
      <c r="J40" s="587"/>
      <c r="K40" s="874">
        <v>10430.77</v>
      </c>
      <c r="L40" s="875">
        <v>1267.8699999999999</v>
      </c>
      <c r="M40" s="451"/>
      <c r="N40" s="856">
        <f t="shared" si="0"/>
        <v>7.2270027684226319</v>
      </c>
      <c r="O40" s="75"/>
      <c r="U40" s="122"/>
      <c r="V40" s="122"/>
      <c r="W40" s="122"/>
      <c r="X40" s="122"/>
      <c r="Y40" s="122"/>
      <c r="Z40" s="122"/>
      <c r="AA40" s="122"/>
      <c r="AB40" s="122"/>
      <c r="AC40" s="122"/>
    </row>
    <row r="41" spans="1:29" x14ac:dyDescent="0.25">
      <c r="B41" s="323" t="s">
        <v>46</v>
      </c>
      <c r="C41" s="1205" t="s">
        <v>692</v>
      </c>
      <c r="D41" s="440"/>
      <c r="E41" s="601" t="s">
        <v>101</v>
      </c>
      <c r="F41" s="873" t="s">
        <v>101</v>
      </c>
      <c r="G41" s="587"/>
      <c r="H41" s="601" t="s">
        <v>101</v>
      </c>
      <c r="I41" s="873" t="s">
        <v>101</v>
      </c>
      <c r="J41" s="587"/>
      <c r="K41" s="874">
        <v>3222.83</v>
      </c>
      <c r="L41" s="875">
        <v>3068.76</v>
      </c>
      <c r="M41" s="451"/>
      <c r="N41" s="856">
        <f t="shared" si="0"/>
        <v>5.0205946375734729E-2</v>
      </c>
      <c r="O41" s="75"/>
      <c r="U41" s="122"/>
      <c r="V41" s="122"/>
      <c r="W41" s="122"/>
      <c r="X41" s="122"/>
      <c r="Y41" s="122"/>
      <c r="Z41" s="122"/>
      <c r="AA41" s="122"/>
      <c r="AB41" s="122"/>
      <c r="AC41" s="122"/>
    </row>
    <row r="42" spans="1:29" x14ac:dyDescent="0.25">
      <c r="A42" s="15"/>
      <c r="B42" s="323" t="s">
        <v>49</v>
      </c>
      <c r="C42" s="1205" t="s">
        <v>465</v>
      </c>
      <c r="D42" s="440"/>
      <c r="E42" s="601">
        <v>149.36000000000001</v>
      </c>
      <c r="F42" s="873">
        <v>43830</v>
      </c>
      <c r="G42" s="587"/>
      <c r="H42" s="601">
        <v>122.33</v>
      </c>
      <c r="I42" s="873">
        <v>43469</v>
      </c>
      <c r="J42" s="445"/>
      <c r="K42" s="874">
        <v>149.36000000000001</v>
      </c>
      <c r="L42" s="875">
        <v>123.54</v>
      </c>
      <c r="M42" s="440"/>
      <c r="N42" s="856">
        <f t="shared" si="0"/>
        <v>0.20900113323619884</v>
      </c>
      <c r="O42" s="75"/>
      <c r="U42" s="122"/>
      <c r="V42" s="122"/>
      <c r="W42" s="122"/>
      <c r="X42" s="122"/>
      <c r="Y42" s="122"/>
      <c r="Z42" s="122"/>
      <c r="AA42" s="122"/>
      <c r="AB42" s="122"/>
      <c r="AC42" s="122"/>
    </row>
    <row r="43" spans="1:29" x14ac:dyDescent="0.25">
      <c r="B43" s="323" t="s">
        <v>51</v>
      </c>
      <c r="C43" s="1205" t="s">
        <v>483</v>
      </c>
      <c r="D43" s="440"/>
      <c r="E43" s="601">
        <v>12122.45</v>
      </c>
      <c r="F43" s="873">
        <v>43817</v>
      </c>
      <c r="G43" s="587"/>
      <c r="H43" s="601">
        <v>9382.51</v>
      </c>
      <c r="I43" s="873">
        <v>43469</v>
      </c>
      <c r="J43" s="445"/>
      <c r="K43" s="894">
        <v>11997.14</v>
      </c>
      <c r="L43" s="895">
        <v>9727.41</v>
      </c>
      <c r="M43" s="451"/>
      <c r="N43" s="856">
        <f t="shared" si="0"/>
        <v>0.23333343613562085</v>
      </c>
      <c r="O43" s="10"/>
      <c r="U43" s="122"/>
      <c r="V43" s="122"/>
      <c r="W43" s="122"/>
      <c r="X43" s="122"/>
      <c r="Y43" s="122"/>
      <c r="Z43" s="122"/>
      <c r="AA43" s="122"/>
      <c r="AB43" s="122"/>
      <c r="AC43" s="122"/>
    </row>
    <row r="44" spans="1:29" x14ac:dyDescent="0.25">
      <c r="B44" s="1173" t="s">
        <v>351</v>
      </c>
      <c r="C44" s="1206" t="s">
        <v>241</v>
      </c>
      <c r="D44" s="440"/>
      <c r="E44" s="606">
        <v>1740.91</v>
      </c>
      <c r="F44" s="879">
        <v>43647</v>
      </c>
      <c r="G44" s="587"/>
      <c r="H44" s="606">
        <v>1548.65</v>
      </c>
      <c r="I44" s="879">
        <v>43816</v>
      </c>
      <c r="J44" s="445"/>
      <c r="K44" s="899">
        <v>1579.84</v>
      </c>
      <c r="L44" s="900">
        <v>1563.88</v>
      </c>
      <c r="M44" s="856"/>
      <c r="N44" s="858">
        <f t="shared" si="0"/>
        <v>1.0205386602552503E-2</v>
      </c>
      <c r="O44" s="10"/>
      <c r="U44" s="122"/>
      <c r="V44" s="122"/>
      <c r="W44" s="122"/>
      <c r="X44" s="122"/>
      <c r="Y44" s="122"/>
      <c r="Z44" s="122"/>
      <c r="AA44" s="122"/>
      <c r="AB44" s="122"/>
      <c r="AC44" s="122"/>
    </row>
    <row r="45" spans="1:29" x14ac:dyDescent="0.25">
      <c r="B45" s="43"/>
      <c r="C45" s="43"/>
      <c r="D45" s="440"/>
      <c r="E45" s="43"/>
      <c r="F45" s="43"/>
      <c r="G45" s="587"/>
      <c r="H45" s="43"/>
      <c r="I45" s="43"/>
      <c r="J45" s="445"/>
      <c r="K45" s="43"/>
      <c r="L45" s="43"/>
      <c r="M45" s="451"/>
      <c r="N45" s="43"/>
      <c r="O45" s="10"/>
      <c r="U45" s="122"/>
      <c r="V45" s="122"/>
      <c r="W45" s="122"/>
      <c r="X45" s="122"/>
      <c r="Y45" s="122"/>
      <c r="Z45" s="122"/>
      <c r="AA45" s="122"/>
      <c r="AB45" s="122"/>
      <c r="AC45" s="122"/>
    </row>
    <row r="46" spans="1:29" x14ac:dyDescent="0.25">
      <c r="B46" s="43"/>
      <c r="C46" s="43"/>
      <c r="D46" s="440"/>
      <c r="E46" s="43"/>
      <c r="F46" s="43"/>
      <c r="G46" s="587"/>
      <c r="H46" s="43"/>
      <c r="I46" s="43"/>
      <c r="J46" s="445"/>
      <c r="K46" s="43"/>
      <c r="L46" s="43"/>
      <c r="M46" s="451"/>
      <c r="N46" s="43"/>
      <c r="O46" s="10"/>
      <c r="U46" s="122"/>
      <c r="V46" s="122"/>
      <c r="W46" s="122"/>
      <c r="X46" s="122"/>
      <c r="Y46" s="122"/>
      <c r="Z46" s="122"/>
      <c r="AA46" s="122"/>
      <c r="AB46" s="122"/>
      <c r="AC46" s="122"/>
    </row>
    <row r="47" spans="1:29" x14ac:dyDescent="0.25">
      <c r="B47" s="305" t="s">
        <v>669</v>
      </c>
      <c r="C47" s="6"/>
      <c r="D47" s="440"/>
      <c r="E47" s="6"/>
      <c r="F47" s="6"/>
      <c r="G47" s="587"/>
      <c r="H47" s="6"/>
      <c r="I47" s="6"/>
      <c r="J47" s="445"/>
      <c r="K47" s="6"/>
      <c r="L47" s="6"/>
      <c r="M47" s="451"/>
      <c r="N47" s="6"/>
      <c r="O47" s="13"/>
      <c r="U47" s="122"/>
      <c r="V47" s="122"/>
      <c r="W47" s="122"/>
      <c r="X47" s="122"/>
      <c r="Y47" s="122"/>
      <c r="Z47" s="122"/>
      <c r="AA47" s="122"/>
      <c r="AB47" s="122"/>
      <c r="AC47" s="122"/>
    </row>
    <row r="48" spans="1:29" x14ac:dyDescent="0.25">
      <c r="B48" s="324" t="s">
        <v>53</v>
      </c>
      <c r="C48" s="1207" t="s">
        <v>693</v>
      </c>
      <c r="D48" s="440"/>
      <c r="E48" s="597">
        <v>5404.53</v>
      </c>
      <c r="F48" s="869">
        <v>43578</v>
      </c>
      <c r="G48" s="587"/>
      <c r="H48" s="597">
        <v>4719.26</v>
      </c>
      <c r="I48" s="869">
        <v>43601</v>
      </c>
      <c r="J48" s="445"/>
      <c r="K48" s="870">
        <v>5075.7700000000004</v>
      </c>
      <c r="L48" s="871">
        <v>4915.07</v>
      </c>
      <c r="M48" s="451"/>
      <c r="N48" s="854">
        <f t="shared" si="0"/>
        <v>3.2695363443450601E-2</v>
      </c>
      <c r="O48" s="13"/>
      <c r="U48" s="122"/>
      <c r="V48" s="122"/>
      <c r="W48" s="122"/>
      <c r="X48" s="122"/>
      <c r="Y48" s="122"/>
      <c r="Z48" s="122"/>
      <c r="AA48" s="122"/>
      <c r="AB48" s="122"/>
      <c r="AC48" s="122"/>
    </row>
    <row r="49" spans="2:29" x14ac:dyDescent="0.25">
      <c r="B49" s="325" t="s">
        <v>55</v>
      </c>
      <c r="C49" s="1208" t="s">
        <v>694</v>
      </c>
      <c r="D49" s="440"/>
      <c r="E49" s="601">
        <v>1994.436958314679</v>
      </c>
      <c r="F49" s="873">
        <v>43522</v>
      </c>
      <c r="G49" s="587"/>
      <c r="H49" s="601">
        <v>1769.1952703763889</v>
      </c>
      <c r="I49" s="873">
        <v>43591</v>
      </c>
      <c r="J49" s="445"/>
      <c r="K49" s="874">
        <v>1815.2</v>
      </c>
      <c r="L49" s="875">
        <v>1908.81</v>
      </c>
      <c r="M49" s="440"/>
      <c r="N49" s="856">
        <f t="shared" si="0"/>
        <v>-4.9041025560427651E-2</v>
      </c>
      <c r="U49" s="122"/>
      <c r="V49" s="122"/>
      <c r="W49" s="122"/>
      <c r="X49" s="122"/>
      <c r="Y49" s="122"/>
      <c r="Z49" s="122"/>
      <c r="AA49" s="122"/>
      <c r="AB49" s="122"/>
      <c r="AC49" s="122"/>
    </row>
    <row r="50" spans="2:29" x14ac:dyDescent="0.25">
      <c r="B50" s="325" t="s">
        <v>120</v>
      </c>
      <c r="C50" s="1208" t="s">
        <v>695</v>
      </c>
      <c r="D50" s="440"/>
      <c r="E50" s="855">
        <v>921.87</v>
      </c>
      <c r="F50" s="891">
        <v>43829</v>
      </c>
      <c r="G50" s="587"/>
      <c r="H50" s="855">
        <v>600.12</v>
      </c>
      <c r="I50" s="891">
        <v>43468</v>
      </c>
      <c r="J50" s="445"/>
      <c r="K50" s="874">
        <v>916.67</v>
      </c>
      <c r="L50" s="875">
        <v>613.29999999999995</v>
      </c>
      <c r="M50" s="440"/>
      <c r="N50" s="856">
        <f t="shared" si="0"/>
        <v>0.49465188325452475</v>
      </c>
      <c r="O50" s="75"/>
      <c r="U50" s="122"/>
      <c r="V50" s="122"/>
      <c r="W50" s="122"/>
      <c r="X50" s="122"/>
      <c r="Y50" s="122"/>
      <c r="Z50" s="122"/>
      <c r="AA50" s="122"/>
      <c r="AB50" s="122"/>
      <c r="AC50" s="122"/>
    </row>
    <row r="51" spans="2:29" x14ac:dyDescent="0.25">
      <c r="B51" s="325" t="s">
        <v>58</v>
      </c>
      <c r="C51" s="1208" t="s">
        <v>727</v>
      </c>
      <c r="D51" s="440"/>
      <c r="E51" s="855">
        <v>1610.18</v>
      </c>
      <c r="F51" s="891">
        <v>43830</v>
      </c>
      <c r="G51" s="587"/>
      <c r="H51" s="855">
        <v>1325.76</v>
      </c>
      <c r="I51" s="891">
        <v>43468</v>
      </c>
      <c r="J51" s="445"/>
      <c r="K51" s="874">
        <v>1610.18</v>
      </c>
      <c r="L51" s="875" t="s">
        <v>101</v>
      </c>
      <c r="M51" s="440"/>
      <c r="N51" s="856" t="str">
        <f t="shared" si="0"/>
        <v>NA</v>
      </c>
      <c r="O51" s="75"/>
      <c r="U51" s="122"/>
      <c r="V51" s="122"/>
      <c r="W51" s="122"/>
      <c r="X51" s="122"/>
      <c r="Y51" s="122"/>
      <c r="Z51" s="122"/>
      <c r="AA51" s="122"/>
      <c r="AB51" s="122"/>
      <c r="AC51" s="122"/>
    </row>
    <row r="52" spans="2:29" x14ac:dyDescent="0.25">
      <c r="B52" s="325" t="s">
        <v>123</v>
      </c>
      <c r="C52" s="1208" t="s">
        <v>242</v>
      </c>
      <c r="D52" s="440"/>
      <c r="E52" s="855">
        <v>966</v>
      </c>
      <c r="F52" s="891">
        <v>43572</v>
      </c>
      <c r="G52" s="587"/>
      <c r="H52" s="855">
        <v>844</v>
      </c>
      <c r="I52" s="891">
        <v>43692</v>
      </c>
      <c r="J52" s="445"/>
      <c r="K52" s="874">
        <v>950.94</v>
      </c>
      <c r="L52" s="875">
        <v>862.6</v>
      </c>
      <c r="M52" s="440"/>
      <c r="N52" s="856">
        <f t="shared" si="0"/>
        <v>0.10241131463018784</v>
      </c>
      <c r="O52" s="75"/>
      <c r="U52" s="122"/>
      <c r="V52" s="122"/>
      <c r="W52" s="122"/>
      <c r="X52" s="122"/>
      <c r="Y52" s="122"/>
      <c r="Z52" s="122"/>
      <c r="AA52" s="122"/>
      <c r="AB52" s="122"/>
      <c r="AC52" s="122"/>
    </row>
    <row r="53" spans="2:29" x14ac:dyDescent="0.25">
      <c r="B53" s="325" t="s">
        <v>580</v>
      </c>
      <c r="C53" s="1208" t="s">
        <v>696</v>
      </c>
      <c r="D53" s="440"/>
      <c r="E53" s="855">
        <v>766.03</v>
      </c>
      <c r="F53" s="891">
        <v>43572</v>
      </c>
      <c r="G53" s="587"/>
      <c r="H53" s="855">
        <v>634.27</v>
      </c>
      <c r="I53" s="891">
        <v>43692</v>
      </c>
      <c r="J53" s="445"/>
      <c r="K53" s="874">
        <v>725.24</v>
      </c>
      <c r="L53" s="875">
        <v>670.25</v>
      </c>
      <c r="M53" s="440"/>
      <c r="N53" s="856">
        <f t="shared" si="0"/>
        <v>8.2044013427825455E-2</v>
      </c>
      <c r="O53" s="75"/>
      <c r="U53" s="122"/>
      <c r="V53" s="122"/>
      <c r="W53" s="122"/>
      <c r="X53" s="122"/>
      <c r="Y53" s="122"/>
      <c r="Z53" s="122"/>
      <c r="AA53" s="122"/>
      <c r="AB53" s="122"/>
      <c r="AC53" s="122"/>
    </row>
    <row r="54" spans="2:29" x14ac:dyDescent="0.25">
      <c r="B54" s="325" t="s">
        <v>581</v>
      </c>
      <c r="C54" s="1208" t="s">
        <v>697</v>
      </c>
      <c r="D54" s="440"/>
      <c r="E54" s="855">
        <v>1510.43</v>
      </c>
      <c r="F54" s="891">
        <v>43826</v>
      </c>
      <c r="G54" s="587"/>
      <c r="H54" s="855">
        <v>1301.98</v>
      </c>
      <c r="I54" s="891">
        <v>43467</v>
      </c>
      <c r="J54" s="445"/>
      <c r="K54" s="874">
        <v>1485.36</v>
      </c>
      <c r="L54" s="875">
        <v>1330.08</v>
      </c>
      <c r="M54" s="440"/>
      <c r="N54" s="856">
        <f t="shared" si="0"/>
        <v>0.11674485745218331</v>
      </c>
      <c r="O54" s="75"/>
      <c r="U54" s="122"/>
      <c r="V54" s="122"/>
      <c r="W54" s="122"/>
      <c r="X54" s="122"/>
      <c r="Y54" s="122"/>
      <c r="Z54" s="122"/>
      <c r="AA54" s="122"/>
      <c r="AB54" s="122"/>
      <c r="AC54" s="122"/>
    </row>
    <row r="55" spans="2:29" x14ac:dyDescent="0.25">
      <c r="B55" s="325" t="s">
        <v>582</v>
      </c>
      <c r="C55" s="1208" t="s">
        <v>698</v>
      </c>
      <c r="D55" s="440"/>
      <c r="E55" s="855">
        <v>1286.05</v>
      </c>
      <c r="F55" s="891">
        <v>43578</v>
      </c>
      <c r="G55" s="587"/>
      <c r="H55" s="855">
        <v>1096.56</v>
      </c>
      <c r="I55" s="891">
        <v>43467</v>
      </c>
      <c r="J55" s="445"/>
      <c r="K55" s="874">
        <v>1264.32</v>
      </c>
      <c r="L55" s="875">
        <v>1118.5899999999999</v>
      </c>
      <c r="M55" s="440"/>
      <c r="N55" s="856">
        <f t="shared" si="0"/>
        <v>0.1302800847495508</v>
      </c>
      <c r="O55" s="75"/>
      <c r="U55" s="122"/>
      <c r="V55" s="122"/>
      <c r="W55" s="122"/>
      <c r="X55" s="122"/>
      <c r="Y55" s="122"/>
      <c r="Z55" s="122"/>
      <c r="AA55" s="122"/>
      <c r="AB55" s="122"/>
      <c r="AC55" s="122"/>
    </row>
    <row r="56" spans="2:29" x14ac:dyDescent="0.25">
      <c r="B56" s="325" t="s">
        <v>60</v>
      </c>
      <c r="C56" s="1208" t="s">
        <v>243</v>
      </c>
      <c r="D56" s="440"/>
      <c r="E56" s="855">
        <v>114753.97</v>
      </c>
      <c r="F56" s="891">
        <v>43829</v>
      </c>
      <c r="G56" s="587"/>
      <c r="H56" s="855">
        <v>83675.33</v>
      </c>
      <c r="I56" s="891">
        <v>43607</v>
      </c>
      <c r="J56" s="445"/>
      <c r="K56" s="874">
        <v>114424.96000000001</v>
      </c>
      <c r="L56" s="875">
        <v>91270.48</v>
      </c>
      <c r="M56" s="440"/>
      <c r="N56" s="856">
        <f t="shared" si="0"/>
        <v>0.2536907880839458</v>
      </c>
      <c r="O56" s="75"/>
      <c r="U56" s="122"/>
      <c r="V56" s="122"/>
      <c r="W56" s="122"/>
      <c r="X56" s="122"/>
      <c r="Y56" s="122"/>
      <c r="Z56" s="122"/>
      <c r="AA56" s="122"/>
      <c r="AB56" s="122"/>
      <c r="AC56" s="122"/>
    </row>
    <row r="57" spans="2:29" x14ac:dyDescent="0.25">
      <c r="B57" s="325" t="s">
        <v>420</v>
      </c>
      <c r="C57" s="1208" t="s">
        <v>699</v>
      </c>
      <c r="D57" s="440"/>
      <c r="E57" s="855">
        <v>7889.32</v>
      </c>
      <c r="F57" s="891">
        <v>43550</v>
      </c>
      <c r="G57" s="587"/>
      <c r="H57" s="855">
        <v>7397.7668772776215</v>
      </c>
      <c r="I57" s="891">
        <v>43710</v>
      </c>
      <c r="J57" s="445"/>
      <c r="K57" s="874">
        <v>7464.55</v>
      </c>
      <c r="L57" s="875">
        <v>7851.88</v>
      </c>
      <c r="M57" s="440"/>
      <c r="N57" s="856">
        <f t="shared" si="0"/>
        <v>-4.9329587309026618E-2</v>
      </c>
      <c r="O57" s="75"/>
      <c r="U57" s="122"/>
      <c r="V57" s="122"/>
      <c r="W57" s="122"/>
      <c r="X57" s="122"/>
      <c r="Y57" s="122"/>
      <c r="Z57" s="122"/>
      <c r="AA57" s="122"/>
      <c r="AB57" s="122"/>
      <c r="AC57" s="122"/>
    </row>
    <row r="58" spans="2:29" x14ac:dyDescent="0.25">
      <c r="B58" s="325" t="s">
        <v>62</v>
      </c>
      <c r="C58" s="1208" t="s">
        <v>700</v>
      </c>
      <c r="D58" s="440"/>
      <c r="E58" s="855">
        <v>12296.98</v>
      </c>
      <c r="F58" s="891">
        <v>43823</v>
      </c>
      <c r="G58" s="587"/>
      <c r="H58" s="855">
        <v>10912.23</v>
      </c>
      <c r="I58" s="891">
        <v>43553</v>
      </c>
      <c r="J58" s="445"/>
      <c r="K58" s="874">
        <v>12171.9</v>
      </c>
      <c r="L58" s="875">
        <v>11364.31</v>
      </c>
      <c r="M58" s="440"/>
      <c r="N58" s="856">
        <f t="shared" si="0"/>
        <v>7.1063707343428692E-2</v>
      </c>
      <c r="O58" s="75"/>
      <c r="U58" s="122"/>
      <c r="V58" s="122"/>
      <c r="W58" s="122"/>
      <c r="X58" s="122"/>
      <c r="Y58" s="122"/>
      <c r="Z58" s="122"/>
      <c r="AA58" s="122"/>
      <c r="AB58" s="122"/>
      <c r="AC58" s="122"/>
    </row>
    <row r="59" spans="2:29" x14ac:dyDescent="0.25">
      <c r="B59" s="325" t="s">
        <v>125</v>
      </c>
      <c r="C59" s="1208" t="s">
        <v>701</v>
      </c>
      <c r="D59" s="440"/>
      <c r="E59" s="855">
        <v>179.15</v>
      </c>
      <c r="F59" s="891">
        <v>43524</v>
      </c>
      <c r="G59" s="587"/>
      <c r="H59" s="855">
        <v>139.04</v>
      </c>
      <c r="I59" s="891">
        <v>43747</v>
      </c>
      <c r="J59" s="445"/>
      <c r="K59" s="874">
        <v>149.11000000000001</v>
      </c>
      <c r="L59" s="875">
        <v>172.24</v>
      </c>
      <c r="M59" s="440"/>
      <c r="N59" s="856">
        <f t="shared" si="0"/>
        <v>-0.13428936367858799</v>
      </c>
      <c r="O59" s="75"/>
      <c r="U59" s="122"/>
      <c r="V59" s="122"/>
      <c r="W59" s="122"/>
      <c r="X59" s="122"/>
      <c r="Y59" s="122"/>
      <c r="Z59" s="122"/>
      <c r="AA59" s="122"/>
      <c r="AB59" s="122"/>
      <c r="AC59" s="122"/>
    </row>
    <row r="60" spans="2:29" x14ac:dyDescent="0.25">
      <c r="B60" s="325" t="s">
        <v>127</v>
      </c>
      <c r="C60" s="1208" t="s">
        <v>702</v>
      </c>
      <c r="D60" s="440"/>
      <c r="E60" s="855" t="s">
        <v>101</v>
      </c>
      <c r="F60" s="1214" t="s">
        <v>101</v>
      </c>
      <c r="G60" s="587"/>
      <c r="H60" s="855" t="s">
        <v>101</v>
      </c>
      <c r="I60" s="1214" t="s">
        <v>101</v>
      </c>
      <c r="J60" s="445"/>
      <c r="K60" s="874">
        <v>1490.07</v>
      </c>
      <c r="L60" s="875">
        <v>1109.8499999999999</v>
      </c>
      <c r="M60" s="440"/>
      <c r="N60" s="856">
        <f t="shared" si="0"/>
        <v>0.34258683605892692</v>
      </c>
      <c r="O60" s="75"/>
      <c r="U60" s="122"/>
      <c r="V60" s="122"/>
      <c r="W60" s="122"/>
      <c r="X60" s="122"/>
      <c r="Y60" s="122"/>
      <c r="Z60" s="122"/>
      <c r="AA60" s="122"/>
      <c r="AB60" s="122"/>
      <c r="AC60" s="122"/>
    </row>
    <row r="61" spans="2:29" x14ac:dyDescent="0.25">
      <c r="B61" s="325" t="s">
        <v>129</v>
      </c>
      <c r="C61" s="1208" t="s">
        <v>486</v>
      </c>
      <c r="D61" s="440"/>
      <c r="E61" s="855" t="s">
        <v>101</v>
      </c>
      <c r="F61" s="896" t="s">
        <v>101</v>
      </c>
      <c r="G61" s="587"/>
      <c r="H61" s="855" t="s">
        <v>101</v>
      </c>
      <c r="I61" s="896" t="s">
        <v>101</v>
      </c>
      <c r="J61" s="445"/>
      <c r="K61" s="874">
        <v>3851.46</v>
      </c>
      <c r="L61" s="875">
        <v>3772.99</v>
      </c>
      <c r="M61" s="440"/>
      <c r="N61" s="856">
        <f t="shared" si="0"/>
        <v>2.0797828777706875E-2</v>
      </c>
      <c r="O61" s="75"/>
      <c r="U61" s="122"/>
      <c r="V61" s="122"/>
      <c r="W61" s="122"/>
      <c r="X61" s="122"/>
      <c r="Y61" s="122"/>
      <c r="Z61" s="122"/>
      <c r="AA61" s="122"/>
      <c r="AB61" s="122"/>
      <c r="AC61" s="122"/>
    </row>
    <row r="62" spans="2:29" x14ac:dyDescent="0.25">
      <c r="B62" s="325" t="s">
        <v>597</v>
      </c>
      <c r="C62" s="1208" t="s">
        <v>428</v>
      </c>
      <c r="D62" s="440"/>
      <c r="E62" s="855" t="s">
        <v>101</v>
      </c>
      <c r="F62" s="891" t="s">
        <v>101</v>
      </c>
      <c r="G62" s="587"/>
      <c r="H62" s="855" t="s">
        <v>101</v>
      </c>
      <c r="I62" s="891" t="s">
        <v>101</v>
      </c>
      <c r="J62" s="445"/>
      <c r="K62" s="874">
        <v>1498.28</v>
      </c>
      <c r="L62" s="875">
        <v>1342.44</v>
      </c>
      <c r="M62" s="440"/>
      <c r="N62" s="856">
        <f t="shared" si="0"/>
        <v>0.1160871249366824</v>
      </c>
      <c r="O62" s="75"/>
      <c r="U62" s="122"/>
      <c r="V62" s="122"/>
      <c r="W62" s="122"/>
      <c r="X62" s="122"/>
      <c r="Y62" s="122"/>
      <c r="Z62" s="122"/>
      <c r="AA62" s="122"/>
      <c r="AB62" s="122"/>
      <c r="AC62" s="122"/>
    </row>
    <row r="63" spans="2:29" x14ac:dyDescent="0.25">
      <c r="B63" s="325" t="s">
        <v>599</v>
      </c>
      <c r="C63" s="1208" t="s">
        <v>703</v>
      </c>
      <c r="D63" s="440"/>
      <c r="E63" s="855" t="s">
        <v>101</v>
      </c>
      <c r="F63" s="891" t="s">
        <v>101</v>
      </c>
      <c r="G63" s="587"/>
      <c r="H63" s="855" t="s">
        <v>101</v>
      </c>
      <c r="I63" s="891" t="s">
        <v>101</v>
      </c>
      <c r="J63" s="445"/>
      <c r="K63" s="874">
        <v>1267.3599999999999</v>
      </c>
      <c r="L63" s="875">
        <v>1109.32</v>
      </c>
      <c r="M63" s="440"/>
      <c r="N63" s="856">
        <f t="shared" si="0"/>
        <v>0.14246565463527203</v>
      </c>
      <c r="O63" s="75"/>
      <c r="U63" s="122"/>
      <c r="V63" s="122"/>
      <c r="W63" s="122"/>
      <c r="X63" s="122"/>
      <c r="Y63" s="122"/>
      <c r="Z63" s="122"/>
      <c r="AA63" s="122"/>
      <c r="AB63" s="122"/>
      <c r="AC63" s="122"/>
    </row>
    <row r="64" spans="2:29" x14ac:dyDescent="0.25">
      <c r="B64" s="325" t="s">
        <v>64</v>
      </c>
      <c r="C64" s="1208" t="s">
        <v>704</v>
      </c>
      <c r="D64" s="440"/>
      <c r="E64" s="855">
        <v>65.06</v>
      </c>
      <c r="F64" s="891">
        <v>43648</v>
      </c>
      <c r="G64" s="587"/>
      <c r="H64" s="855">
        <v>60.37</v>
      </c>
      <c r="I64" s="891">
        <v>43518</v>
      </c>
      <c r="J64" s="445"/>
      <c r="K64" s="874">
        <v>65.06</v>
      </c>
      <c r="L64" s="875">
        <v>66.77</v>
      </c>
      <c r="M64" s="440"/>
      <c r="N64" s="856">
        <f t="shared" si="0"/>
        <v>-2.5610304028755335E-2</v>
      </c>
      <c r="U64" s="122"/>
      <c r="V64" s="122"/>
      <c r="W64" s="122"/>
      <c r="X64" s="122"/>
      <c r="Y64" s="122"/>
      <c r="Z64" s="122"/>
      <c r="AA64" s="122"/>
      <c r="AB64" s="122"/>
      <c r="AC64" s="122"/>
    </row>
    <row r="65" spans="2:29" x14ac:dyDescent="0.25">
      <c r="B65" s="325" t="s">
        <v>603</v>
      </c>
      <c r="C65" s="1208" t="s">
        <v>705</v>
      </c>
      <c r="D65" s="440"/>
      <c r="E65" s="855">
        <v>1252.3</v>
      </c>
      <c r="F65" s="891">
        <v>43815</v>
      </c>
      <c r="G65" s="587"/>
      <c r="H65" s="855">
        <v>979.92</v>
      </c>
      <c r="I65" s="891">
        <v>43468</v>
      </c>
      <c r="J65" s="587"/>
      <c r="K65" s="874">
        <v>1238.8900000000001</v>
      </c>
      <c r="L65" s="875">
        <v>474.85</v>
      </c>
      <c r="M65" s="451"/>
      <c r="N65" s="856">
        <f t="shared" si="0"/>
        <v>1.609013372643993</v>
      </c>
      <c r="U65" s="122"/>
      <c r="V65" s="122"/>
      <c r="W65" s="122"/>
      <c r="X65" s="122"/>
      <c r="Y65" s="122"/>
      <c r="Z65" s="122"/>
      <c r="AA65" s="122"/>
      <c r="AB65" s="122"/>
      <c r="AC65" s="122"/>
    </row>
    <row r="66" spans="2:29" x14ac:dyDescent="0.25">
      <c r="B66" s="325" t="s">
        <v>65</v>
      </c>
      <c r="C66" s="1208" t="s">
        <v>706</v>
      </c>
      <c r="D66" s="7"/>
      <c r="E66" s="855" t="s">
        <v>101</v>
      </c>
      <c r="F66" s="891" t="s">
        <v>101</v>
      </c>
      <c r="G66" s="10"/>
      <c r="H66" s="855" t="s">
        <v>101</v>
      </c>
      <c r="I66" s="891" t="s">
        <v>101</v>
      </c>
      <c r="J66" s="445"/>
      <c r="K66" s="874">
        <v>2764.86</v>
      </c>
      <c r="L66" s="875">
        <v>2529.75</v>
      </c>
      <c r="M66" s="440"/>
      <c r="N66" s="856">
        <f t="shared" si="0"/>
        <v>9.293803735546996E-2</v>
      </c>
      <c r="U66" s="122"/>
      <c r="V66" s="122"/>
      <c r="W66" s="122"/>
      <c r="X66" s="122"/>
      <c r="Y66" s="122"/>
      <c r="Z66" s="122"/>
      <c r="AA66" s="122"/>
      <c r="AB66" s="122"/>
      <c r="AC66" s="122"/>
    </row>
    <row r="67" spans="2:29" x14ac:dyDescent="0.25">
      <c r="B67" s="325" t="s">
        <v>605</v>
      </c>
      <c r="C67" s="1208" t="s">
        <v>707</v>
      </c>
      <c r="E67" s="855" t="s">
        <v>101</v>
      </c>
      <c r="F67" s="891" t="s">
        <v>101</v>
      </c>
      <c r="H67" s="855" t="s">
        <v>101</v>
      </c>
      <c r="I67" s="891" t="s">
        <v>101</v>
      </c>
      <c r="J67" s="440"/>
      <c r="K67" s="874">
        <v>866.77</v>
      </c>
      <c r="L67" s="875">
        <v>720.26</v>
      </c>
      <c r="M67" s="440"/>
      <c r="N67" s="856">
        <f t="shared" si="0"/>
        <v>0.20341265654069363</v>
      </c>
      <c r="O67" s="75"/>
    </row>
    <row r="68" spans="2:29" x14ac:dyDescent="0.25">
      <c r="B68" s="325" t="s">
        <v>606</v>
      </c>
      <c r="C68" s="1208" t="s">
        <v>695</v>
      </c>
      <c r="E68" s="855" t="s">
        <v>101</v>
      </c>
      <c r="F68" s="891" t="s">
        <v>101</v>
      </c>
      <c r="H68" s="855" t="s">
        <v>101</v>
      </c>
      <c r="I68" s="891" t="s">
        <v>101</v>
      </c>
      <c r="J68" s="440"/>
      <c r="K68" s="874">
        <v>12366.13</v>
      </c>
      <c r="L68" s="875">
        <v>10565.42</v>
      </c>
      <c r="M68" s="440"/>
      <c r="N68" s="856">
        <f t="shared" si="0"/>
        <v>0.17043430360553571</v>
      </c>
      <c r="O68" s="75"/>
    </row>
    <row r="69" spans="2:29" hidden="1" x14ac:dyDescent="0.25">
      <c r="B69" s="325" t="s">
        <v>607</v>
      </c>
      <c r="C69" s="1208" t="s">
        <v>476</v>
      </c>
      <c r="E69" s="855" t="s">
        <v>101</v>
      </c>
      <c r="F69" s="891" t="s">
        <v>101</v>
      </c>
      <c r="H69" s="855" t="s">
        <v>101</v>
      </c>
      <c r="I69" s="891" t="s">
        <v>101</v>
      </c>
      <c r="K69" s="874">
        <v>7183.41</v>
      </c>
      <c r="L69" s="875">
        <v>5479.81</v>
      </c>
      <c r="M69" s="440"/>
      <c r="N69" s="856">
        <f t="shared" si="0"/>
        <v>0.31088669132688895</v>
      </c>
    </row>
    <row r="70" spans="2:29" x14ac:dyDescent="0.25">
      <c r="B70" s="325" t="s">
        <v>608</v>
      </c>
      <c r="C70" s="1208" t="s">
        <v>708</v>
      </c>
      <c r="E70" s="855" t="s">
        <v>101</v>
      </c>
      <c r="F70" s="891" t="s">
        <v>101</v>
      </c>
      <c r="H70" s="855" t="s">
        <v>101</v>
      </c>
      <c r="I70" s="891" t="s">
        <v>101</v>
      </c>
      <c r="K70" s="874">
        <v>3365.25</v>
      </c>
      <c r="L70" s="875">
        <v>2775.7</v>
      </c>
      <c r="N70" s="856">
        <f t="shared" si="0"/>
        <v>0.21239687286090003</v>
      </c>
    </row>
    <row r="71" spans="2:29" x14ac:dyDescent="0.25">
      <c r="B71" s="325" t="s">
        <v>724</v>
      </c>
      <c r="C71" s="1208" t="s">
        <v>718</v>
      </c>
      <c r="E71" s="855" t="s">
        <v>101</v>
      </c>
      <c r="F71" s="891" t="s">
        <v>101</v>
      </c>
      <c r="H71" s="855" t="s">
        <v>101</v>
      </c>
      <c r="I71" s="891" t="s">
        <v>101</v>
      </c>
      <c r="K71" s="874">
        <v>409.35</v>
      </c>
      <c r="L71" s="875">
        <v>364.32</v>
      </c>
      <c r="N71" s="856">
        <f t="shared" si="0"/>
        <v>0.12360013175230575</v>
      </c>
    </row>
    <row r="72" spans="2:29" x14ac:dyDescent="0.25">
      <c r="B72" s="325" t="s">
        <v>609</v>
      </c>
      <c r="C72" s="1208" t="s">
        <v>709</v>
      </c>
      <c r="E72" s="855" t="s">
        <v>101</v>
      </c>
      <c r="F72" s="891" t="s">
        <v>101</v>
      </c>
      <c r="H72" s="855" t="s">
        <v>101</v>
      </c>
      <c r="I72" s="891" t="s">
        <v>101</v>
      </c>
      <c r="K72" s="874">
        <v>4607.88</v>
      </c>
      <c r="L72" s="875">
        <v>3684.17</v>
      </c>
      <c r="N72" s="856">
        <f t="shared" si="0"/>
        <v>0.25072404367876616</v>
      </c>
    </row>
    <row r="73" spans="2:29" x14ac:dyDescent="0.25">
      <c r="B73" s="325" t="s">
        <v>479</v>
      </c>
      <c r="C73" s="1208" t="s">
        <v>491</v>
      </c>
      <c r="E73" s="855" t="s">
        <v>101</v>
      </c>
      <c r="F73" s="891" t="s">
        <v>101</v>
      </c>
      <c r="H73" s="855" t="s">
        <v>101</v>
      </c>
      <c r="I73" s="891" t="s">
        <v>101</v>
      </c>
      <c r="K73" s="874">
        <v>4946.95</v>
      </c>
      <c r="L73" s="875">
        <v>1873.43</v>
      </c>
      <c r="N73" s="856">
        <f t="shared" si="0"/>
        <v>1.6405843826564106</v>
      </c>
    </row>
    <row r="74" spans="2:29" x14ac:dyDescent="0.25">
      <c r="B74" s="325" t="s">
        <v>68</v>
      </c>
      <c r="C74" s="1208" t="s">
        <v>710</v>
      </c>
      <c r="E74" s="855" t="s">
        <v>101</v>
      </c>
      <c r="F74" s="891" t="s">
        <v>101</v>
      </c>
      <c r="H74" s="855" t="s">
        <v>101</v>
      </c>
      <c r="I74" s="891" t="s">
        <v>101</v>
      </c>
      <c r="K74" s="874">
        <v>57084.1</v>
      </c>
      <c r="L74" s="875">
        <v>52736.86</v>
      </c>
      <c r="N74" s="856">
        <f t="shared" si="0"/>
        <v>8.2432666639614072E-2</v>
      </c>
    </row>
    <row r="75" spans="2:29" x14ac:dyDescent="0.25">
      <c r="B75" s="325" t="s">
        <v>614</v>
      </c>
      <c r="C75" s="1208" t="s">
        <v>480</v>
      </c>
      <c r="E75" s="855">
        <v>21735.998037720001</v>
      </c>
      <c r="F75" s="891">
        <v>43819</v>
      </c>
      <c r="H75" s="855">
        <v>16740.46</v>
      </c>
      <c r="I75" s="891">
        <v>43467</v>
      </c>
      <c r="K75" s="874">
        <v>21451.6798026</v>
      </c>
      <c r="L75" s="875">
        <v>16815</v>
      </c>
      <c r="N75" s="856">
        <f t="shared" si="0"/>
        <v>0.27574664303300622</v>
      </c>
    </row>
    <row r="76" spans="2:29" x14ac:dyDescent="0.25">
      <c r="B76" s="325" t="s">
        <v>615</v>
      </c>
      <c r="C76" s="1208" t="s">
        <v>481</v>
      </c>
      <c r="E76" s="855">
        <v>4247.5859900400001</v>
      </c>
      <c r="F76" s="891">
        <v>43826</v>
      </c>
      <c r="H76" s="855">
        <v>3657.52447037</v>
      </c>
      <c r="I76" s="891">
        <v>43468</v>
      </c>
      <c r="K76" s="874">
        <v>4196.47359177</v>
      </c>
      <c r="L76" s="875">
        <v>3675</v>
      </c>
      <c r="N76" s="856">
        <f t="shared" si="0"/>
        <v>0.14189757599183672</v>
      </c>
    </row>
    <row r="77" spans="2:29" x14ac:dyDescent="0.25">
      <c r="B77" s="325" t="s">
        <v>72</v>
      </c>
      <c r="C77" s="1208" t="s">
        <v>711</v>
      </c>
      <c r="E77" s="855">
        <v>748.19140000000004</v>
      </c>
      <c r="F77" s="891">
        <v>43572</v>
      </c>
      <c r="H77" s="855">
        <v>548.90790000000004</v>
      </c>
      <c r="I77" s="891">
        <v>44058</v>
      </c>
      <c r="K77" s="874">
        <v>647.52499999999998</v>
      </c>
      <c r="L77" s="875">
        <v>661.49</v>
      </c>
      <c r="N77" s="856">
        <f t="shared" ref="N77:N98" si="1">IF(L77="NA","NA",((K77-L77)/L77))</f>
        <v>-2.11114302559374E-2</v>
      </c>
    </row>
    <row r="78" spans="2:29" x14ac:dyDescent="0.25">
      <c r="B78" s="325" t="s">
        <v>74</v>
      </c>
      <c r="C78" s="1208" t="s">
        <v>499</v>
      </c>
      <c r="E78" s="855">
        <v>2196.64</v>
      </c>
      <c r="F78" s="891">
        <v>43826</v>
      </c>
      <c r="H78" s="855">
        <v>1695.45</v>
      </c>
      <c r="I78" s="891">
        <v>43468</v>
      </c>
      <c r="K78" s="874">
        <v>2193.5700000000002</v>
      </c>
      <c r="L78" s="875" t="s">
        <v>101</v>
      </c>
      <c r="N78" s="856" t="str">
        <f t="shared" si="1"/>
        <v>NA</v>
      </c>
    </row>
    <row r="79" spans="2:29" x14ac:dyDescent="0.25">
      <c r="B79" s="325" t="s">
        <v>76</v>
      </c>
      <c r="C79" s="1208" t="s">
        <v>712</v>
      </c>
      <c r="E79" s="855">
        <v>4335.54</v>
      </c>
      <c r="F79" s="891">
        <v>43466</v>
      </c>
      <c r="H79" s="855">
        <v>3744.55</v>
      </c>
      <c r="I79" s="891">
        <v>43675</v>
      </c>
      <c r="K79" s="874">
        <v>3981.19</v>
      </c>
      <c r="L79" s="875">
        <v>4323.74</v>
      </c>
      <c r="N79" s="856">
        <f t="shared" si="1"/>
        <v>-7.9225392831206262E-2</v>
      </c>
    </row>
    <row r="80" spans="2:29" x14ac:dyDescent="0.25">
      <c r="B80" s="325" t="s">
        <v>622</v>
      </c>
      <c r="C80" s="1208"/>
      <c r="E80" s="855" t="s">
        <v>101</v>
      </c>
      <c r="F80" s="891" t="s">
        <v>101</v>
      </c>
      <c r="H80" s="855" t="s">
        <v>101</v>
      </c>
      <c r="I80" s="891" t="s">
        <v>101</v>
      </c>
      <c r="K80" s="874">
        <v>166.41</v>
      </c>
      <c r="L80" s="875" t="s">
        <v>101</v>
      </c>
      <c r="N80" s="856" t="str">
        <f t="shared" si="1"/>
        <v>NA</v>
      </c>
    </row>
    <row r="81" spans="2:14" x14ac:dyDescent="0.25">
      <c r="B81" s="325" t="s">
        <v>135</v>
      </c>
      <c r="C81" s="1208" t="s">
        <v>713</v>
      </c>
      <c r="E81" s="855" t="s">
        <v>101</v>
      </c>
      <c r="F81" s="891" t="s">
        <v>101</v>
      </c>
      <c r="H81" s="855" t="s">
        <v>101</v>
      </c>
      <c r="I81" s="891" t="s">
        <v>101</v>
      </c>
      <c r="K81" s="874">
        <v>1306.3</v>
      </c>
      <c r="L81" s="875">
        <v>1306.76</v>
      </c>
      <c r="N81" s="856">
        <f t="shared" si="1"/>
        <v>-3.5201567234996201E-4</v>
      </c>
    </row>
    <row r="82" spans="2:14" x14ac:dyDescent="0.25">
      <c r="B82" s="325" t="s">
        <v>625</v>
      </c>
      <c r="C82" s="1208" t="s">
        <v>428</v>
      </c>
      <c r="E82" s="855" t="s">
        <v>101</v>
      </c>
      <c r="F82" s="891" t="s">
        <v>101</v>
      </c>
      <c r="H82" s="855" t="s">
        <v>101</v>
      </c>
      <c r="I82" s="891" t="s">
        <v>101</v>
      </c>
      <c r="K82" s="874">
        <v>355.85</v>
      </c>
      <c r="L82" s="875">
        <v>284.85000000000002</v>
      </c>
      <c r="N82" s="856">
        <f t="shared" si="1"/>
        <v>0.2492539933298227</v>
      </c>
    </row>
    <row r="83" spans="2:14" hidden="1" x14ac:dyDescent="0.25">
      <c r="B83" s="325" t="s">
        <v>627</v>
      </c>
      <c r="C83" s="1208" t="s">
        <v>714</v>
      </c>
      <c r="E83" s="855" t="s">
        <v>101</v>
      </c>
      <c r="F83" s="891" t="s">
        <v>101</v>
      </c>
      <c r="H83" s="855" t="s">
        <v>101</v>
      </c>
      <c r="I83" s="891" t="s">
        <v>101</v>
      </c>
      <c r="K83" s="874">
        <v>945.97</v>
      </c>
      <c r="L83" s="875">
        <v>751.54</v>
      </c>
      <c r="N83" s="856">
        <f t="shared" si="1"/>
        <v>0.25870878462889541</v>
      </c>
    </row>
    <row r="84" spans="2:14" hidden="1" x14ac:dyDescent="0.25">
      <c r="B84" s="325" t="s">
        <v>629</v>
      </c>
      <c r="C84" s="1208" t="s">
        <v>715</v>
      </c>
      <c r="E84" s="855" t="s">
        <v>101</v>
      </c>
      <c r="F84" s="891" t="s">
        <v>101</v>
      </c>
      <c r="H84" s="855" t="s">
        <v>101</v>
      </c>
      <c r="I84" s="891" t="s">
        <v>101</v>
      </c>
      <c r="K84" s="874">
        <v>9874.66</v>
      </c>
      <c r="L84" s="875">
        <v>8709.59</v>
      </c>
      <c r="N84" s="856">
        <f t="shared" si="1"/>
        <v>0.13376863893707966</v>
      </c>
    </row>
    <row r="85" spans="2:14" hidden="1" x14ac:dyDescent="0.25">
      <c r="B85" s="325" t="s">
        <v>631</v>
      </c>
      <c r="C85" s="1208" t="s">
        <v>716</v>
      </c>
      <c r="E85" s="855" t="s">
        <v>101</v>
      </c>
      <c r="F85" s="891" t="s">
        <v>101</v>
      </c>
      <c r="H85" s="855" t="s">
        <v>101</v>
      </c>
      <c r="I85" s="891" t="s">
        <v>101</v>
      </c>
      <c r="K85" s="874">
        <v>1516.42</v>
      </c>
      <c r="L85" s="875">
        <v>1217.58</v>
      </c>
      <c r="N85" s="856">
        <f t="shared" si="1"/>
        <v>0.24543767144664019</v>
      </c>
    </row>
    <row r="86" spans="2:14" hidden="1" x14ac:dyDescent="0.25">
      <c r="B86" s="325" t="s">
        <v>633</v>
      </c>
      <c r="C86" s="1208" t="s">
        <v>717</v>
      </c>
      <c r="E86" s="855" t="s">
        <v>101</v>
      </c>
      <c r="F86" s="891" t="s">
        <v>101</v>
      </c>
      <c r="H86" s="855" t="s">
        <v>101</v>
      </c>
      <c r="I86" s="891" t="s">
        <v>101</v>
      </c>
      <c r="K86" s="874">
        <v>680.81</v>
      </c>
      <c r="L86" s="875">
        <v>525.16</v>
      </c>
      <c r="N86" s="856">
        <f t="shared" si="1"/>
        <v>0.29638586335592959</v>
      </c>
    </row>
    <row r="87" spans="2:14" x14ac:dyDescent="0.25">
      <c r="B87" s="325" t="s">
        <v>78</v>
      </c>
      <c r="C87" s="1208" t="s">
        <v>244</v>
      </c>
      <c r="E87" s="855">
        <v>32715.200000000001</v>
      </c>
      <c r="F87" s="891">
        <v>43511</v>
      </c>
      <c r="H87" s="855">
        <v>26090.880000000001</v>
      </c>
      <c r="I87" s="891">
        <v>43823</v>
      </c>
      <c r="K87" s="874">
        <v>26842.07</v>
      </c>
      <c r="L87" s="875" t="s">
        <v>101</v>
      </c>
      <c r="N87" s="856" t="str">
        <f t="shared" si="1"/>
        <v>NA</v>
      </c>
    </row>
    <row r="88" spans="2:14" x14ac:dyDescent="0.25">
      <c r="B88" s="325" t="s">
        <v>137</v>
      </c>
      <c r="C88" s="1208" t="s">
        <v>425</v>
      </c>
      <c r="E88" s="855">
        <v>550.70000000000005</v>
      </c>
      <c r="F88" s="891">
        <v>43542</v>
      </c>
      <c r="H88" s="855">
        <v>513.51</v>
      </c>
      <c r="I88" s="891">
        <v>43687</v>
      </c>
      <c r="K88" s="874">
        <v>525.96</v>
      </c>
      <c r="L88" s="875">
        <v>529.35</v>
      </c>
      <c r="N88" s="856">
        <f t="shared" si="1"/>
        <v>-6.4040804760555139E-3</v>
      </c>
    </row>
    <row r="89" spans="2:14" x14ac:dyDescent="0.25">
      <c r="B89" s="325" t="s">
        <v>81</v>
      </c>
      <c r="C89" s="1208" t="s">
        <v>719</v>
      </c>
      <c r="E89" s="855" t="s">
        <v>101</v>
      </c>
      <c r="F89" s="891" t="s">
        <v>101</v>
      </c>
      <c r="H89" s="855" t="s">
        <v>101</v>
      </c>
      <c r="I89" s="891" t="s">
        <v>101</v>
      </c>
      <c r="K89" s="874">
        <v>3099.21</v>
      </c>
      <c r="L89" s="875">
        <v>3079.09</v>
      </c>
      <c r="N89" s="856">
        <f t="shared" si="1"/>
        <v>6.5343981501027543E-3</v>
      </c>
    </row>
    <row r="90" spans="2:14" x14ac:dyDescent="0.25">
      <c r="B90" s="325" t="s">
        <v>639</v>
      </c>
      <c r="C90" s="1208" t="s">
        <v>726</v>
      </c>
      <c r="E90" s="855" t="s">
        <v>101</v>
      </c>
      <c r="F90" s="891" t="s">
        <v>101</v>
      </c>
      <c r="H90" s="855" t="s">
        <v>101</v>
      </c>
      <c r="I90" s="891" t="s">
        <v>101</v>
      </c>
      <c r="K90" s="874">
        <v>135.58000000000001</v>
      </c>
      <c r="L90" s="875">
        <v>131.19999999999999</v>
      </c>
      <c r="N90" s="856">
        <f t="shared" si="1"/>
        <v>3.3384146341463597E-2</v>
      </c>
    </row>
    <row r="91" spans="2:14" x14ac:dyDescent="0.25">
      <c r="B91" s="325" t="s">
        <v>138</v>
      </c>
      <c r="C91" s="1208" t="s">
        <v>245</v>
      </c>
      <c r="E91" s="855" t="s">
        <v>101</v>
      </c>
      <c r="F91" s="891" t="s">
        <v>101</v>
      </c>
      <c r="H91" s="855" t="s">
        <v>101</v>
      </c>
      <c r="I91" s="891" t="s">
        <v>101</v>
      </c>
      <c r="K91" s="874">
        <v>8389.23</v>
      </c>
      <c r="L91" s="875">
        <v>7826.73</v>
      </c>
      <c r="N91" s="856">
        <f t="shared" si="1"/>
        <v>7.1869094756047552E-2</v>
      </c>
    </row>
    <row r="92" spans="2:14" x14ac:dyDescent="0.25">
      <c r="B92" s="325" t="s">
        <v>84</v>
      </c>
      <c r="C92" s="1208" t="s">
        <v>720</v>
      </c>
      <c r="E92" s="855" t="s">
        <v>101</v>
      </c>
      <c r="F92" s="891" t="s">
        <v>101</v>
      </c>
      <c r="H92" s="855" t="s">
        <v>101</v>
      </c>
      <c r="I92" s="891" t="s">
        <v>101</v>
      </c>
      <c r="K92" s="874">
        <v>12837.5</v>
      </c>
      <c r="L92" s="875">
        <v>9830.06</v>
      </c>
      <c r="N92" s="856">
        <f t="shared" si="1"/>
        <v>0.30594319871903131</v>
      </c>
    </row>
    <row r="93" spans="2:14" x14ac:dyDescent="0.25">
      <c r="B93" s="325" t="s">
        <v>86</v>
      </c>
      <c r="C93" s="1208" t="s">
        <v>246</v>
      </c>
      <c r="E93" s="855">
        <v>2230.9110999999998</v>
      </c>
      <c r="F93" s="891">
        <v>43488</v>
      </c>
      <c r="H93" s="855">
        <v>2102.15</v>
      </c>
      <c r="I93" s="891">
        <v>43720</v>
      </c>
      <c r="K93" s="874">
        <v>2177.09</v>
      </c>
      <c r="L93" s="875">
        <v>2218.52</v>
      </c>
      <c r="N93" s="856">
        <f t="shared" si="1"/>
        <v>-1.8674611903431042E-2</v>
      </c>
    </row>
    <row r="94" spans="2:14" x14ac:dyDescent="0.25">
      <c r="B94" s="325" t="s">
        <v>139</v>
      </c>
      <c r="C94" s="1208" t="s">
        <v>489</v>
      </c>
      <c r="E94" s="855">
        <v>15696</v>
      </c>
      <c r="F94" s="891">
        <v>43748</v>
      </c>
      <c r="H94" s="855">
        <v>7520</v>
      </c>
      <c r="I94" s="891">
        <v>43797</v>
      </c>
      <c r="K94" s="874">
        <v>377012.6</v>
      </c>
      <c r="L94" s="875">
        <v>161405</v>
      </c>
      <c r="N94" s="856">
        <f t="shared" si="1"/>
        <v>1.3358173538614044</v>
      </c>
    </row>
    <row r="95" spans="2:14" x14ac:dyDescent="0.25">
      <c r="B95" s="325" t="s">
        <v>88</v>
      </c>
      <c r="C95" s="1208" t="s">
        <v>247</v>
      </c>
      <c r="E95" s="855">
        <v>1212.74</v>
      </c>
      <c r="F95" s="891">
        <v>43797</v>
      </c>
      <c r="H95" s="855">
        <v>1020.63</v>
      </c>
      <c r="I95" s="891">
        <v>43468</v>
      </c>
      <c r="K95" s="874">
        <v>1204.67</v>
      </c>
      <c r="L95" s="875">
        <v>1022.93</v>
      </c>
      <c r="N95" s="856">
        <f t="shared" si="1"/>
        <v>0.17766611596101409</v>
      </c>
    </row>
    <row r="96" spans="2:14" x14ac:dyDescent="0.25">
      <c r="B96" s="325" t="s">
        <v>333</v>
      </c>
      <c r="C96" s="1208" t="s">
        <v>721</v>
      </c>
      <c r="E96" s="855">
        <v>15247.81</v>
      </c>
      <c r="F96" s="891">
        <v>43559</v>
      </c>
      <c r="H96" s="855">
        <v>13170.2</v>
      </c>
      <c r="I96" s="891">
        <v>43732</v>
      </c>
      <c r="K96" s="874">
        <v>13961.56</v>
      </c>
      <c r="L96" s="875">
        <v>13035.77</v>
      </c>
      <c r="N96" s="856">
        <f t="shared" si="1"/>
        <v>7.1019203315185755E-2</v>
      </c>
    </row>
    <row r="97" spans="2:14" x14ac:dyDescent="0.25">
      <c r="B97" s="325" t="s">
        <v>424</v>
      </c>
      <c r="C97" s="1208" t="s">
        <v>722</v>
      </c>
      <c r="E97" s="855">
        <v>7278.89</v>
      </c>
      <c r="F97" s="891">
        <v>43662</v>
      </c>
      <c r="H97" s="855">
        <v>6787.52</v>
      </c>
      <c r="I97" s="891">
        <v>43543</v>
      </c>
      <c r="K97" s="874">
        <v>7122.09</v>
      </c>
      <c r="L97" s="875">
        <v>7272.65</v>
      </c>
      <c r="N97" s="856">
        <f t="shared" si="1"/>
        <v>-2.0702219961087016E-2</v>
      </c>
    </row>
    <row r="98" spans="2:14" x14ac:dyDescent="0.25">
      <c r="B98" s="325" t="s">
        <v>143</v>
      </c>
      <c r="C98" s="1208" t="s">
        <v>723</v>
      </c>
      <c r="E98" s="601">
        <v>61924.86</v>
      </c>
      <c r="F98" s="873">
        <v>43558</v>
      </c>
      <c r="H98" s="601">
        <v>54846.48</v>
      </c>
      <c r="I98" s="873">
        <v>43705</v>
      </c>
      <c r="K98" s="894">
        <v>57832.88</v>
      </c>
      <c r="L98" s="895">
        <v>57690.5</v>
      </c>
      <c r="N98" s="856">
        <f t="shared" si="1"/>
        <v>2.4679973305829794E-3</v>
      </c>
    </row>
    <row r="99" spans="2:14" x14ac:dyDescent="0.25">
      <c r="B99" s="327" t="s">
        <v>145</v>
      </c>
      <c r="C99" s="1209" t="s">
        <v>460</v>
      </c>
      <c r="E99" s="606">
        <v>2024.61</v>
      </c>
      <c r="F99" s="879">
        <v>43822</v>
      </c>
      <c r="H99" s="899">
        <v>1726.78</v>
      </c>
      <c r="I99" s="879">
        <v>43472</v>
      </c>
      <c r="K99" s="899">
        <v>2017.43</v>
      </c>
      <c r="L99" s="900">
        <v>1748.81</v>
      </c>
      <c r="N99" s="858">
        <f t="shared" ref="N99" si="2">IF(L99="NA","NA",((K99-L99)/L99))</f>
        <v>0.15360159193966191</v>
      </c>
    </row>
    <row r="102" spans="2:14" x14ac:dyDescent="0.25">
      <c r="B102" s="1" t="s">
        <v>218</v>
      </c>
    </row>
    <row r="103" spans="2:14" x14ac:dyDescent="0.25">
      <c r="B103" s="1" t="s">
        <v>248</v>
      </c>
    </row>
    <row r="104" spans="2:14" x14ac:dyDescent="0.25">
      <c r="B104" s="1" t="s">
        <v>249</v>
      </c>
    </row>
  </sheetData>
  <mergeCells count="9">
    <mergeCell ref="K4:K6"/>
    <mergeCell ref="L4:L6"/>
    <mergeCell ref="N4:N6"/>
    <mergeCell ref="B4:B6"/>
    <mergeCell ref="C4:C6"/>
    <mergeCell ref="E4:E6"/>
    <mergeCell ref="F4:F6"/>
    <mergeCell ref="H4:H6"/>
    <mergeCell ref="I4:I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Q67"/>
  <sheetViews>
    <sheetView showGridLines="0" zoomScale="85" zoomScaleNormal="85" workbookViewId="0">
      <selection activeCell="B56" sqref="B56"/>
    </sheetView>
  </sheetViews>
  <sheetFormatPr defaultColWidth="11.42578125" defaultRowHeight="15" x14ac:dyDescent="0.25"/>
  <cols>
    <col min="1" max="1" width="2.85546875" style="1" customWidth="1"/>
    <col min="2" max="2" width="26" style="1" customWidth="1"/>
    <col min="3" max="3" width="37.85546875" style="1" customWidth="1"/>
    <col min="4" max="4" width="6.85546875" style="1" customWidth="1"/>
    <col min="5" max="6" width="15.7109375" style="1" customWidth="1"/>
    <col min="7" max="7" width="2.85546875" style="1" customWidth="1"/>
    <col min="8" max="9" width="15.7109375" style="1" customWidth="1"/>
    <col min="10" max="10" width="2.85546875" style="1" customWidth="1"/>
    <col min="11" max="12" width="15.7109375" style="1" customWidth="1"/>
    <col min="13" max="13" width="2.85546875" style="1" customWidth="1"/>
    <col min="14" max="14" width="10.85546875" style="1" customWidth="1"/>
    <col min="15" max="15" width="9.7109375" style="1" customWidth="1"/>
    <col min="16" max="16" width="32.7109375" style="13" bestFit="1" customWidth="1"/>
    <col min="17" max="17" width="18" style="13" customWidth="1"/>
    <col min="18" max="255" width="11.42578125" style="1"/>
    <col min="256" max="256" width="2.85546875" style="1" customWidth="1"/>
    <col min="257" max="258" width="45.85546875" style="1" customWidth="1"/>
    <col min="259" max="259" width="5.28515625" style="1" customWidth="1"/>
    <col min="260" max="260" width="2.85546875" style="1" customWidth="1"/>
    <col min="261" max="262" width="15.7109375" style="1" customWidth="1"/>
    <col min="263" max="263" width="2.85546875" style="1" customWidth="1"/>
    <col min="264" max="265" width="15.7109375" style="1" customWidth="1"/>
    <col min="266" max="266" width="2.85546875" style="1" customWidth="1"/>
    <col min="267" max="268" width="15.7109375" style="1" customWidth="1"/>
    <col min="269" max="269" width="2.85546875" style="1" customWidth="1"/>
    <col min="270" max="270" width="10.85546875" style="1" customWidth="1"/>
    <col min="271" max="271" width="2.85546875" style="1" customWidth="1"/>
    <col min="272" max="511" width="11.42578125" style="1"/>
    <col min="512" max="512" width="2.85546875" style="1" customWidth="1"/>
    <col min="513" max="514" width="45.85546875" style="1" customWidth="1"/>
    <col min="515" max="515" width="5.28515625" style="1" customWidth="1"/>
    <col min="516" max="516" width="2.85546875" style="1" customWidth="1"/>
    <col min="517" max="518" width="15.7109375" style="1" customWidth="1"/>
    <col min="519" max="519" width="2.85546875" style="1" customWidth="1"/>
    <col min="520" max="521" width="15.7109375" style="1" customWidth="1"/>
    <col min="522" max="522" width="2.85546875" style="1" customWidth="1"/>
    <col min="523" max="524" width="15.7109375" style="1" customWidth="1"/>
    <col min="525" max="525" width="2.85546875" style="1" customWidth="1"/>
    <col min="526" max="526" width="10.85546875" style="1" customWidth="1"/>
    <col min="527" max="527" width="2.85546875" style="1" customWidth="1"/>
    <col min="528" max="767" width="11.42578125" style="1"/>
    <col min="768" max="768" width="2.85546875" style="1" customWidth="1"/>
    <col min="769" max="770" width="45.85546875" style="1" customWidth="1"/>
    <col min="771" max="771" width="5.28515625" style="1" customWidth="1"/>
    <col min="772" max="772" width="2.85546875" style="1" customWidth="1"/>
    <col min="773" max="774" width="15.7109375" style="1" customWidth="1"/>
    <col min="775" max="775" width="2.85546875" style="1" customWidth="1"/>
    <col min="776" max="777" width="15.7109375" style="1" customWidth="1"/>
    <col min="778" max="778" width="2.85546875" style="1" customWidth="1"/>
    <col min="779" max="780" width="15.7109375" style="1" customWidth="1"/>
    <col min="781" max="781" width="2.85546875" style="1" customWidth="1"/>
    <col min="782" max="782" width="10.85546875" style="1" customWidth="1"/>
    <col min="783" max="783" width="2.85546875" style="1" customWidth="1"/>
    <col min="784" max="1023" width="11.42578125" style="1"/>
    <col min="1024" max="1024" width="2.85546875" style="1" customWidth="1"/>
    <col min="1025" max="1026" width="45.85546875" style="1" customWidth="1"/>
    <col min="1027" max="1027" width="5.28515625" style="1" customWidth="1"/>
    <col min="1028"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036" width="15.7109375" style="1" customWidth="1"/>
    <col min="1037" max="1037" width="2.85546875" style="1" customWidth="1"/>
    <col min="1038" max="1038" width="10.85546875" style="1" customWidth="1"/>
    <col min="1039" max="1039" width="2.85546875" style="1" customWidth="1"/>
    <col min="1040" max="1279" width="11.42578125" style="1"/>
    <col min="1280" max="1280" width="2.85546875" style="1" customWidth="1"/>
    <col min="1281" max="1282" width="45.85546875" style="1" customWidth="1"/>
    <col min="1283" max="1283" width="5.28515625" style="1" customWidth="1"/>
    <col min="1284"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292" width="15.7109375" style="1" customWidth="1"/>
    <col min="1293" max="1293" width="2.85546875" style="1" customWidth="1"/>
    <col min="1294" max="1294" width="10.85546875" style="1" customWidth="1"/>
    <col min="1295" max="1295" width="2.85546875" style="1" customWidth="1"/>
    <col min="1296" max="1535" width="11.42578125" style="1"/>
    <col min="1536" max="1536" width="2.85546875" style="1" customWidth="1"/>
    <col min="1537" max="1538" width="45.85546875" style="1" customWidth="1"/>
    <col min="1539" max="1539" width="5.28515625" style="1" customWidth="1"/>
    <col min="1540"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548" width="15.7109375" style="1" customWidth="1"/>
    <col min="1549" max="1549" width="2.85546875" style="1" customWidth="1"/>
    <col min="1550" max="1550" width="10.85546875" style="1" customWidth="1"/>
    <col min="1551" max="1551" width="2.85546875" style="1" customWidth="1"/>
    <col min="1552" max="1791" width="11.42578125" style="1"/>
    <col min="1792" max="1792" width="2.85546875" style="1" customWidth="1"/>
    <col min="1793" max="1794" width="45.85546875" style="1" customWidth="1"/>
    <col min="1795" max="1795" width="5.28515625" style="1" customWidth="1"/>
    <col min="1796" max="1796" width="2.85546875" style="1" customWidth="1"/>
    <col min="1797" max="1798" width="15.7109375" style="1" customWidth="1"/>
    <col min="1799" max="1799" width="2.85546875" style="1" customWidth="1"/>
    <col min="1800" max="1801" width="15.7109375" style="1" customWidth="1"/>
    <col min="1802" max="1802" width="2.85546875" style="1" customWidth="1"/>
    <col min="1803" max="1804" width="15.7109375" style="1" customWidth="1"/>
    <col min="1805" max="1805" width="2.85546875" style="1" customWidth="1"/>
    <col min="1806" max="1806" width="10.85546875" style="1" customWidth="1"/>
    <col min="1807" max="1807" width="2.85546875" style="1" customWidth="1"/>
    <col min="1808" max="2047" width="11.42578125" style="1"/>
    <col min="2048" max="2048" width="2.85546875" style="1" customWidth="1"/>
    <col min="2049" max="2050" width="45.85546875" style="1" customWidth="1"/>
    <col min="2051" max="2051" width="5.28515625" style="1" customWidth="1"/>
    <col min="2052"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060" width="15.7109375" style="1" customWidth="1"/>
    <col min="2061" max="2061" width="2.85546875" style="1" customWidth="1"/>
    <col min="2062" max="2062" width="10.85546875" style="1" customWidth="1"/>
    <col min="2063" max="2063" width="2.85546875" style="1" customWidth="1"/>
    <col min="2064" max="2303" width="11.42578125" style="1"/>
    <col min="2304" max="2304" width="2.85546875" style="1" customWidth="1"/>
    <col min="2305" max="2306" width="45.85546875" style="1" customWidth="1"/>
    <col min="2307" max="2307" width="5.28515625" style="1" customWidth="1"/>
    <col min="2308"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316" width="15.7109375" style="1" customWidth="1"/>
    <col min="2317" max="2317" width="2.85546875" style="1" customWidth="1"/>
    <col min="2318" max="2318" width="10.85546875" style="1" customWidth="1"/>
    <col min="2319" max="2319" width="2.85546875" style="1" customWidth="1"/>
    <col min="2320" max="2559" width="11.42578125" style="1"/>
    <col min="2560" max="2560" width="2.85546875" style="1" customWidth="1"/>
    <col min="2561" max="2562" width="45.85546875" style="1" customWidth="1"/>
    <col min="2563" max="2563" width="5.28515625" style="1" customWidth="1"/>
    <col min="2564"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572" width="15.7109375" style="1" customWidth="1"/>
    <col min="2573" max="2573" width="2.85546875" style="1" customWidth="1"/>
    <col min="2574" max="2574" width="10.85546875" style="1" customWidth="1"/>
    <col min="2575" max="2575" width="2.85546875" style="1" customWidth="1"/>
    <col min="2576" max="2815" width="11.42578125" style="1"/>
    <col min="2816" max="2816" width="2.85546875" style="1" customWidth="1"/>
    <col min="2817" max="2818" width="45.85546875" style="1" customWidth="1"/>
    <col min="2819" max="2819" width="5.28515625" style="1" customWidth="1"/>
    <col min="2820" max="2820" width="2.85546875" style="1" customWidth="1"/>
    <col min="2821" max="2822" width="15.7109375" style="1" customWidth="1"/>
    <col min="2823" max="2823" width="2.85546875" style="1" customWidth="1"/>
    <col min="2824" max="2825" width="15.7109375" style="1" customWidth="1"/>
    <col min="2826" max="2826" width="2.85546875" style="1" customWidth="1"/>
    <col min="2827" max="2828" width="15.7109375" style="1" customWidth="1"/>
    <col min="2829" max="2829" width="2.85546875" style="1" customWidth="1"/>
    <col min="2830" max="2830" width="10.85546875" style="1" customWidth="1"/>
    <col min="2831" max="2831" width="2.85546875" style="1" customWidth="1"/>
    <col min="2832" max="3071" width="11.42578125" style="1"/>
    <col min="3072" max="3072" width="2.85546875" style="1" customWidth="1"/>
    <col min="3073" max="3074" width="45.85546875" style="1" customWidth="1"/>
    <col min="3075" max="3075" width="5.28515625" style="1" customWidth="1"/>
    <col min="3076"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084" width="15.7109375" style="1" customWidth="1"/>
    <col min="3085" max="3085" width="2.85546875" style="1" customWidth="1"/>
    <col min="3086" max="3086" width="10.85546875" style="1" customWidth="1"/>
    <col min="3087" max="3087" width="2.85546875" style="1" customWidth="1"/>
    <col min="3088" max="3327" width="11.42578125" style="1"/>
    <col min="3328" max="3328" width="2.85546875" style="1" customWidth="1"/>
    <col min="3329" max="3330" width="45.85546875" style="1" customWidth="1"/>
    <col min="3331" max="3331" width="5.28515625" style="1" customWidth="1"/>
    <col min="3332"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340" width="15.7109375" style="1" customWidth="1"/>
    <col min="3341" max="3341" width="2.85546875" style="1" customWidth="1"/>
    <col min="3342" max="3342" width="10.85546875" style="1" customWidth="1"/>
    <col min="3343" max="3343" width="2.85546875" style="1" customWidth="1"/>
    <col min="3344" max="3583" width="11.42578125" style="1"/>
    <col min="3584" max="3584" width="2.85546875" style="1" customWidth="1"/>
    <col min="3585" max="3586" width="45.85546875" style="1" customWidth="1"/>
    <col min="3587" max="3587" width="5.28515625" style="1" customWidth="1"/>
    <col min="3588"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596" width="15.7109375" style="1" customWidth="1"/>
    <col min="3597" max="3597" width="2.85546875" style="1" customWidth="1"/>
    <col min="3598" max="3598" width="10.85546875" style="1" customWidth="1"/>
    <col min="3599" max="3599" width="2.85546875" style="1" customWidth="1"/>
    <col min="3600" max="3839" width="11.42578125" style="1"/>
    <col min="3840" max="3840" width="2.85546875" style="1" customWidth="1"/>
    <col min="3841" max="3842" width="45.85546875" style="1" customWidth="1"/>
    <col min="3843" max="3843" width="5.28515625" style="1" customWidth="1"/>
    <col min="3844" max="3844" width="2.85546875" style="1" customWidth="1"/>
    <col min="3845" max="3846" width="15.7109375" style="1" customWidth="1"/>
    <col min="3847" max="3847" width="2.85546875" style="1" customWidth="1"/>
    <col min="3848" max="3849" width="15.7109375" style="1" customWidth="1"/>
    <col min="3850" max="3850" width="2.85546875" style="1" customWidth="1"/>
    <col min="3851" max="3852" width="15.7109375" style="1" customWidth="1"/>
    <col min="3853" max="3853" width="2.85546875" style="1" customWidth="1"/>
    <col min="3854" max="3854" width="10.85546875" style="1" customWidth="1"/>
    <col min="3855" max="3855" width="2.85546875" style="1" customWidth="1"/>
    <col min="3856" max="4095" width="11.42578125" style="1"/>
    <col min="4096" max="4096" width="2.85546875" style="1" customWidth="1"/>
    <col min="4097" max="4098" width="45.85546875" style="1" customWidth="1"/>
    <col min="4099" max="4099" width="5.28515625" style="1" customWidth="1"/>
    <col min="4100"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108" width="15.7109375" style="1" customWidth="1"/>
    <col min="4109" max="4109" width="2.85546875" style="1" customWidth="1"/>
    <col min="4110" max="4110" width="10.85546875" style="1" customWidth="1"/>
    <col min="4111" max="4111" width="2.85546875" style="1" customWidth="1"/>
    <col min="4112" max="4351" width="11.42578125" style="1"/>
    <col min="4352" max="4352" width="2.85546875" style="1" customWidth="1"/>
    <col min="4353" max="4354" width="45.85546875" style="1" customWidth="1"/>
    <col min="4355" max="4355" width="5.28515625" style="1" customWidth="1"/>
    <col min="4356"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364" width="15.7109375" style="1" customWidth="1"/>
    <col min="4365" max="4365" width="2.85546875" style="1" customWidth="1"/>
    <col min="4366" max="4366" width="10.85546875" style="1" customWidth="1"/>
    <col min="4367" max="4367" width="2.85546875" style="1" customWidth="1"/>
    <col min="4368" max="4607" width="11.42578125" style="1"/>
    <col min="4608" max="4608" width="2.85546875" style="1" customWidth="1"/>
    <col min="4609" max="4610" width="45.85546875" style="1" customWidth="1"/>
    <col min="4611" max="4611" width="5.28515625" style="1" customWidth="1"/>
    <col min="4612"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620" width="15.7109375" style="1" customWidth="1"/>
    <col min="4621" max="4621" width="2.85546875" style="1" customWidth="1"/>
    <col min="4622" max="4622" width="10.85546875" style="1" customWidth="1"/>
    <col min="4623" max="4623" width="2.85546875" style="1" customWidth="1"/>
    <col min="4624" max="4863" width="11.42578125" style="1"/>
    <col min="4864" max="4864" width="2.85546875" style="1" customWidth="1"/>
    <col min="4865" max="4866" width="45.85546875" style="1" customWidth="1"/>
    <col min="4867" max="4867" width="5.28515625" style="1" customWidth="1"/>
    <col min="4868" max="4868" width="2.85546875" style="1" customWidth="1"/>
    <col min="4869" max="4870" width="15.7109375" style="1" customWidth="1"/>
    <col min="4871" max="4871" width="2.85546875" style="1" customWidth="1"/>
    <col min="4872" max="4873" width="15.7109375" style="1" customWidth="1"/>
    <col min="4874" max="4874" width="2.85546875" style="1" customWidth="1"/>
    <col min="4875" max="4876" width="15.7109375" style="1" customWidth="1"/>
    <col min="4877" max="4877" width="2.85546875" style="1" customWidth="1"/>
    <col min="4878" max="4878" width="10.85546875" style="1" customWidth="1"/>
    <col min="4879" max="4879" width="2.85546875" style="1" customWidth="1"/>
    <col min="4880" max="5119" width="11.42578125" style="1"/>
    <col min="5120" max="5120" width="2.85546875" style="1" customWidth="1"/>
    <col min="5121" max="5122" width="45.85546875" style="1" customWidth="1"/>
    <col min="5123" max="5123" width="5.28515625" style="1" customWidth="1"/>
    <col min="5124"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132" width="15.7109375" style="1" customWidth="1"/>
    <col min="5133" max="5133" width="2.85546875" style="1" customWidth="1"/>
    <col min="5134" max="5134" width="10.85546875" style="1" customWidth="1"/>
    <col min="5135" max="5135" width="2.85546875" style="1" customWidth="1"/>
    <col min="5136" max="5375" width="11.42578125" style="1"/>
    <col min="5376" max="5376" width="2.85546875" style="1" customWidth="1"/>
    <col min="5377" max="5378" width="45.85546875" style="1" customWidth="1"/>
    <col min="5379" max="5379" width="5.28515625" style="1" customWidth="1"/>
    <col min="5380"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388" width="15.7109375" style="1" customWidth="1"/>
    <col min="5389" max="5389" width="2.85546875" style="1" customWidth="1"/>
    <col min="5390" max="5390" width="10.85546875" style="1" customWidth="1"/>
    <col min="5391" max="5391" width="2.85546875" style="1" customWidth="1"/>
    <col min="5392" max="5631" width="11.42578125" style="1"/>
    <col min="5632" max="5632" width="2.85546875" style="1" customWidth="1"/>
    <col min="5633" max="5634" width="45.85546875" style="1" customWidth="1"/>
    <col min="5635" max="5635" width="5.28515625" style="1" customWidth="1"/>
    <col min="5636"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644" width="15.7109375" style="1" customWidth="1"/>
    <col min="5645" max="5645" width="2.85546875" style="1" customWidth="1"/>
    <col min="5646" max="5646" width="10.85546875" style="1" customWidth="1"/>
    <col min="5647" max="5647" width="2.85546875" style="1" customWidth="1"/>
    <col min="5648" max="5887" width="11.42578125" style="1"/>
    <col min="5888" max="5888" width="2.85546875" style="1" customWidth="1"/>
    <col min="5889" max="5890" width="45.85546875" style="1" customWidth="1"/>
    <col min="5891" max="5891" width="5.28515625" style="1" customWidth="1"/>
    <col min="5892" max="5892" width="2.85546875" style="1" customWidth="1"/>
    <col min="5893" max="5894" width="15.7109375" style="1" customWidth="1"/>
    <col min="5895" max="5895" width="2.85546875" style="1" customWidth="1"/>
    <col min="5896" max="5897" width="15.7109375" style="1" customWidth="1"/>
    <col min="5898" max="5898" width="2.85546875" style="1" customWidth="1"/>
    <col min="5899" max="5900" width="15.7109375" style="1" customWidth="1"/>
    <col min="5901" max="5901" width="2.85546875" style="1" customWidth="1"/>
    <col min="5902" max="5902" width="10.85546875" style="1" customWidth="1"/>
    <col min="5903" max="5903" width="2.85546875" style="1" customWidth="1"/>
    <col min="5904" max="6143" width="11.42578125" style="1"/>
    <col min="6144" max="6144" width="2.85546875" style="1" customWidth="1"/>
    <col min="6145" max="6146" width="45.85546875" style="1" customWidth="1"/>
    <col min="6147" max="6147" width="5.28515625" style="1" customWidth="1"/>
    <col min="6148"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156" width="15.7109375" style="1" customWidth="1"/>
    <col min="6157" max="6157" width="2.85546875" style="1" customWidth="1"/>
    <col min="6158" max="6158" width="10.85546875" style="1" customWidth="1"/>
    <col min="6159" max="6159" width="2.85546875" style="1" customWidth="1"/>
    <col min="6160" max="6399" width="11.42578125" style="1"/>
    <col min="6400" max="6400" width="2.85546875" style="1" customWidth="1"/>
    <col min="6401" max="6402" width="45.85546875" style="1" customWidth="1"/>
    <col min="6403" max="6403" width="5.28515625" style="1" customWidth="1"/>
    <col min="6404"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412" width="15.7109375" style="1" customWidth="1"/>
    <col min="6413" max="6413" width="2.85546875" style="1" customWidth="1"/>
    <col min="6414" max="6414" width="10.85546875" style="1" customWidth="1"/>
    <col min="6415" max="6415" width="2.85546875" style="1" customWidth="1"/>
    <col min="6416" max="6655" width="11.42578125" style="1"/>
    <col min="6656" max="6656" width="2.85546875" style="1" customWidth="1"/>
    <col min="6657" max="6658" width="45.85546875" style="1" customWidth="1"/>
    <col min="6659" max="6659" width="5.28515625" style="1" customWidth="1"/>
    <col min="6660"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668" width="15.7109375" style="1" customWidth="1"/>
    <col min="6669" max="6669" width="2.85546875" style="1" customWidth="1"/>
    <col min="6670" max="6670" width="10.85546875" style="1" customWidth="1"/>
    <col min="6671" max="6671" width="2.85546875" style="1" customWidth="1"/>
    <col min="6672" max="6911" width="11.42578125" style="1"/>
    <col min="6912" max="6912" width="2.85546875" style="1" customWidth="1"/>
    <col min="6913" max="6914" width="45.85546875" style="1" customWidth="1"/>
    <col min="6915" max="6915" width="5.28515625" style="1" customWidth="1"/>
    <col min="6916" max="6916" width="2.85546875" style="1" customWidth="1"/>
    <col min="6917" max="6918" width="15.7109375" style="1" customWidth="1"/>
    <col min="6919" max="6919" width="2.85546875" style="1" customWidth="1"/>
    <col min="6920" max="6921" width="15.7109375" style="1" customWidth="1"/>
    <col min="6922" max="6922" width="2.85546875" style="1" customWidth="1"/>
    <col min="6923" max="6924" width="15.7109375" style="1" customWidth="1"/>
    <col min="6925" max="6925" width="2.85546875" style="1" customWidth="1"/>
    <col min="6926" max="6926" width="10.85546875" style="1" customWidth="1"/>
    <col min="6927" max="6927" width="2.85546875" style="1" customWidth="1"/>
    <col min="6928" max="7167" width="11.42578125" style="1"/>
    <col min="7168" max="7168" width="2.85546875" style="1" customWidth="1"/>
    <col min="7169" max="7170" width="45.85546875" style="1" customWidth="1"/>
    <col min="7171" max="7171" width="5.28515625" style="1" customWidth="1"/>
    <col min="7172"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180" width="15.7109375" style="1" customWidth="1"/>
    <col min="7181" max="7181" width="2.85546875" style="1" customWidth="1"/>
    <col min="7182" max="7182" width="10.85546875" style="1" customWidth="1"/>
    <col min="7183" max="7183" width="2.85546875" style="1" customWidth="1"/>
    <col min="7184" max="7423" width="11.42578125" style="1"/>
    <col min="7424" max="7424" width="2.85546875" style="1" customWidth="1"/>
    <col min="7425" max="7426" width="45.85546875" style="1" customWidth="1"/>
    <col min="7427" max="7427" width="5.28515625" style="1" customWidth="1"/>
    <col min="7428"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436" width="15.7109375" style="1" customWidth="1"/>
    <col min="7437" max="7437" width="2.85546875" style="1" customWidth="1"/>
    <col min="7438" max="7438" width="10.85546875" style="1" customWidth="1"/>
    <col min="7439" max="7439" width="2.85546875" style="1" customWidth="1"/>
    <col min="7440" max="7679" width="11.42578125" style="1"/>
    <col min="7680" max="7680" width="2.85546875" style="1" customWidth="1"/>
    <col min="7681" max="7682" width="45.85546875" style="1" customWidth="1"/>
    <col min="7683" max="7683" width="5.28515625" style="1" customWidth="1"/>
    <col min="7684"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692" width="15.7109375" style="1" customWidth="1"/>
    <col min="7693" max="7693" width="2.85546875" style="1" customWidth="1"/>
    <col min="7694" max="7694" width="10.85546875" style="1" customWidth="1"/>
    <col min="7695" max="7695" width="2.85546875" style="1" customWidth="1"/>
    <col min="7696" max="7935" width="11.42578125" style="1"/>
    <col min="7936" max="7936" width="2.85546875" style="1" customWidth="1"/>
    <col min="7937" max="7938" width="45.85546875" style="1" customWidth="1"/>
    <col min="7939" max="7939" width="5.28515625" style="1" customWidth="1"/>
    <col min="7940" max="7940" width="2.85546875" style="1" customWidth="1"/>
    <col min="7941" max="7942" width="15.7109375" style="1" customWidth="1"/>
    <col min="7943" max="7943" width="2.85546875" style="1" customWidth="1"/>
    <col min="7944" max="7945" width="15.7109375" style="1" customWidth="1"/>
    <col min="7946" max="7946" width="2.85546875" style="1" customWidth="1"/>
    <col min="7947" max="7948" width="15.7109375" style="1" customWidth="1"/>
    <col min="7949" max="7949" width="2.85546875" style="1" customWidth="1"/>
    <col min="7950" max="7950" width="10.85546875" style="1" customWidth="1"/>
    <col min="7951" max="7951" width="2.85546875" style="1" customWidth="1"/>
    <col min="7952" max="8191" width="11.42578125" style="1"/>
    <col min="8192" max="8192" width="2.85546875" style="1" customWidth="1"/>
    <col min="8193" max="8194" width="45.85546875" style="1" customWidth="1"/>
    <col min="8195" max="8195" width="5.28515625" style="1" customWidth="1"/>
    <col min="8196"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204" width="15.7109375" style="1" customWidth="1"/>
    <col min="8205" max="8205" width="2.85546875" style="1" customWidth="1"/>
    <col min="8206" max="8206" width="10.85546875" style="1" customWidth="1"/>
    <col min="8207" max="8207" width="2.85546875" style="1" customWidth="1"/>
    <col min="8208" max="8447" width="11.42578125" style="1"/>
    <col min="8448" max="8448" width="2.85546875" style="1" customWidth="1"/>
    <col min="8449" max="8450" width="45.85546875" style="1" customWidth="1"/>
    <col min="8451" max="8451" width="5.28515625" style="1" customWidth="1"/>
    <col min="8452"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460" width="15.7109375" style="1" customWidth="1"/>
    <col min="8461" max="8461" width="2.85546875" style="1" customWidth="1"/>
    <col min="8462" max="8462" width="10.85546875" style="1" customWidth="1"/>
    <col min="8463" max="8463" width="2.85546875" style="1" customWidth="1"/>
    <col min="8464" max="8703" width="11.42578125" style="1"/>
    <col min="8704" max="8704" width="2.85546875" style="1" customWidth="1"/>
    <col min="8705" max="8706" width="45.85546875" style="1" customWidth="1"/>
    <col min="8707" max="8707" width="5.28515625" style="1" customWidth="1"/>
    <col min="8708"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716" width="15.7109375" style="1" customWidth="1"/>
    <col min="8717" max="8717" width="2.85546875" style="1" customWidth="1"/>
    <col min="8718" max="8718" width="10.85546875" style="1" customWidth="1"/>
    <col min="8719" max="8719" width="2.85546875" style="1" customWidth="1"/>
    <col min="8720" max="8959" width="11.42578125" style="1"/>
    <col min="8960" max="8960" width="2.85546875" style="1" customWidth="1"/>
    <col min="8961" max="8962" width="45.85546875" style="1" customWidth="1"/>
    <col min="8963" max="8963" width="5.28515625" style="1" customWidth="1"/>
    <col min="8964" max="8964" width="2.85546875" style="1" customWidth="1"/>
    <col min="8965" max="8966" width="15.7109375" style="1" customWidth="1"/>
    <col min="8967" max="8967" width="2.85546875" style="1" customWidth="1"/>
    <col min="8968" max="8969" width="15.7109375" style="1" customWidth="1"/>
    <col min="8970" max="8970" width="2.85546875" style="1" customWidth="1"/>
    <col min="8971" max="8972" width="15.7109375" style="1" customWidth="1"/>
    <col min="8973" max="8973" width="2.85546875" style="1" customWidth="1"/>
    <col min="8974" max="8974" width="10.85546875" style="1" customWidth="1"/>
    <col min="8975" max="8975" width="2.85546875" style="1" customWidth="1"/>
    <col min="8976" max="9215" width="11.42578125" style="1"/>
    <col min="9216" max="9216" width="2.85546875" style="1" customWidth="1"/>
    <col min="9217" max="9218" width="45.85546875" style="1" customWidth="1"/>
    <col min="9219" max="9219" width="5.28515625" style="1" customWidth="1"/>
    <col min="9220"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228" width="15.7109375" style="1" customWidth="1"/>
    <col min="9229" max="9229" width="2.85546875" style="1" customWidth="1"/>
    <col min="9230" max="9230" width="10.85546875" style="1" customWidth="1"/>
    <col min="9231" max="9231" width="2.85546875" style="1" customWidth="1"/>
    <col min="9232" max="9471" width="11.42578125" style="1"/>
    <col min="9472" max="9472" width="2.85546875" style="1" customWidth="1"/>
    <col min="9473" max="9474" width="45.85546875" style="1" customWidth="1"/>
    <col min="9475" max="9475" width="5.28515625" style="1" customWidth="1"/>
    <col min="9476"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484" width="15.7109375" style="1" customWidth="1"/>
    <col min="9485" max="9485" width="2.85546875" style="1" customWidth="1"/>
    <col min="9486" max="9486" width="10.85546875" style="1" customWidth="1"/>
    <col min="9487" max="9487" width="2.85546875" style="1" customWidth="1"/>
    <col min="9488" max="9727" width="11.42578125" style="1"/>
    <col min="9728" max="9728" width="2.85546875" style="1" customWidth="1"/>
    <col min="9729" max="9730" width="45.85546875" style="1" customWidth="1"/>
    <col min="9731" max="9731" width="5.28515625" style="1" customWidth="1"/>
    <col min="9732"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740" width="15.7109375" style="1" customWidth="1"/>
    <col min="9741" max="9741" width="2.85546875" style="1" customWidth="1"/>
    <col min="9742" max="9742" width="10.85546875" style="1" customWidth="1"/>
    <col min="9743" max="9743" width="2.85546875" style="1" customWidth="1"/>
    <col min="9744" max="9983" width="11.42578125" style="1"/>
    <col min="9984" max="9984" width="2.85546875" style="1" customWidth="1"/>
    <col min="9985" max="9986" width="45.85546875" style="1" customWidth="1"/>
    <col min="9987" max="9987" width="5.28515625" style="1" customWidth="1"/>
    <col min="9988" max="9988" width="2.85546875" style="1" customWidth="1"/>
    <col min="9989" max="9990" width="15.7109375" style="1" customWidth="1"/>
    <col min="9991" max="9991" width="2.85546875" style="1" customWidth="1"/>
    <col min="9992" max="9993" width="15.7109375" style="1" customWidth="1"/>
    <col min="9994" max="9994" width="2.85546875" style="1" customWidth="1"/>
    <col min="9995" max="9996" width="15.7109375" style="1" customWidth="1"/>
    <col min="9997" max="9997" width="2.85546875" style="1" customWidth="1"/>
    <col min="9998" max="9998" width="10.85546875" style="1" customWidth="1"/>
    <col min="9999" max="9999" width="2.85546875" style="1" customWidth="1"/>
    <col min="10000" max="10239" width="11.42578125" style="1"/>
    <col min="10240" max="10240" width="2.85546875" style="1" customWidth="1"/>
    <col min="10241" max="10242" width="45.85546875" style="1" customWidth="1"/>
    <col min="10243" max="10243" width="5.28515625" style="1" customWidth="1"/>
    <col min="10244"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252" width="15.7109375" style="1" customWidth="1"/>
    <col min="10253" max="10253" width="2.85546875" style="1" customWidth="1"/>
    <col min="10254" max="10254" width="10.85546875" style="1" customWidth="1"/>
    <col min="10255" max="10255" width="2.85546875" style="1" customWidth="1"/>
    <col min="10256" max="10495" width="11.42578125" style="1"/>
    <col min="10496" max="10496" width="2.85546875" style="1" customWidth="1"/>
    <col min="10497" max="10498" width="45.85546875" style="1" customWidth="1"/>
    <col min="10499" max="10499" width="5.28515625" style="1" customWidth="1"/>
    <col min="10500"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508" width="15.7109375" style="1" customWidth="1"/>
    <col min="10509" max="10509" width="2.85546875" style="1" customWidth="1"/>
    <col min="10510" max="10510" width="10.85546875" style="1" customWidth="1"/>
    <col min="10511" max="10511" width="2.85546875" style="1" customWidth="1"/>
    <col min="10512" max="10751" width="11.42578125" style="1"/>
    <col min="10752" max="10752" width="2.85546875" style="1" customWidth="1"/>
    <col min="10753" max="10754" width="45.85546875" style="1" customWidth="1"/>
    <col min="10755" max="10755" width="5.28515625" style="1" customWidth="1"/>
    <col min="10756"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764" width="15.7109375" style="1" customWidth="1"/>
    <col min="10765" max="10765" width="2.85546875" style="1" customWidth="1"/>
    <col min="10766" max="10766" width="10.85546875" style="1" customWidth="1"/>
    <col min="10767" max="10767" width="2.85546875" style="1" customWidth="1"/>
    <col min="10768" max="11007" width="11.42578125" style="1"/>
    <col min="11008" max="11008" width="2.85546875" style="1" customWidth="1"/>
    <col min="11009" max="11010" width="45.85546875" style="1" customWidth="1"/>
    <col min="11011" max="11011" width="5.28515625" style="1" customWidth="1"/>
    <col min="11012"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020" width="15.7109375" style="1" customWidth="1"/>
    <col min="11021" max="11021" width="2.85546875" style="1" customWidth="1"/>
    <col min="11022" max="11022" width="10.85546875" style="1" customWidth="1"/>
    <col min="11023" max="11023" width="2.85546875" style="1" customWidth="1"/>
    <col min="11024" max="11263" width="11.42578125" style="1"/>
    <col min="11264" max="11264" width="2.85546875" style="1" customWidth="1"/>
    <col min="11265" max="11266" width="45.85546875" style="1" customWidth="1"/>
    <col min="11267" max="11267" width="5.28515625" style="1" customWidth="1"/>
    <col min="11268"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276" width="15.7109375" style="1" customWidth="1"/>
    <col min="11277" max="11277" width="2.85546875" style="1" customWidth="1"/>
    <col min="11278" max="11278" width="10.85546875" style="1" customWidth="1"/>
    <col min="11279" max="11279" width="2.85546875" style="1" customWidth="1"/>
    <col min="11280" max="11519" width="11.42578125" style="1"/>
    <col min="11520" max="11520" width="2.85546875" style="1" customWidth="1"/>
    <col min="11521" max="11522" width="45.85546875" style="1" customWidth="1"/>
    <col min="11523" max="11523" width="5.28515625" style="1" customWidth="1"/>
    <col min="11524"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532" width="15.7109375" style="1" customWidth="1"/>
    <col min="11533" max="11533" width="2.85546875" style="1" customWidth="1"/>
    <col min="11534" max="11534" width="10.85546875" style="1" customWidth="1"/>
    <col min="11535" max="11535" width="2.85546875" style="1" customWidth="1"/>
    <col min="11536" max="11775" width="11.42578125" style="1"/>
    <col min="11776" max="11776" width="2.85546875" style="1" customWidth="1"/>
    <col min="11777" max="11778" width="45.85546875" style="1" customWidth="1"/>
    <col min="11779" max="11779" width="5.28515625" style="1" customWidth="1"/>
    <col min="11780"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1788" width="15.7109375" style="1" customWidth="1"/>
    <col min="11789" max="11789" width="2.85546875" style="1" customWidth="1"/>
    <col min="11790" max="11790" width="10.85546875" style="1" customWidth="1"/>
    <col min="11791" max="11791" width="2.85546875" style="1" customWidth="1"/>
    <col min="11792" max="12031" width="11.42578125" style="1"/>
    <col min="12032" max="12032" width="2.85546875" style="1" customWidth="1"/>
    <col min="12033" max="12034" width="45.85546875" style="1" customWidth="1"/>
    <col min="12035" max="12035" width="5.28515625" style="1" customWidth="1"/>
    <col min="12036"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044" width="15.7109375" style="1" customWidth="1"/>
    <col min="12045" max="12045" width="2.85546875" style="1" customWidth="1"/>
    <col min="12046" max="12046" width="10.85546875" style="1" customWidth="1"/>
    <col min="12047" max="12047" width="2.85546875" style="1" customWidth="1"/>
    <col min="12048" max="12287" width="11.42578125" style="1"/>
    <col min="12288" max="12288" width="2.85546875" style="1" customWidth="1"/>
    <col min="12289" max="12290" width="45.85546875" style="1" customWidth="1"/>
    <col min="12291" max="12291" width="5.28515625" style="1" customWidth="1"/>
    <col min="12292"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300" width="15.7109375" style="1" customWidth="1"/>
    <col min="12301" max="12301" width="2.85546875" style="1" customWidth="1"/>
    <col min="12302" max="12302" width="10.85546875" style="1" customWidth="1"/>
    <col min="12303" max="12303" width="2.85546875" style="1" customWidth="1"/>
    <col min="12304" max="12543" width="11.42578125" style="1"/>
    <col min="12544" max="12544" width="2.85546875" style="1" customWidth="1"/>
    <col min="12545" max="12546" width="45.85546875" style="1" customWidth="1"/>
    <col min="12547" max="12547" width="5.28515625" style="1" customWidth="1"/>
    <col min="12548"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556" width="15.7109375" style="1" customWidth="1"/>
    <col min="12557" max="12557" width="2.85546875" style="1" customWidth="1"/>
    <col min="12558" max="12558" width="10.85546875" style="1" customWidth="1"/>
    <col min="12559" max="12559" width="2.85546875" style="1" customWidth="1"/>
    <col min="12560" max="12799" width="11.42578125" style="1"/>
    <col min="12800" max="12800" width="2.85546875" style="1" customWidth="1"/>
    <col min="12801" max="12802" width="45.85546875" style="1" customWidth="1"/>
    <col min="12803" max="12803" width="5.28515625" style="1" customWidth="1"/>
    <col min="12804"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2812" width="15.7109375" style="1" customWidth="1"/>
    <col min="12813" max="12813" width="2.85546875" style="1" customWidth="1"/>
    <col min="12814" max="12814" width="10.85546875" style="1" customWidth="1"/>
    <col min="12815" max="12815" width="2.85546875" style="1" customWidth="1"/>
    <col min="12816" max="13055" width="11.42578125" style="1"/>
    <col min="13056" max="13056" width="2.85546875" style="1" customWidth="1"/>
    <col min="13057" max="13058" width="45.85546875" style="1" customWidth="1"/>
    <col min="13059" max="13059" width="5.28515625" style="1" customWidth="1"/>
    <col min="13060"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068" width="15.7109375" style="1" customWidth="1"/>
    <col min="13069" max="13069" width="2.85546875" style="1" customWidth="1"/>
    <col min="13070" max="13070" width="10.85546875" style="1" customWidth="1"/>
    <col min="13071" max="13071" width="2.85546875" style="1" customWidth="1"/>
    <col min="13072" max="13311" width="11.42578125" style="1"/>
    <col min="13312" max="13312" width="2.85546875" style="1" customWidth="1"/>
    <col min="13313" max="13314" width="45.85546875" style="1" customWidth="1"/>
    <col min="13315" max="13315" width="5.28515625" style="1" customWidth="1"/>
    <col min="13316"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324" width="15.7109375" style="1" customWidth="1"/>
    <col min="13325" max="13325" width="2.85546875" style="1" customWidth="1"/>
    <col min="13326" max="13326" width="10.85546875" style="1" customWidth="1"/>
    <col min="13327" max="13327" width="2.85546875" style="1" customWidth="1"/>
    <col min="13328" max="13567" width="11.42578125" style="1"/>
    <col min="13568" max="13568" width="2.85546875" style="1" customWidth="1"/>
    <col min="13569" max="13570" width="45.85546875" style="1" customWidth="1"/>
    <col min="13571" max="13571" width="5.28515625" style="1" customWidth="1"/>
    <col min="13572"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580" width="15.7109375" style="1" customWidth="1"/>
    <col min="13581" max="13581" width="2.85546875" style="1" customWidth="1"/>
    <col min="13582" max="13582" width="10.85546875" style="1" customWidth="1"/>
    <col min="13583" max="13583" width="2.85546875" style="1" customWidth="1"/>
    <col min="13584" max="13823" width="11.42578125" style="1"/>
    <col min="13824" max="13824" width="2.85546875" style="1" customWidth="1"/>
    <col min="13825" max="13826" width="45.85546875" style="1" customWidth="1"/>
    <col min="13827" max="13827" width="5.28515625" style="1" customWidth="1"/>
    <col min="13828"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3836" width="15.7109375" style="1" customWidth="1"/>
    <col min="13837" max="13837" width="2.85546875" style="1" customWidth="1"/>
    <col min="13838" max="13838" width="10.85546875" style="1" customWidth="1"/>
    <col min="13839" max="13839" width="2.85546875" style="1" customWidth="1"/>
    <col min="13840" max="14079" width="11.42578125" style="1"/>
    <col min="14080" max="14080" width="2.85546875" style="1" customWidth="1"/>
    <col min="14081" max="14082" width="45.85546875" style="1" customWidth="1"/>
    <col min="14083" max="14083" width="5.28515625" style="1" customWidth="1"/>
    <col min="14084"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092" width="15.7109375" style="1" customWidth="1"/>
    <col min="14093" max="14093" width="2.85546875" style="1" customWidth="1"/>
    <col min="14094" max="14094" width="10.85546875" style="1" customWidth="1"/>
    <col min="14095" max="14095" width="2.85546875" style="1" customWidth="1"/>
    <col min="14096" max="14335" width="11.42578125" style="1"/>
    <col min="14336" max="14336" width="2.85546875" style="1" customWidth="1"/>
    <col min="14337" max="14338" width="45.85546875" style="1" customWidth="1"/>
    <col min="14339" max="14339" width="5.28515625" style="1" customWidth="1"/>
    <col min="14340"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348" width="15.7109375" style="1" customWidth="1"/>
    <col min="14349" max="14349" width="2.85546875" style="1" customWidth="1"/>
    <col min="14350" max="14350" width="10.85546875" style="1" customWidth="1"/>
    <col min="14351" max="14351" width="2.85546875" style="1" customWidth="1"/>
    <col min="14352" max="14591" width="11.42578125" style="1"/>
    <col min="14592" max="14592" width="2.85546875" style="1" customWidth="1"/>
    <col min="14593" max="14594" width="45.85546875" style="1" customWidth="1"/>
    <col min="14595" max="14595" width="5.28515625" style="1" customWidth="1"/>
    <col min="14596"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604" width="15.7109375" style="1" customWidth="1"/>
    <col min="14605" max="14605" width="2.85546875" style="1" customWidth="1"/>
    <col min="14606" max="14606" width="10.85546875" style="1" customWidth="1"/>
    <col min="14607" max="14607" width="2.85546875" style="1" customWidth="1"/>
    <col min="14608" max="14847" width="11.42578125" style="1"/>
    <col min="14848" max="14848" width="2.85546875" style="1" customWidth="1"/>
    <col min="14849" max="14850" width="45.85546875" style="1" customWidth="1"/>
    <col min="14851" max="14851" width="5.28515625" style="1" customWidth="1"/>
    <col min="14852"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4860" width="15.7109375" style="1" customWidth="1"/>
    <col min="14861" max="14861" width="2.85546875" style="1" customWidth="1"/>
    <col min="14862" max="14862" width="10.85546875" style="1" customWidth="1"/>
    <col min="14863" max="14863" width="2.85546875" style="1" customWidth="1"/>
    <col min="14864" max="15103" width="11.42578125" style="1"/>
    <col min="15104" max="15104" width="2.85546875" style="1" customWidth="1"/>
    <col min="15105" max="15106" width="45.85546875" style="1" customWidth="1"/>
    <col min="15107" max="15107" width="5.28515625" style="1" customWidth="1"/>
    <col min="15108"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116" width="15.7109375" style="1" customWidth="1"/>
    <col min="15117" max="15117" width="2.85546875" style="1" customWidth="1"/>
    <col min="15118" max="15118" width="10.85546875" style="1" customWidth="1"/>
    <col min="15119" max="15119" width="2.85546875" style="1" customWidth="1"/>
    <col min="15120" max="15359" width="11.42578125" style="1"/>
    <col min="15360" max="15360" width="2.85546875" style="1" customWidth="1"/>
    <col min="15361" max="15362" width="45.85546875" style="1" customWidth="1"/>
    <col min="15363" max="15363" width="5.28515625" style="1" customWidth="1"/>
    <col min="15364"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372" width="15.7109375" style="1" customWidth="1"/>
    <col min="15373" max="15373" width="2.85546875" style="1" customWidth="1"/>
    <col min="15374" max="15374" width="10.85546875" style="1" customWidth="1"/>
    <col min="15375" max="15375" width="2.85546875" style="1" customWidth="1"/>
    <col min="15376" max="15615" width="11.42578125" style="1"/>
    <col min="15616" max="15616" width="2.85546875" style="1" customWidth="1"/>
    <col min="15617" max="15618" width="45.85546875" style="1" customWidth="1"/>
    <col min="15619" max="15619" width="5.28515625" style="1" customWidth="1"/>
    <col min="15620"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628" width="15.7109375" style="1" customWidth="1"/>
    <col min="15629" max="15629" width="2.85546875" style="1" customWidth="1"/>
    <col min="15630" max="15630" width="10.85546875" style="1" customWidth="1"/>
    <col min="15631" max="15631" width="2.85546875" style="1" customWidth="1"/>
    <col min="15632" max="15871" width="11.42578125" style="1"/>
    <col min="15872" max="15872" width="2.85546875" style="1" customWidth="1"/>
    <col min="15873" max="15874" width="45.85546875" style="1" customWidth="1"/>
    <col min="15875" max="15875" width="5.28515625" style="1" customWidth="1"/>
    <col min="15876"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5884" width="15.7109375" style="1" customWidth="1"/>
    <col min="15885" max="15885" width="2.85546875" style="1" customWidth="1"/>
    <col min="15886" max="15886" width="10.85546875" style="1" customWidth="1"/>
    <col min="15887" max="15887" width="2.85546875" style="1" customWidth="1"/>
    <col min="15888" max="16127" width="11.42578125" style="1"/>
    <col min="16128" max="16128" width="2.85546875" style="1" customWidth="1"/>
    <col min="16129" max="16130" width="45.85546875" style="1" customWidth="1"/>
    <col min="16131" max="16131" width="5.28515625" style="1" customWidth="1"/>
    <col min="16132"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140" width="15.7109375" style="1" customWidth="1"/>
    <col min="16141" max="16141" width="2.85546875" style="1" customWidth="1"/>
    <col min="16142" max="16142" width="10.85546875" style="1" customWidth="1"/>
    <col min="16143" max="16143" width="2.85546875" style="1" customWidth="1"/>
    <col min="16144" max="16384" width="11.42578125" style="1"/>
  </cols>
  <sheetData>
    <row r="1" spans="1:17" ht="12" customHeight="1" x14ac:dyDescent="0.25">
      <c r="O1" s="75"/>
    </row>
    <row r="2" spans="1:17" x14ac:dyDescent="0.25">
      <c r="B2" s="108" t="s">
        <v>780</v>
      </c>
      <c r="C2" s="108"/>
      <c r="O2" s="75"/>
    </row>
    <row r="3" spans="1:17" x14ac:dyDescent="0.25">
      <c r="B3" s="2" t="s">
        <v>250</v>
      </c>
      <c r="C3" s="55"/>
      <c r="E3" s="6"/>
      <c r="H3" s="6"/>
      <c r="K3" s="6"/>
      <c r="O3" s="75"/>
    </row>
    <row r="4" spans="1:17" s="514" customFormat="1" x14ac:dyDescent="0.25">
      <c r="A4" s="1464"/>
      <c r="B4" s="1501" t="s">
        <v>4</v>
      </c>
      <c r="C4" s="1501" t="s">
        <v>236</v>
      </c>
      <c r="E4" s="1501" t="s">
        <v>671</v>
      </c>
      <c r="F4" s="1501" t="s">
        <v>237</v>
      </c>
      <c r="H4" s="1501" t="s">
        <v>672</v>
      </c>
      <c r="I4" s="1501" t="s">
        <v>237</v>
      </c>
      <c r="K4" s="1501" t="s">
        <v>670</v>
      </c>
      <c r="L4" s="1501" t="s">
        <v>456</v>
      </c>
      <c r="N4" s="1508" t="s">
        <v>673</v>
      </c>
      <c r="O4" s="1456"/>
      <c r="P4" s="808"/>
      <c r="Q4" s="808"/>
    </row>
    <row r="5" spans="1:17" s="514" customFormat="1" x14ac:dyDescent="0.25">
      <c r="A5" s="1464"/>
      <c r="B5" s="1501"/>
      <c r="C5" s="1501"/>
      <c r="E5" s="1501"/>
      <c r="F5" s="1501"/>
      <c r="H5" s="1501"/>
      <c r="I5" s="1501"/>
      <c r="K5" s="1501"/>
      <c r="L5" s="1501"/>
      <c r="N5" s="1508"/>
      <c r="O5" s="1456"/>
      <c r="P5" s="808"/>
      <c r="Q5" s="808"/>
    </row>
    <row r="6" spans="1:17" s="514" customFormat="1" x14ac:dyDescent="0.25">
      <c r="A6" s="1464"/>
      <c r="B6" s="1501"/>
      <c r="C6" s="1501"/>
      <c r="D6" s="1476"/>
      <c r="E6" s="1501"/>
      <c r="F6" s="1501"/>
      <c r="G6" s="1476"/>
      <c r="H6" s="1501"/>
      <c r="I6" s="1501"/>
      <c r="J6" s="1476"/>
      <c r="K6" s="1501"/>
      <c r="L6" s="1501"/>
      <c r="M6" s="1476"/>
      <c r="N6" s="1508"/>
      <c r="O6" s="1456"/>
      <c r="P6" s="808"/>
      <c r="Q6" s="808"/>
    </row>
    <row r="7" spans="1:17" x14ac:dyDescent="0.25">
      <c r="A7" s="7"/>
      <c r="B7" s="7"/>
      <c r="C7" s="7"/>
      <c r="E7" s="7"/>
      <c r="F7" s="7"/>
      <c r="G7" s="7"/>
      <c r="H7" s="7"/>
      <c r="I7" s="7"/>
      <c r="J7" s="7"/>
      <c r="K7" s="7"/>
      <c r="L7" s="7"/>
      <c r="M7" s="7"/>
      <c r="N7" s="7"/>
      <c r="O7" s="75"/>
    </row>
    <row r="8" spans="1:17" x14ac:dyDescent="0.25">
      <c r="B8" s="11" t="s">
        <v>6</v>
      </c>
      <c r="C8" s="7"/>
      <c r="G8" s="7"/>
      <c r="J8" s="7"/>
      <c r="M8" s="7"/>
      <c r="O8" s="75"/>
    </row>
    <row r="9" spans="1:17" x14ac:dyDescent="0.25">
      <c r="A9" s="27"/>
      <c r="B9" s="608" t="s">
        <v>508</v>
      </c>
      <c r="C9" s="868" t="s">
        <v>251</v>
      </c>
      <c r="D9" s="440"/>
      <c r="E9" s="901">
        <v>19167</v>
      </c>
      <c r="F9" s="888">
        <v>44195</v>
      </c>
      <c r="G9" s="587"/>
      <c r="H9" s="901">
        <v>14859</v>
      </c>
      <c r="I9" s="888">
        <v>43598</v>
      </c>
      <c r="J9" s="445"/>
      <c r="K9" s="889">
        <v>18882</v>
      </c>
      <c r="L9" s="889">
        <v>14620</v>
      </c>
      <c r="M9" s="440"/>
      <c r="N9" s="859">
        <f>IF(L9="NA","NA",((K9-L9)/L9))</f>
        <v>0.29151846785225716</v>
      </c>
      <c r="O9" s="75"/>
      <c r="P9" s="1081"/>
      <c r="Q9" s="1081"/>
    </row>
    <row r="10" spans="1:17" x14ac:dyDescent="0.25">
      <c r="B10" s="610" t="s">
        <v>13</v>
      </c>
      <c r="C10" s="872" t="s">
        <v>252</v>
      </c>
      <c r="D10" s="440"/>
      <c r="E10" s="855">
        <v>1666.62</v>
      </c>
      <c r="F10" s="891">
        <v>43823</v>
      </c>
      <c r="G10" s="587"/>
      <c r="H10" s="855">
        <v>1332.8</v>
      </c>
      <c r="I10" s="891">
        <v>43467</v>
      </c>
      <c r="J10" s="445"/>
      <c r="K10" s="892">
        <v>1662.42</v>
      </c>
      <c r="L10" s="892">
        <v>1325.93</v>
      </c>
      <c r="M10" s="440"/>
      <c r="N10" s="856">
        <f t="shared" ref="N10:N60" si="0">IF(L10="NA","NA",((K10-L10)/L10))</f>
        <v>0.25377659454118995</v>
      </c>
      <c r="O10" s="75"/>
      <c r="P10" s="1081"/>
      <c r="Q10" s="1081"/>
    </row>
    <row r="11" spans="1:17" x14ac:dyDescent="0.25">
      <c r="B11" s="610" t="s">
        <v>15</v>
      </c>
      <c r="C11" s="872" t="s">
        <v>443</v>
      </c>
      <c r="D11" s="440"/>
      <c r="E11" s="855">
        <v>570.62</v>
      </c>
      <c r="F11" s="891">
        <v>43563</v>
      </c>
      <c r="G11" s="587"/>
      <c r="H11" s="855">
        <v>487.81</v>
      </c>
      <c r="I11" s="891">
        <v>43703</v>
      </c>
      <c r="J11" s="445"/>
      <c r="K11" s="892">
        <v>531.41999999999996</v>
      </c>
      <c r="L11" s="892">
        <v>512.35</v>
      </c>
      <c r="M11" s="440"/>
      <c r="N11" s="856">
        <f t="shared" si="0"/>
        <v>3.722064994632563E-2</v>
      </c>
      <c r="O11" s="75"/>
      <c r="P11" s="1081"/>
      <c r="Q11" s="1081"/>
    </row>
    <row r="12" spans="1:17" x14ac:dyDescent="0.25">
      <c r="B12" s="610" t="s">
        <v>509</v>
      </c>
      <c r="C12" s="872" t="s">
        <v>732</v>
      </c>
      <c r="D12" s="440"/>
      <c r="E12" s="867">
        <v>3370.48</v>
      </c>
      <c r="F12" s="902">
        <v>43521</v>
      </c>
      <c r="G12" s="587"/>
      <c r="H12" s="867">
        <v>2588.84</v>
      </c>
      <c r="I12" s="902">
        <v>43782</v>
      </c>
      <c r="J12" s="445"/>
      <c r="K12" s="892">
        <v>2720.57</v>
      </c>
      <c r="L12" s="892" t="s">
        <v>101</v>
      </c>
      <c r="M12" s="440"/>
      <c r="N12" s="856" t="str">
        <f t="shared" si="0"/>
        <v>NA</v>
      </c>
      <c r="O12" s="75"/>
      <c r="P12" s="1081"/>
      <c r="Q12" s="1081"/>
    </row>
    <row r="13" spans="1:17" x14ac:dyDescent="0.25">
      <c r="B13" s="610" t="s">
        <v>17</v>
      </c>
      <c r="C13" s="872" t="s">
        <v>442</v>
      </c>
      <c r="D13" s="440"/>
      <c r="E13" s="867" t="s">
        <v>101</v>
      </c>
      <c r="F13" s="902" t="s">
        <v>101</v>
      </c>
      <c r="G13" s="587"/>
      <c r="H13" s="867" t="s">
        <v>101</v>
      </c>
      <c r="I13" s="902" t="s">
        <v>101</v>
      </c>
      <c r="J13" s="445"/>
      <c r="K13" s="892">
        <v>43541.02</v>
      </c>
      <c r="L13" s="892">
        <v>41640.269999999997</v>
      </c>
      <c r="M13" s="440"/>
      <c r="N13" s="856">
        <f t="shared" si="0"/>
        <v>4.5646918235640647E-2</v>
      </c>
      <c r="O13" s="75"/>
      <c r="P13" s="1081"/>
      <c r="Q13" s="1081"/>
    </row>
    <row r="14" spans="1:17" x14ac:dyDescent="0.25">
      <c r="B14" s="818" t="s">
        <v>20</v>
      </c>
      <c r="C14" s="1216" t="s">
        <v>731</v>
      </c>
      <c r="D14" s="440"/>
      <c r="E14" s="867">
        <v>8778.3095699999994</v>
      </c>
      <c r="F14" s="902">
        <v>43825</v>
      </c>
      <c r="G14" s="587"/>
      <c r="H14" s="867">
        <v>6147.1298829999996</v>
      </c>
      <c r="I14" s="902">
        <v>43468</v>
      </c>
      <c r="J14" s="445"/>
      <c r="K14" s="1217">
        <v>8733.07</v>
      </c>
      <c r="L14" s="1217">
        <v>6329.96</v>
      </c>
      <c r="M14" s="440"/>
      <c r="N14" s="856">
        <f t="shared" si="0"/>
        <v>0.37964062964062961</v>
      </c>
      <c r="O14" s="75"/>
      <c r="P14" s="1081"/>
      <c r="Q14" s="1081"/>
    </row>
    <row r="15" spans="1:17" x14ac:dyDescent="0.25">
      <c r="B15" s="612" t="s">
        <v>21</v>
      </c>
      <c r="C15" s="878" t="s">
        <v>469</v>
      </c>
      <c r="D15" s="440"/>
      <c r="E15" s="857">
        <v>1023.67</v>
      </c>
      <c r="F15" s="898">
        <v>43797</v>
      </c>
      <c r="G15" s="587"/>
      <c r="H15" s="857">
        <v>851.45</v>
      </c>
      <c r="I15" s="898">
        <v>43468</v>
      </c>
      <c r="J15" s="445"/>
      <c r="K15" s="899">
        <v>1014.92</v>
      </c>
      <c r="L15" s="899">
        <v>859.32</v>
      </c>
      <c r="M15" s="440"/>
      <c r="N15" s="858">
        <f t="shared" si="0"/>
        <v>0.18107340687985837</v>
      </c>
      <c r="O15" s="75"/>
      <c r="P15" s="1081"/>
      <c r="Q15" s="1081"/>
    </row>
    <row r="16" spans="1:17" x14ac:dyDescent="0.25">
      <c r="B16" s="21"/>
      <c r="C16" s="119"/>
      <c r="E16" s="69"/>
      <c r="F16" s="120"/>
      <c r="G16" s="10"/>
      <c r="H16" s="69"/>
      <c r="I16" s="120"/>
      <c r="J16" s="7"/>
      <c r="K16" s="120"/>
      <c r="L16" s="69"/>
      <c r="N16" s="21"/>
      <c r="O16" s="75"/>
      <c r="P16" s="1081"/>
      <c r="Q16" s="1081"/>
    </row>
    <row r="17" spans="1:17" x14ac:dyDescent="0.25">
      <c r="A17" s="6"/>
      <c r="B17" s="29"/>
      <c r="C17" s="119"/>
      <c r="E17" s="69"/>
      <c r="F17" s="120"/>
      <c r="G17" s="10"/>
      <c r="H17" s="69"/>
      <c r="I17" s="120"/>
      <c r="J17" s="7"/>
      <c r="K17" s="120"/>
      <c r="L17" s="69"/>
      <c r="N17" s="21"/>
      <c r="O17" s="75"/>
      <c r="P17" s="1081"/>
      <c r="Q17" s="1081"/>
    </row>
    <row r="18" spans="1:17" x14ac:dyDescent="0.25">
      <c r="A18" s="6"/>
      <c r="B18" s="11" t="s">
        <v>23</v>
      </c>
      <c r="C18" s="6"/>
      <c r="E18" s="154"/>
      <c r="F18" s="224"/>
      <c r="G18" s="10"/>
      <c r="H18" s="154"/>
      <c r="I18" s="121"/>
      <c r="J18" s="7"/>
      <c r="K18" s="121"/>
      <c r="L18" s="13"/>
      <c r="O18" s="75"/>
      <c r="P18" s="1081"/>
      <c r="Q18" s="1081"/>
    </row>
    <row r="19" spans="1:17" x14ac:dyDescent="0.25">
      <c r="A19" s="6"/>
      <c r="B19" s="595" t="s">
        <v>539</v>
      </c>
      <c r="C19" s="903"/>
      <c r="D19" s="440"/>
      <c r="E19" s="597" t="s">
        <v>101</v>
      </c>
      <c r="F19" s="869" t="s">
        <v>101</v>
      </c>
      <c r="G19" s="587"/>
      <c r="H19" s="852" t="s">
        <v>101</v>
      </c>
      <c r="I19" s="888" t="s">
        <v>101</v>
      </c>
      <c r="J19" s="445"/>
      <c r="K19" s="889">
        <v>282.44</v>
      </c>
      <c r="L19" s="889">
        <v>276.32</v>
      </c>
      <c r="M19" s="440"/>
      <c r="N19" s="859">
        <f t="shared" si="0"/>
        <v>2.214823393167344E-2</v>
      </c>
      <c r="O19" s="75"/>
      <c r="P19" s="1081"/>
      <c r="Q19" s="1081"/>
    </row>
    <row r="20" spans="1:17" x14ac:dyDescent="0.25">
      <c r="A20" s="6"/>
      <c r="B20" s="738" t="s">
        <v>543</v>
      </c>
      <c r="C20" s="1215" t="s">
        <v>466</v>
      </c>
      <c r="D20" s="440"/>
      <c r="E20" s="632">
        <v>6831.4433520611401</v>
      </c>
      <c r="F20" s="986">
        <v>43797</v>
      </c>
      <c r="G20" s="587"/>
      <c r="H20" s="987">
        <v>5483.1183726508798</v>
      </c>
      <c r="I20" s="988">
        <v>43467</v>
      </c>
      <c r="J20" s="445"/>
      <c r="K20" s="1218">
        <v>6634.9</v>
      </c>
      <c r="L20" s="1218">
        <v>5572.24</v>
      </c>
      <c r="M20" s="440"/>
      <c r="N20" s="856">
        <f t="shared" si="0"/>
        <v>0.19070607152599311</v>
      </c>
      <c r="O20" s="75"/>
      <c r="P20" s="1081"/>
      <c r="Q20" s="1081"/>
    </row>
    <row r="21" spans="1:17" x14ac:dyDescent="0.25">
      <c r="B21" s="560" t="s">
        <v>26</v>
      </c>
      <c r="C21" s="904" t="s">
        <v>253</v>
      </c>
      <c r="D21" s="440"/>
      <c r="E21" s="601">
        <v>1730.68</v>
      </c>
      <c r="F21" s="873">
        <v>43517</v>
      </c>
      <c r="G21" s="587"/>
      <c r="H21" s="855">
        <v>1551.23</v>
      </c>
      <c r="I21" s="891">
        <v>43747</v>
      </c>
      <c r="J21" s="445"/>
      <c r="K21" s="892">
        <v>1588.76</v>
      </c>
      <c r="L21" s="892">
        <v>1690.58</v>
      </c>
      <c r="M21" s="440"/>
      <c r="N21" s="860">
        <f t="shared" si="0"/>
        <v>-6.0227850796767936E-2</v>
      </c>
      <c r="O21" s="75"/>
      <c r="P21" s="1081"/>
      <c r="Q21" s="1081"/>
    </row>
    <row r="22" spans="1:17" x14ac:dyDescent="0.25">
      <c r="B22" s="560" t="s">
        <v>114</v>
      </c>
      <c r="C22" s="904" t="s">
        <v>498</v>
      </c>
      <c r="D22" s="440"/>
      <c r="E22" s="601">
        <v>15796.94</v>
      </c>
      <c r="F22" s="905" t="s">
        <v>740</v>
      </c>
      <c r="G22" s="855"/>
      <c r="H22" s="855">
        <v>11214.82</v>
      </c>
      <c r="I22" s="891" t="s">
        <v>741</v>
      </c>
      <c r="J22" s="893"/>
      <c r="K22" s="892">
        <v>11439.82</v>
      </c>
      <c r="L22" s="892">
        <v>11163.2</v>
      </c>
      <c r="M22" s="440"/>
      <c r="N22" s="856">
        <f t="shared" si="0"/>
        <v>2.4779633080120302E-2</v>
      </c>
      <c r="O22" s="75"/>
      <c r="P22" s="1081"/>
      <c r="Q22" s="1081"/>
    </row>
    <row r="23" spans="1:17" x14ac:dyDescent="0.25">
      <c r="B23" s="560" t="s">
        <v>28</v>
      </c>
      <c r="C23" s="904" t="s">
        <v>440</v>
      </c>
      <c r="D23" s="440"/>
      <c r="E23" s="601">
        <v>3111.07</v>
      </c>
      <c r="F23" s="873">
        <v>43467</v>
      </c>
      <c r="G23" s="587"/>
      <c r="H23" s="855">
        <v>2441.4</v>
      </c>
      <c r="I23" s="891">
        <v>43600</v>
      </c>
      <c r="J23" s="445"/>
      <c r="K23" s="892">
        <v>2936.96</v>
      </c>
      <c r="L23" s="892">
        <v>3135.18</v>
      </c>
      <c r="M23" s="440"/>
      <c r="N23" s="856">
        <f t="shared" si="0"/>
        <v>-6.3224440064047302E-2</v>
      </c>
      <c r="O23" s="75"/>
      <c r="P23" s="1081"/>
      <c r="Q23" s="1081"/>
    </row>
    <row r="24" spans="1:17" x14ac:dyDescent="0.25">
      <c r="B24" s="560" t="s">
        <v>444</v>
      </c>
      <c r="C24" s="904" t="s">
        <v>494</v>
      </c>
      <c r="D24" s="440"/>
      <c r="E24" s="601" t="s">
        <v>101</v>
      </c>
      <c r="F24" s="873" t="s">
        <v>101</v>
      </c>
      <c r="G24" s="587"/>
      <c r="H24" s="855" t="s">
        <v>101</v>
      </c>
      <c r="I24" s="891" t="s">
        <v>101</v>
      </c>
      <c r="J24" s="445"/>
      <c r="K24" s="892">
        <v>179.26</v>
      </c>
      <c r="L24" s="892">
        <v>185.61</v>
      </c>
      <c r="M24" s="440"/>
      <c r="N24" s="856">
        <f t="shared" si="0"/>
        <v>-3.4211518775928144E-2</v>
      </c>
      <c r="O24" s="75"/>
      <c r="P24" s="1081"/>
      <c r="Q24" s="1081"/>
    </row>
    <row r="25" spans="1:17" x14ac:dyDescent="0.25">
      <c r="B25" s="560" t="s">
        <v>32</v>
      </c>
      <c r="C25" s="904" t="s">
        <v>254</v>
      </c>
      <c r="D25" s="440"/>
      <c r="E25" s="601">
        <v>30157.49</v>
      </c>
      <c r="F25" s="873">
        <v>43564</v>
      </c>
      <c r="G25" s="587"/>
      <c r="H25" s="855">
        <v>25064.36</v>
      </c>
      <c r="I25" s="891">
        <v>43468</v>
      </c>
      <c r="J25" s="445"/>
      <c r="K25" s="892">
        <v>28189.75</v>
      </c>
      <c r="L25" s="892">
        <v>25845.7</v>
      </c>
      <c r="M25" s="440"/>
      <c r="N25" s="856">
        <f t="shared" si="0"/>
        <v>9.0694003257795267E-2</v>
      </c>
      <c r="O25" s="75"/>
      <c r="P25" s="1081"/>
      <c r="Q25" s="1081"/>
    </row>
    <row r="26" spans="1:17" x14ac:dyDescent="0.25">
      <c r="B26" s="560" t="s">
        <v>36</v>
      </c>
      <c r="C26" s="904" t="s">
        <v>255</v>
      </c>
      <c r="D26" s="440"/>
      <c r="E26" s="601">
        <v>805.98</v>
      </c>
      <c r="F26" s="873">
        <v>43816</v>
      </c>
      <c r="G26" s="587"/>
      <c r="H26" s="855">
        <v>661.94</v>
      </c>
      <c r="I26" s="891">
        <v>43469</v>
      </c>
      <c r="J26" s="445"/>
      <c r="K26" s="892">
        <v>795.12</v>
      </c>
      <c r="L26" s="892">
        <v>671.51</v>
      </c>
      <c r="M26" s="440"/>
      <c r="N26" s="856">
        <f t="shared" si="0"/>
        <v>0.18407767568614022</v>
      </c>
      <c r="O26" s="75"/>
      <c r="P26" s="1081"/>
      <c r="Q26" s="1081"/>
    </row>
    <row r="27" spans="1:17" x14ac:dyDescent="0.25">
      <c r="B27" s="560" t="s">
        <v>38</v>
      </c>
      <c r="C27" s="904" t="s">
        <v>436</v>
      </c>
      <c r="D27" s="440"/>
      <c r="E27" s="601">
        <v>4785.4799999999996</v>
      </c>
      <c r="F27" s="873">
        <v>43819</v>
      </c>
      <c r="G27" s="587"/>
      <c r="H27" s="855">
        <v>4084.37</v>
      </c>
      <c r="I27" s="891">
        <v>43703</v>
      </c>
      <c r="J27" s="445"/>
      <c r="K27" s="892">
        <v>4750.22</v>
      </c>
      <c r="L27" s="892">
        <v>4209.6000000000004</v>
      </c>
      <c r="M27" s="440"/>
      <c r="N27" s="856">
        <f t="shared" si="0"/>
        <v>0.12842550361079433</v>
      </c>
      <c r="O27" s="75"/>
      <c r="P27" s="1081"/>
      <c r="Q27" s="1081"/>
    </row>
    <row r="28" spans="1:17" x14ac:dyDescent="0.25">
      <c r="B28" s="560" t="s">
        <v>433</v>
      </c>
      <c r="C28" s="904" t="s">
        <v>478</v>
      </c>
      <c r="D28" s="440"/>
      <c r="E28" s="601" t="s">
        <v>101</v>
      </c>
      <c r="F28" s="873" t="s">
        <v>101</v>
      </c>
      <c r="G28" s="587"/>
      <c r="H28" s="855" t="s">
        <v>101</v>
      </c>
      <c r="I28" s="891" t="s">
        <v>101</v>
      </c>
      <c r="J28" s="445"/>
      <c r="K28" s="892">
        <v>12168.45</v>
      </c>
      <c r="L28" s="892">
        <v>10862.55</v>
      </c>
      <c r="M28" s="440"/>
      <c r="N28" s="856">
        <f t="shared" si="0"/>
        <v>0.12022039023986095</v>
      </c>
      <c r="O28" s="75"/>
      <c r="P28" s="1081"/>
      <c r="Q28" s="1081"/>
    </row>
    <row r="29" spans="1:17" x14ac:dyDescent="0.25">
      <c r="B29" s="560" t="s">
        <v>40</v>
      </c>
      <c r="C29" s="904" t="s">
        <v>256</v>
      </c>
      <c r="D29" s="440"/>
      <c r="E29" s="601" t="s">
        <v>101</v>
      </c>
      <c r="F29" s="873" t="s">
        <v>101</v>
      </c>
      <c r="G29" s="587"/>
      <c r="H29" s="855" t="s">
        <v>101</v>
      </c>
      <c r="I29" s="891" t="s">
        <v>101</v>
      </c>
      <c r="J29" s="445"/>
      <c r="K29" s="892">
        <v>11491.9</v>
      </c>
      <c r="L29" s="892">
        <v>8811.27</v>
      </c>
      <c r="M29" s="440"/>
      <c r="N29" s="856">
        <f t="shared" si="0"/>
        <v>0.30422742692029631</v>
      </c>
      <c r="O29" s="75"/>
      <c r="P29" s="1081"/>
      <c r="Q29" s="1081"/>
    </row>
    <row r="30" spans="1:17" x14ac:dyDescent="0.25">
      <c r="B30" s="560" t="s">
        <v>43</v>
      </c>
      <c r="C30" s="904" t="s">
        <v>432</v>
      </c>
      <c r="D30" s="440"/>
      <c r="E30" s="601" t="s">
        <v>101</v>
      </c>
      <c r="F30" s="873" t="s">
        <v>101</v>
      </c>
      <c r="G30" s="587"/>
      <c r="H30" s="855" t="s">
        <v>101</v>
      </c>
      <c r="I30" s="891" t="s">
        <v>101</v>
      </c>
      <c r="J30" s="445"/>
      <c r="K30" s="892">
        <v>8877.77</v>
      </c>
      <c r="L30" s="892">
        <v>6808.8</v>
      </c>
      <c r="M30" s="440"/>
      <c r="N30" s="856">
        <f t="shared" si="0"/>
        <v>0.30386705440018802</v>
      </c>
      <c r="O30" s="75"/>
      <c r="P30" s="1081"/>
      <c r="Q30" s="1081"/>
    </row>
    <row r="31" spans="1:17" x14ac:dyDescent="0.25">
      <c r="B31" s="560" t="s">
        <v>45</v>
      </c>
      <c r="C31" s="904" t="s">
        <v>730</v>
      </c>
      <c r="D31" s="440"/>
      <c r="E31" s="601">
        <v>4658.12</v>
      </c>
      <c r="F31" s="873">
        <v>43830</v>
      </c>
      <c r="G31" s="587"/>
      <c r="H31" s="855">
        <v>2936.26</v>
      </c>
      <c r="I31" s="891">
        <v>43468</v>
      </c>
      <c r="J31" s="445"/>
      <c r="K31" s="892">
        <v>4658.12</v>
      </c>
      <c r="L31" s="892">
        <v>3787.03</v>
      </c>
      <c r="M31" s="440"/>
      <c r="N31" s="856">
        <f t="shared" si="0"/>
        <v>0.23001930272535459</v>
      </c>
      <c r="O31" s="75"/>
      <c r="P31" s="1081"/>
      <c r="Q31" s="1081"/>
    </row>
    <row r="32" spans="1:17" x14ac:dyDescent="0.25">
      <c r="B32" s="560" t="s">
        <v>49</v>
      </c>
      <c r="C32" s="904" t="s">
        <v>465</v>
      </c>
      <c r="D32" s="440"/>
      <c r="E32" s="601">
        <v>183.54</v>
      </c>
      <c r="F32" s="873">
        <v>43829</v>
      </c>
      <c r="G32" s="587"/>
      <c r="H32" s="855">
        <v>135.47</v>
      </c>
      <c r="I32" s="891">
        <v>43469</v>
      </c>
      <c r="J32" s="445"/>
      <c r="K32" s="892">
        <v>183.01</v>
      </c>
      <c r="L32" s="892">
        <v>137.99</v>
      </c>
      <c r="M32" s="440"/>
      <c r="N32" s="856">
        <f t="shared" si="0"/>
        <v>0.32625552576273625</v>
      </c>
      <c r="O32" s="75"/>
      <c r="P32" s="1081"/>
      <c r="Q32" s="1081"/>
    </row>
    <row r="33" spans="1:17" x14ac:dyDescent="0.25">
      <c r="B33" s="560" t="s">
        <v>51</v>
      </c>
      <c r="C33" s="904" t="s">
        <v>484</v>
      </c>
      <c r="D33" s="440"/>
      <c r="E33" s="601">
        <v>9546.5366949199997</v>
      </c>
      <c r="F33" s="873">
        <v>43817</v>
      </c>
      <c r="G33" s="587"/>
      <c r="H33" s="855">
        <v>6979.5711646099999</v>
      </c>
      <c r="I33" s="891">
        <v>43469</v>
      </c>
      <c r="J33" s="445"/>
      <c r="K33" s="892">
        <v>9356.0400000000009</v>
      </c>
      <c r="L33" s="892">
        <v>7327.14</v>
      </c>
      <c r="M33" s="440"/>
      <c r="N33" s="856">
        <f t="shared" si="0"/>
        <v>0.27690203817587766</v>
      </c>
      <c r="O33" s="75"/>
      <c r="P33" s="1081"/>
      <c r="Q33" s="1081"/>
    </row>
    <row r="34" spans="1:17" x14ac:dyDescent="0.25">
      <c r="B34" s="574" t="s">
        <v>351</v>
      </c>
      <c r="C34" s="906" t="s">
        <v>257</v>
      </c>
      <c r="D34" s="440"/>
      <c r="E34" s="606">
        <v>1159.79</v>
      </c>
      <c r="F34" s="879">
        <v>43647</v>
      </c>
      <c r="G34" s="587"/>
      <c r="H34" s="857">
        <v>1041.49</v>
      </c>
      <c r="I34" s="898">
        <v>43468</v>
      </c>
      <c r="J34" s="445"/>
      <c r="K34" s="899">
        <v>1068.5</v>
      </c>
      <c r="L34" s="899">
        <v>1044.92</v>
      </c>
      <c r="M34" s="440"/>
      <c r="N34" s="858">
        <f t="shared" si="0"/>
        <v>2.2566320866669147E-2</v>
      </c>
      <c r="O34" s="75"/>
      <c r="P34" s="1081"/>
      <c r="Q34" s="1081"/>
    </row>
    <row r="35" spans="1:17" s="440" customFormat="1" x14ac:dyDescent="0.25">
      <c r="B35" s="579"/>
      <c r="C35" s="592"/>
      <c r="E35" s="582"/>
      <c r="F35" s="593"/>
      <c r="G35" s="587"/>
      <c r="H35" s="582"/>
      <c r="I35" s="593"/>
      <c r="J35" s="445"/>
      <c r="K35" s="593"/>
      <c r="L35" s="582"/>
      <c r="N35" s="582"/>
      <c r="O35" s="75"/>
      <c r="P35" s="1081"/>
      <c r="Q35" s="1081"/>
    </row>
    <row r="36" spans="1:17" x14ac:dyDescent="0.25">
      <c r="A36" s="6"/>
      <c r="B36" s="21"/>
      <c r="C36" s="119"/>
      <c r="E36" s="69"/>
      <c r="F36" s="120"/>
      <c r="G36" s="10"/>
      <c r="H36" s="69"/>
      <c r="I36" s="120"/>
      <c r="J36" s="7"/>
      <c r="K36" s="120"/>
      <c r="L36" s="69"/>
      <c r="N36" s="21"/>
      <c r="O36" s="75"/>
      <c r="P36" s="1081"/>
      <c r="Q36" s="1081"/>
    </row>
    <row r="37" spans="1:17" x14ac:dyDescent="0.25">
      <c r="A37" s="6"/>
      <c r="B37" s="11" t="s">
        <v>52</v>
      </c>
      <c r="C37" s="6"/>
      <c r="E37" s="13"/>
      <c r="F37" s="69"/>
      <c r="G37" s="69"/>
      <c r="H37" s="13"/>
      <c r="I37" s="121"/>
      <c r="J37" s="7"/>
      <c r="K37" s="121"/>
      <c r="L37" s="13"/>
      <c r="O37" s="75"/>
      <c r="P37" s="1081"/>
      <c r="Q37" s="1081"/>
    </row>
    <row r="38" spans="1:17" x14ac:dyDescent="0.25">
      <c r="A38" s="27"/>
      <c r="B38" s="624" t="s">
        <v>120</v>
      </c>
      <c r="C38" s="903" t="s">
        <v>258</v>
      </c>
      <c r="D38" s="440"/>
      <c r="E38" s="852">
        <v>2306.88</v>
      </c>
      <c r="F38" s="888">
        <v>43829</v>
      </c>
      <c r="G38" s="587"/>
      <c r="H38" s="597">
        <v>1580.73</v>
      </c>
      <c r="I38" s="869">
        <v>43468</v>
      </c>
      <c r="J38" s="445"/>
      <c r="K38" s="889">
        <v>2298.02</v>
      </c>
      <c r="L38" s="889">
        <v>1608.4</v>
      </c>
      <c r="M38" s="440"/>
      <c r="N38" s="859">
        <f t="shared" si="0"/>
        <v>0.4287615021139019</v>
      </c>
      <c r="O38" s="75"/>
      <c r="P38" s="1081"/>
      <c r="Q38" s="1081"/>
    </row>
    <row r="39" spans="1:17" x14ac:dyDescent="0.25">
      <c r="B39" s="628" t="s">
        <v>123</v>
      </c>
      <c r="C39" s="890" t="s">
        <v>259</v>
      </c>
      <c r="D39" s="440"/>
      <c r="E39" s="855">
        <v>9701</v>
      </c>
      <c r="F39" s="891">
        <v>43826</v>
      </c>
      <c r="G39" s="587"/>
      <c r="H39" s="601">
        <v>8355</v>
      </c>
      <c r="I39" s="873">
        <v>43467</v>
      </c>
      <c r="J39" s="445"/>
      <c r="K39" s="892">
        <v>9549.2000000000007</v>
      </c>
      <c r="L39" s="892">
        <v>8539.9</v>
      </c>
      <c r="M39" s="440"/>
      <c r="N39" s="860">
        <f t="shared" si="0"/>
        <v>0.11818639562524165</v>
      </c>
      <c r="O39" s="75"/>
      <c r="P39" s="1081"/>
      <c r="Q39" s="1081"/>
    </row>
    <row r="40" spans="1:17" x14ac:dyDescent="0.25">
      <c r="A40" s="15"/>
      <c r="B40" s="628" t="s">
        <v>60</v>
      </c>
      <c r="C40" s="890" t="s">
        <v>260</v>
      </c>
      <c r="D40" s="440"/>
      <c r="E40" s="855">
        <v>139129.60999999999</v>
      </c>
      <c r="F40" s="891">
        <v>43829</v>
      </c>
      <c r="G40" s="587"/>
      <c r="H40" s="601">
        <v>104503.21</v>
      </c>
      <c r="I40" s="873">
        <v>43607</v>
      </c>
      <c r="J40" s="445"/>
      <c r="K40" s="892">
        <v>138830.09</v>
      </c>
      <c r="L40" s="892">
        <v>114342.94</v>
      </c>
      <c r="M40" s="440"/>
      <c r="N40" s="856">
        <f t="shared" si="0"/>
        <v>0.2141553295725997</v>
      </c>
      <c r="O40" s="75"/>
      <c r="P40" s="1081"/>
      <c r="Q40" s="1081"/>
    </row>
    <row r="41" spans="1:17" x14ac:dyDescent="0.25">
      <c r="A41" s="15"/>
      <c r="B41" s="628" t="s">
        <v>62</v>
      </c>
      <c r="C41" s="890" t="s">
        <v>445</v>
      </c>
      <c r="D41" s="440"/>
      <c r="E41" s="855">
        <v>10030.74</v>
      </c>
      <c r="F41" s="891">
        <v>43823</v>
      </c>
      <c r="G41" s="587"/>
      <c r="H41" s="601">
        <v>8850.09</v>
      </c>
      <c r="I41" s="873">
        <v>43553</v>
      </c>
      <c r="J41" s="445"/>
      <c r="K41" s="892">
        <v>9919.25</v>
      </c>
      <c r="L41" s="892">
        <v>9232.9997999999996</v>
      </c>
      <c r="M41" s="451"/>
      <c r="N41" s="856">
        <f t="shared" si="0"/>
        <v>7.4325811206017833E-2</v>
      </c>
      <c r="O41" s="75"/>
      <c r="P41" s="1081"/>
      <c r="Q41" s="1081"/>
    </row>
    <row r="42" spans="1:17" x14ac:dyDescent="0.25">
      <c r="A42" s="15"/>
      <c r="B42" s="628" t="s">
        <v>129</v>
      </c>
      <c r="C42" s="890" t="s">
        <v>487</v>
      </c>
      <c r="D42" s="440"/>
      <c r="E42" s="855" t="s">
        <v>101</v>
      </c>
      <c r="F42" s="891" t="s">
        <v>101</v>
      </c>
      <c r="G42" s="587"/>
      <c r="H42" s="601" t="s">
        <v>101</v>
      </c>
      <c r="I42" s="873" t="s">
        <v>101</v>
      </c>
      <c r="J42" s="445"/>
      <c r="K42" s="892">
        <v>46082.82</v>
      </c>
      <c r="L42" s="892">
        <v>39138.949999999997</v>
      </c>
      <c r="M42" s="451"/>
      <c r="N42" s="856">
        <f t="shared" si="0"/>
        <v>0.17741584789576631</v>
      </c>
      <c r="O42" s="75"/>
      <c r="P42" s="1081"/>
      <c r="Q42" s="1081"/>
    </row>
    <row r="43" spans="1:17" x14ac:dyDescent="0.25">
      <c r="B43" s="628" t="s">
        <v>64</v>
      </c>
      <c r="C43" s="890" t="s">
        <v>438</v>
      </c>
      <c r="D43" s="440"/>
      <c r="E43" s="855">
        <v>43.09</v>
      </c>
      <c r="F43" s="891">
        <v>43648</v>
      </c>
      <c r="G43" s="587"/>
      <c r="H43" s="601">
        <v>36.119999999999997</v>
      </c>
      <c r="I43" s="873">
        <v>43518</v>
      </c>
      <c r="J43" s="445"/>
      <c r="K43" s="892">
        <v>39.08</v>
      </c>
      <c r="L43" s="892">
        <v>40.07</v>
      </c>
      <c r="M43" s="451"/>
      <c r="N43" s="856">
        <f t="shared" si="0"/>
        <v>-2.4706763164462242E-2</v>
      </c>
      <c r="O43" s="75"/>
      <c r="P43" s="1081"/>
      <c r="Q43" s="1081"/>
    </row>
    <row r="44" spans="1:17" x14ac:dyDescent="0.25">
      <c r="B44" s="628" t="s">
        <v>603</v>
      </c>
      <c r="C44" s="890" t="s">
        <v>441</v>
      </c>
      <c r="D44" s="440"/>
      <c r="E44" s="855">
        <v>13407.66</v>
      </c>
      <c r="F44" s="891">
        <v>43815</v>
      </c>
      <c r="G44" s="587"/>
      <c r="H44" s="601">
        <v>10416.66</v>
      </c>
      <c r="I44" s="873">
        <v>43468</v>
      </c>
      <c r="J44" s="445"/>
      <c r="K44" s="892">
        <v>13249.01</v>
      </c>
      <c r="L44" s="892">
        <v>10558.96</v>
      </c>
      <c r="M44" s="451"/>
      <c r="N44" s="856">
        <f t="shared" si="0"/>
        <v>0.25476467379363132</v>
      </c>
      <c r="O44" s="75"/>
      <c r="P44" s="1081"/>
      <c r="Q44" s="1081"/>
    </row>
    <row r="45" spans="1:17" x14ac:dyDescent="0.25">
      <c r="B45" s="628" t="s">
        <v>68</v>
      </c>
      <c r="C45" s="890" t="s">
        <v>471</v>
      </c>
      <c r="D45" s="440"/>
      <c r="E45" s="855" t="s">
        <v>101</v>
      </c>
      <c r="F45" s="891" t="s">
        <v>101</v>
      </c>
      <c r="G45" s="587"/>
      <c r="H45" s="601" t="s">
        <v>101</v>
      </c>
      <c r="I45" s="873" t="s">
        <v>101</v>
      </c>
      <c r="J45" s="445"/>
      <c r="K45" s="892">
        <v>50816.05</v>
      </c>
      <c r="L45" s="892">
        <v>46726.59</v>
      </c>
      <c r="M45" s="440"/>
      <c r="N45" s="856">
        <f t="shared" si="0"/>
        <v>8.7518905188673238E-2</v>
      </c>
      <c r="O45" s="75"/>
      <c r="P45" s="1081"/>
      <c r="Q45" s="1081"/>
    </row>
    <row r="46" spans="1:17" x14ac:dyDescent="0.25">
      <c r="B46" s="628" t="s">
        <v>70</v>
      </c>
      <c r="C46" s="890" t="s">
        <v>261</v>
      </c>
      <c r="D46" s="440"/>
      <c r="E46" s="855">
        <v>2515.3200000000002</v>
      </c>
      <c r="F46" s="891">
        <v>43570</v>
      </c>
      <c r="G46" s="587"/>
      <c r="H46" s="601">
        <v>2139.6799999999998</v>
      </c>
      <c r="I46" s="873">
        <v>43703</v>
      </c>
      <c r="J46" s="445"/>
      <c r="K46" s="892">
        <v>2363.79</v>
      </c>
      <c r="L46" s="892">
        <v>2304.94</v>
      </c>
      <c r="M46" s="440"/>
      <c r="N46" s="856">
        <f t="shared" si="0"/>
        <v>2.5532117972702068E-2</v>
      </c>
      <c r="O46" s="75"/>
      <c r="P46" s="1081"/>
      <c r="Q46" s="1081"/>
    </row>
    <row r="47" spans="1:17" x14ac:dyDescent="0.25">
      <c r="B47" s="628" t="s">
        <v>132</v>
      </c>
      <c r="C47" s="890" t="s">
        <v>729</v>
      </c>
      <c r="D47" s="440"/>
      <c r="E47" s="855">
        <v>926.3</v>
      </c>
      <c r="F47" s="891">
        <v>43815</v>
      </c>
      <c r="G47" s="587"/>
      <c r="H47" s="601">
        <v>801.5</v>
      </c>
      <c r="I47" s="873">
        <v>43469</v>
      </c>
      <c r="J47" s="445"/>
      <c r="K47" s="892">
        <v>926.1</v>
      </c>
      <c r="L47" s="892">
        <v>805.06</v>
      </c>
      <c r="M47" s="440"/>
      <c r="N47" s="856">
        <f t="shared" si="0"/>
        <v>0.15034904230740576</v>
      </c>
      <c r="O47" s="75"/>
      <c r="P47" s="1081"/>
      <c r="Q47" s="1081"/>
    </row>
    <row r="48" spans="1:17" x14ac:dyDescent="0.25">
      <c r="B48" s="628" t="s">
        <v>614</v>
      </c>
      <c r="C48" s="890" t="s">
        <v>481</v>
      </c>
      <c r="D48" s="440"/>
      <c r="E48" s="855">
        <v>24003.636684000001</v>
      </c>
      <c r="F48" s="891">
        <v>43819</v>
      </c>
      <c r="G48" s="587"/>
      <c r="H48" s="601">
        <v>18218.40312979</v>
      </c>
      <c r="I48" s="873">
        <v>43468</v>
      </c>
      <c r="J48" s="445"/>
      <c r="K48" s="892">
        <v>23506.37</v>
      </c>
      <c r="L48" s="892">
        <v>18324</v>
      </c>
      <c r="M48" s="440"/>
      <c r="N48" s="856">
        <f t="shared" si="0"/>
        <v>0.28281870770574102</v>
      </c>
      <c r="O48" s="75"/>
      <c r="P48" s="1081"/>
      <c r="Q48" s="1081"/>
    </row>
    <row r="49" spans="2:17" x14ac:dyDescent="0.25">
      <c r="B49" s="628" t="s">
        <v>615</v>
      </c>
      <c r="C49" s="890" t="s">
        <v>482</v>
      </c>
      <c r="D49" s="440"/>
      <c r="E49" s="855">
        <v>7686.61082704</v>
      </c>
      <c r="F49" s="891">
        <v>43675</v>
      </c>
      <c r="G49" s="587"/>
      <c r="H49" s="601">
        <v>6692.6598829000004</v>
      </c>
      <c r="I49" s="873">
        <v>43468</v>
      </c>
      <c r="J49" s="445"/>
      <c r="K49" s="892">
        <v>7542.4446831300002</v>
      </c>
      <c r="L49" s="892">
        <v>6728</v>
      </c>
      <c r="M49" s="440"/>
      <c r="N49" s="856">
        <f t="shared" si="0"/>
        <v>0.12105301473394771</v>
      </c>
      <c r="O49" s="75"/>
      <c r="P49" s="1081"/>
      <c r="Q49" s="1081"/>
    </row>
    <row r="50" spans="2:17" x14ac:dyDescent="0.25">
      <c r="B50" s="628" t="s">
        <v>72</v>
      </c>
      <c r="C50" s="890" t="s">
        <v>439</v>
      </c>
      <c r="D50" s="440"/>
      <c r="E50" s="855">
        <v>1509.0415</v>
      </c>
      <c r="F50" s="891">
        <v>43572</v>
      </c>
      <c r="G50" s="587"/>
      <c r="H50" s="601">
        <v>1159.4711</v>
      </c>
      <c r="I50" s="873">
        <v>43692</v>
      </c>
      <c r="J50" s="445"/>
      <c r="K50" s="892">
        <v>1378.4329</v>
      </c>
      <c r="L50" s="892">
        <v>1316.94</v>
      </c>
      <c r="M50" s="440"/>
      <c r="N50" s="856">
        <f t="shared" si="0"/>
        <v>4.6693774963172174E-2</v>
      </c>
      <c r="O50" s="75"/>
      <c r="P50" s="1081"/>
      <c r="Q50" s="1081"/>
    </row>
    <row r="51" spans="2:17" ht="15" customHeight="1" x14ac:dyDescent="0.25">
      <c r="B51" s="628" t="s">
        <v>74</v>
      </c>
      <c r="C51" s="907" t="s">
        <v>500</v>
      </c>
      <c r="D51" s="440"/>
      <c r="E51" s="855">
        <v>20854.919999999998</v>
      </c>
      <c r="F51" s="891">
        <v>43826</v>
      </c>
      <c r="G51" s="587"/>
      <c r="H51" s="601">
        <v>15834.11</v>
      </c>
      <c r="I51" s="873">
        <v>43468</v>
      </c>
      <c r="J51" s="445"/>
      <c r="K51" s="892">
        <v>20823.93</v>
      </c>
      <c r="L51" s="892">
        <v>15796.11</v>
      </c>
      <c r="M51" s="440"/>
      <c r="N51" s="856">
        <f t="shared" si="0"/>
        <v>0.31829482068686527</v>
      </c>
      <c r="O51" s="75"/>
      <c r="P51" s="1081"/>
      <c r="Q51" s="1081"/>
    </row>
    <row r="52" spans="2:17" hidden="1" x14ac:dyDescent="0.25">
      <c r="B52" s="628" t="s">
        <v>625</v>
      </c>
      <c r="C52" s="890" t="s">
        <v>470</v>
      </c>
      <c r="D52" s="440"/>
      <c r="E52" s="855" t="s">
        <v>101</v>
      </c>
      <c r="F52" s="891" t="s">
        <v>101</v>
      </c>
      <c r="G52" s="587"/>
      <c r="H52" s="601" t="s">
        <v>101</v>
      </c>
      <c r="I52" s="873" t="s">
        <v>101</v>
      </c>
      <c r="J52" s="445"/>
      <c r="K52" s="892"/>
      <c r="L52" s="892">
        <v>1391.1</v>
      </c>
      <c r="M52" s="440"/>
      <c r="N52" s="856">
        <f t="shared" si="0"/>
        <v>-1</v>
      </c>
      <c r="O52" s="75"/>
      <c r="P52" s="1081"/>
      <c r="Q52" s="1081"/>
    </row>
    <row r="53" spans="2:17" x14ac:dyDescent="0.25">
      <c r="B53" s="628" t="s">
        <v>78</v>
      </c>
      <c r="C53" s="890" t="s">
        <v>468</v>
      </c>
      <c r="D53" s="440"/>
      <c r="E53" s="855">
        <v>1485.14</v>
      </c>
      <c r="F53" s="891">
        <v>43511</v>
      </c>
      <c r="G53" s="587"/>
      <c r="H53" s="601">
        <v>1060.3800000000001</v>
      </c>
      <c r="I53" s="873">
        <v>43693</v>
      </c>
      <c r="J53" s="445"/>
      <c r="K53" s="892">
        <v>1177.83</v>
      </c>
      <c r="L53" s="892">
        <v>1417.15</v>
      </c>
      <c r="M53" s="440"/>
      <c r="N53" s="856">
        <f t="shared" si="0"/>
        <v>-0.16887414881981452</v>
      </c>
      <c r="O53" s="75"/>
      <c r="P53" s="1081"/>
      <c r="Q53" s="1081"/>
    </row>
    <row r="54" spans="2:17" hidden="1" x14ac:dyDescent="0.25">
      <c r="B54" s="628" t="s">
        <v>84</v>
      </c>
      <c r="C54" s="890" t="s">
        <v>262</v>
      </c>
      <c r="D54" s="440"/>
      <c r="E54" s="855" t="s">
        <v>101</v>
      </c>
      <c r="F54" s="891" t="s">
        <v>101</v>
      </c>
      <c r="G54" s="587"/>
      <c r="H54" s="601" t="s">
        <v>101</v>
      </c>
      <c r="I54" s="873" t="s">
        <v>101</v>
      </c>
      <c r="J54" s="445"/>
      <c r="K54" s="892"/>
      <c r="L54" s="892">
        <v>8429.2999999999993</v>
      </c>
      <c r="M54" s="440"/>
      <c r="N54" s="856">
        <f t="shared" si="0"/>
        <v>-1</v>
      </c>
      <c r="O54" s="75"/>
      <c r="P54" s="1081"/>
      <c r="Q54" s="1081"/>
    </row>
    <row r="55" spans="2:17" x14ac:dyDescent="0.25">
      <c r="B55" s="628" t="s">
        <v>86</v>
      </c>
      <c r="C55" s="890" t="s">
        <v>263</v>
      </c>
      <c r="D55" s="440"/>
      <c r="E55" s="855">
        <v>430.18</v>
      </c>
      <c r="F55" s="891">
        <v>43488</v>
      </c>
      <c r="G55" s="587"/>
      <c r="H55" s="601">
        <v>409.77698090832109</v>
      </c>
      <c r="I55" s="873">
        <v>43720</v>
      </c>
      <c r="J55" s="445"/>
      <c r="K55" s="892">
        <v>429.86</v>
      </c>
      <c r="L55" s="892">
        <v>425.72</v>
      </c>
      <c r="M55" s="440"/>
      <c r="N55" s="856">
        <f t="shared" si="0"/>
        <v>9.7247016818565873E-3</v>
      </c>
      <c r="O55" s="75"/>
      <c r="P55" s="1081"/>
      <c r="Q55" s="1081"/>
    </row>
    <row r="56" spans="2:17" x14ac:dyDescent="0.25">
      <c r="B56" s="628" t="s">
        <v>139</v>
      </c>
      <c r="C56" s="890" t="s">
        <v>490</v>
      </c>
      <c r="D56" s="440"/>
      <c r="E56" s="855">
        <v>377013</v>
      </c>
      <c r="F56" s="891">
        <v>43812</v>
      </c>
      <c r="G56" s="587"/>
      <c r="H56" s="601">
        <v>156155</v>
      </c>
      <c r="I56" s="873">
        <v>43513</v>
      </c>
      <c r="J56" s="445"/>
      <c r="K56" s="892">
        <v>15696</v>
      </c>
      <c r="L56" s="892">
        <v>7918</v>
      </c>
      <c r="M56" s="440"/>
      <c r="N56" s="856">
        <f t="shared" si="0"/>
        <v>0.98231876736549639</v>
      </c>
      <c r="O56" s="75"/>
      <c r="P56" s="1081"/>
      <c r="Q56" s="1081"/>
    </row>
    <row r="57" spans="2:17" x14ac:dyDescent="0.25">
      <c r="B57" s="628" t="s">
        <v>88</v>
      </c>
      <c r="C57" s="890" t="s">
        <v>431</v>
      </c>
      <c r="D57" s="440"/>
      <c r="E57" s="855">
        <v>1702.52</v>
      </c>
      <c r="F57" s="891">
        <v>43797</v>
      </c>
      <c r="G57" s="587"/>
      <c r="H57" s="601">
        <v>1451.27</v>
      </c>
      <c r="I57" s="873">
        <v>43468</v>
      </c>
      <c r="J57" s="445"/>
      <c r="K57" s="892">
        <v>1683.29</v>
      </c>
      <c r="L57" s="892">
        <v>1463.89</v>
      </c>
      <c r="M57" s="440"/>
      <c r="N57" s="856">
        <f t="shared" si="0"/>
        <v>0.14987464905149966</v>
      </c>
      <c r="O57" s="75"/>
      <c r="P57" s="1081"/>
      <c r="Q57" s="1081"/>
    </row>
    <row r="58" spans="2:17" x14ac:dyDescent="0.25">
      <c r="B58" s="628" t="s">
        <v>333</v>
      </c>
      <c r="C58" s="890" t="s">
        <v>467</v>
      </c>
      <c r="D58" s="440"/>
      <c r="E58" s="855">
        <v>2778.22</v>
      </c>
      <c r="F58" s="891">
        <v>43516</v>
      </c>
      <c r="G58" s="587"/>
      <c r="H58" s="601">
        <v>1984.18</v>
      </c>
      <c r="I58" s="873">
        <v>43732</v>
      </c>
      <c r="J58" s="445"/>
      <c r="K58" s="892">
        <v>2184.56</v>
      </c>
      <c r="L58" s="892">
        <v>2839.23</v>
      </c>
      <c r="M58" s="451"/>
      <c r="N58" s="856">
        <f t="shared" si="0"/>
        <v>-0.23058012207535145</v>
      </c>
      <c r="O58" s="75"/>
      <c r="P58" s="1081"/>
      <c r="Q58" s="1081"/>
    </row>
    <row r="59" spans="2:17" x14ac:dyDescent="0.25">
      <c r="B59" s="745" t="s">
        <v>143</v>
      </c>
      <c r="C59" s="1376" t="s">
        <v>742</v>
      </c>
      <c r="D59" s="440"/>
      <c r="E59" s="867">
        <v>2414.41</v>
      </c>
      <c r="F59" s="902">
        <v>43502</v>
      </c>
      <c r="G59" s="587"/>
      <c r="H59" s="866">
        <v>2047.44</v>
      </c>
      <c r="I59" s="876">
        <v>43810</v>
      </c>
      <c r="J59" s="445"/>
      <c r="K59" s="1217">
        <v>2150.09</v>
      </c>
      <c r="L59" s="1217">
        <v>2276.63</v>
      </c>
      <c r="M59" s="451"/>
      <c r="N59" s="856">
        <f t="shared" si="0"/>
        <v>-5.5582154324593791E-2</v>
      </c>
      <c r="O59" s="75"/>
      <c r="P59" s="1081"/>
      <c r="Q59" s="1081"/>
    </row>
    <row r="60" spans="2:17" x14ac:dyDescent="0.25">
      <c r="B60" s="636" t="s">
        <v>145</v>
      </c>
      <c r="C60" s="897" t="s">
        <v>461</v>
      </c>
      <c r="D60" s="440"/>
      <c r="E60" s="880">
        <v>1201.82</v>
      </c>
      <c r="F60" s="898">
        <v>43826</v>
      </c>
      <c r="G60" s="587"/>
      <c r="H60" s="899">
        <v>999.28</v>
      </c>
      <c r="I60" s="879">
        <v>43472</v>
      </c>
      <c r="J60" s="445"/>
      <c r="K60" s="899">
        <v>1199.8900000000001</v>
      </c>
      <c r="L60" s="899">
        <v>1017.07</v>
      </c>
      <c r="M60" s="440"/>
      <c r="N60" s="858">
        <f t="shared" si="0"/>
        <v>0.17975163951350451</v>
      </c>
      <c r="O60" s="75"/>
      <c r="P60" s="1081"/>
      <c r="Q60" s="1081"/>
    </row>
    <row r="61" spans="2:17" x14ac:dyDescent="0.25">
      <c r="B61" s="579"/>
      <c r="C61" s="1329"/>
      <c r="D61" s="440"/>
      <c r="E61" s="1407"/>
      <c r="F61" s="593"/>
      <c r="G61" s="587"/>
      <c r="H61" s="1407"/>
      <c r="I61" s="593"/>
      <c r="J61" s="445"/>
      <c r="K61" s="1407"/>
      <c r="L61" s="1407"/>
      <c r="M61" s="440"/>
      <c r="N61" s="1330"/>
      <c r="O61" s="75"/>
      <c r="P61" s="1081"/>
      <c r="Q61" s="1081"/>
    </row>
    <row r="62" spans="2:17" x14ac:dyDescent="0.25">
      <c r="F62" s="224"/>
    </row>
    <row r="63" spans="2:17" x14ac:dyDescent="0.25">
      <c r="B63" s="1" t="s">
        <v>218</v>
      </c>
      <c r="C63" s="6"/>
      <c r="O63" s="75"/>
    </row>
    <row r="64" spans="2:17" x14ac:dyDescent="0.25">
      <c r="B64" s="1" t="s">
        <v>248</v>
      </c>
      <c r="C64" s="40"/>
      <c r="O64" s="75"/>
    </row>
    <row r="65" spans="2:15" x14ac:dyDescent="0.25">
      <c r="B65" s="27" t="s">
        <v>264</v>
      </c>
      <c r="O65" s="75"/>
    </row>
    <row r="66" spans="2:15" x14ac:dyDescent="0.25">
      <c r="B66" s="1" t="s">
        <v>265</v>
      </c>
    </row>
    <row r="67" spans="2:15" x14ac:dyDescent="0.25">
      <c r="B67" s="1" t="s">
        <v>249</v>
      </c>
    </row>
  </sheetData>
  <mergeCells count="9">
    <mergeCell ref="K4:K6"/>
    <mergeCell ref="L4:L6"/>
    <mergeCell ref="N4:N6"/>
    <mergeCell ref="B4:B6"/>
    <mergeCell ref="C4:C6"/>
    <mergeCell ref="E4:E6"/>
    <mergeCell ref="F4:F6"/>
    <mergeCell ref="H4:H6"/>
    <mergeCell ref="I4:I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B1:AL83"/>
  <sheetViews>
    <sheetView showGridLines="0" zoomScale="85" zoomScaleNormal="85" workbookViewId="0">
      <selection activeCell="AA46" sqref="AA46"/>
    </sheetView>
  </sheetViews>
  <sheetFormatPr defaultColWidth="11.42578125" defaultRowHeight="15" x14ac:dyDescent="0.25"/>
  <cols>
    <col min="1" max="1" width="2.85546875" style="1" customWidth="1"/>
    <col min="2" max="2" width="37.140625" style="1" customWidth="1"/>
    <col min="3" max="3" width="2.85546875" style="440" customWidth="1"/>
    <col min="4" max="5" width="15.7109375" style="1" customWidth="1"/>
    <col min="6" max="6" width="2.85546875" style="3" customWidth="1"/>
    <col min="7" max="7" width="3.140625" style="1" customWidth="1"/>
    <col min="8" max="9" width="15.7109375" style="1" customWidth="1"/>
    <col min="10" max="10" width="2.7109375" style="3" customWidth="1"/>
    <col min="11" max="11" width="2.7109375" style="1" customWidth="1"/>
    <col min="12" max="13" width="15.7109375" style="1" customWidth="1"/>
    <col min="14" max="14" width="2.7109375" style="3" customWidth="1"/>
    <col min="15" max="15" width="2.7109375" style="1" customWidth="1"/>
    <col min="16" max="17" width="15.7109375" style="1" customWidth="1"/>
    <col min="18" max="18" width="2.7109375" style="3" customWidth="1"/>
    <col min="19" max="19" width="2.7109375" style="1" customWidth="1"/>
    <col min="20" max="21" width="15.7109375" style="1" customWidth="1"/>
    <col min="22" max="22" width="2.7109375" style="3" customWidth="1"/>
    <col min="23" max="23" width="2.85546875" style="1" customWidth="1"/>
    <col min="24" max="24" width="15.7109375" style="1" customWidth="1"/>
    <col min="25" max="25" width="16.28515625" style="1" customWidth="1"/>
    <col min="26" max="26" width="8.28515625" style="1" customWidth="1"/>
    <col min="27" max="27" width="37.5703125" style="1" customWidth="1"/>
    <col min="28" max="28" width="2.85546875" style="1" customWidth="1"/>
    <col min="29" max="30" width="15.7109375" style="1" customWidth="1"/>
    <col min="31" max="31" width="2.7109375" style="1" customWidth="1"/>
    <col min="32" max="32" width="2.85546875" style="1" customWidth="1"/>
    <col min="33" max="34" width="15.7109375" style="1" customWidth="1"/>
    <col min="35" max="35" width="2.7109375" style="1" customWidth="1"/>
    <col min="36" max="36" width="2.85546875" style="1" customWidth="1"/>
    <col min="37" max="256" width="11.42578125" style="1"/>
    <col min="257" max="257" width="2.85546875" style="1" customWidth="1"/>
    <col min="258" max="258" width="37.5703125" style="1" customWidth="1"/>
    <col min="259" max="259" width="2.85546875" style="1" customWidth="1"/>
    <col min="260" max="261" width="15.7109375" style="1" customWidth="1"/>
    <col min="262" max="263" width="2.7109375" style="1" customWidth="1"/>
    <col min="264" max="265" width="15.7109375" style="1" customWidth="1"/>
    <col min="266" max="267" width="2.7109375" style="1" customWidth="1"/>
    <col min="268" max="269" width="15.7109375" style="1" customWidth="1"/>
    <col min="270" max="271" width="2.7109375" style="1" customWidth="1"/>
    <col min="272" max="273" width="15.7109375" style="1" customWidth="1"/>
    <col min="274" max="275" width="2.7109375" style="1" customWidth="1"/>
    <col min="276" max="277" width="15.7109375" style="1" customWidth="1"/>
    <col min="278" max="278" width="2.7109375" style="1" customWidth="1"/>
    <col min="279" max="279" width="2.85546875" style="1" customWidth="1"/>
    <col min="280" max="281" width="15.7109375" style="1" customWidth="1"/>
    <col min="282" max="282" width="2.85546875" style="1" customWidth="1"/>
    <col min="283" max="283" width="37.5703125" style="1" customWidth="1"/>
    <col min="284" max="284" width="2.85546875" style="1" customWidth="1"/>
    <col min="285" max="286" width="15.7109375" style="1" customWidth="1"/>
    <col min="287" max="287" width="2.7109375" style="1" customWidth="1"/>
    <col min="288" max="288" width="2.85546875" style="1" customWidth="1"/>
    <col min="289" max="290" width="15.7109375" style="1" customWidth="1"/>
    <col min="291" max="291" width="2.7109375" style="1" customWidth="1"/>
    <col min="292" max="292" width="2.85546875" style="1" customWidth="1"/>
    <col min="293" max="512" width="11.42578125" style="1"/>
    <col min="513" max="513" width="2.85546875" style="1" customWidth="1"/>
    <col min="514" max="514" width="37.5703125" style="1" customWidth="1"/>
    <col min="515" max="515" width="2.85546875" style="1" customWidth="1"/>
    <col min="516" max="517" width="15.7109375" style="1" customWidth="1"/>
    <col min="518" max="519" width="2.7109375" style="1" customWidth="1"/>
    <col min="520" max="521" width="15.7109375" style="1" customWidth="1"/>
    <col min="522" max="523" width="2.7109375" style="1" customWidth="1"/>
    <col min="524" max="525" width="15.7109375" style="1" customWidth="1"/>
    <col min="526" max="527" width="2.7109375" style="1" customWidth="1"/>
    <col min="528" max="529" width="15.7109375" style="1" customWidth="1"/>
    <col min="530" max="531" width="2.7109375" style="1" customWidth="1"/>
    <col min="532" max="533" width="15.7109375" style="1" customWidth="1"/>
    <col min="534" max="534" width="2.7109375" style="1" customWidth="1"/>
    <col min="535" max="535" width="2.85546875" style="1" customWidth="1"/>
    <col min="536" max="537" width="15.7109375" style="1" customWidth="1"/>
    <col min="538" max="538" width="2.85546875" style="1" customWidth="1"/>
    <col min="539" max="539" width="37.5703125" style="1" customWidth="1"/>
    <col min="540" max="540" width="2.85546875" style="1" customWidth="1"/>
    <col min="541" max="542" width="15.7109375" style="1" customWidth="1"/>
    <col min="543" max="543" width="2.7109375" style="1" customWidth="1"/>
    <col min="544" max="544" width="2.85546875" style="1" customWidth="1"/>
    <col min="545" max="546" width="15.7109375" style="1" customWidth="1"/>
    <col min="547" max="547" width="2.7109375" style="1" customWidth="1"/>
    <col min="548" max="548" width="2.85546875" style="1" customWidth="1"/>
    <col min="549" max="768" width="11.42578125" style="1"/>
    <col min="769" max="769" width="2.85546875" style="1" customWidth="1"/>
    <col min="770" max="770" width="37.5703125" style="1" customWidth="1"/>
    <col min="771" max="771" width="2.85546875" style="1" customWidth="1"/>
    <col min="772" max="773" width="15.7109375" style="1" customWidth="1"/>
    <col min="774" max="775" width="2.7109375" style="1" customWidth="1"/>
    <col min="776" max="777" width="15.7109375" style="1" customWidth="1"/>
    <col min="778" max="779" width="2.7109375" style="1" customWidth="1"/>
    <col min="780" max="781" width="15.7109375" style="1" customWidth="1"/>
    <col min="782" max="783" width="2.7109375" style="1" customWidth="1"/>
    <col min="784" max="785" width="15.7109375" style="1" customWidth="1"/>
    <col min="786" max="787" width="2.7109375" style="1" customWidth="1"/>
    <col min="788" max="789" width="15.7109375" style="1" customWidth="1"/>
    <col min="790" max="790" width="2.7109375" style="1" customWidth="1"/>
    <col min="791" max="791" width="2.85546875" style="1" customWidth="1"/>
    <col min="792" max="793" width="15.7109375" style="1" customWidth="1"/>
    <col min="794" max="794" width="2.85546875" style="1" customWidth="1"/>
    <col min="795" max="795" width="37.5703125" style="1" customWidth="1"/>
    <col min="796" max="796" width="2.85546875" style="1" customWidth="1"/>
    <col min="797" max="798" width="15.7109375" style="1" customWidth="1"/>
    <col min="799" max="799" width="2.7109375" style="1" customWidth="1"/>
    <col min="800" max="800" width="2.85546875" style="1" customWidth="1"/>
    <col min="801" max="802" width="15.7109375" style="1" customWidth="1"/>
    <col min="803" max="803" width="2.7109375" style="1" customWidth="1"/>
    <col min="804" max="804" width="2.85546875" style="1" customWidth="1"/>
    <col min="805" max="1024" width="11.42578125" style="1"/>
    <col min="1025" max="1025" width="2.85546875" style="1" customWidth="1"/>
    <col min="1026" max="1026" width="37.5703125" style="1" customWidth="1"/>
    <col min="1027" max="1027" width="2.85546875" style="1" customWidth="1"/>
    <col min="1028" max="1029" width="15.7109375" style="1" customWidth="1"/>
    <col min="1030" max="1031" width="2.7109375" style="1" customWidth="1"/>
    <col min="1032" max="1033" width="15.7109375" style="1" customWidth="1"/>
    <col min="1034" max="1035" width="2.7109375" style="1" customWidth="1"/>
    <col min="1036" max="1037" width="15.7109375" style="1" customWidth="1"/>
    <col min="1038" max="1039" width="2.7109375" style="1" customWidth="1"/>
    <col min="1040" max="1041" width="15.7109375" style="1" customWidth="1"/>
    <col min="1042" max="1043" width="2.7109375" style="1" customWidth="1"/>
    <col min="1044" max="1045" width="15.7109375" style="1" customWidth="1"/>
    <col min="1046" max="1046" width="2.7109375" style="1" customWidth="1"/>
    <col min="1047" max="1047" width="2.85546875" style="1" customWidth="1"/>
    <col min="1048" max="1049" width="15.7109375" style="1" customWidth="1"/>
    <col min="1050" max="1050" width="2.85546875" style="1" customWidth="1"/>
    <col min="1051" max="1051" width="37.5703125" style="1" customWidth="1"/>
    <col min="1052" max="1052" width="2.85546875" style="1" customWidth="1"/>
    <col min="1053" max="1054" width="15.7109375" style="1" customWidth="1"/>
    <col min="1055" max="1055" width="2.7109375" style="1" customWidth="1"/>
    <col min="1056" max="1056" width="2.85546875" style="1" customWidth="1"/>
    <col min="1057" max="1058" width="15.7109375" style="1" customWidth="1"/>
    <col min="1059" max="1059" width="2.7109375" style="1" customWidth="1"/>
    <col min="1060" max="1060" width="2.85546875" style="1" customWidth="1"/>
    <col min="1061" max="1280" width="11.42578125" style="1"/>
    <col min="1281" max="1281" width="2.85546875" style="1" customWidth="1"/>
    <col min="1282" max="1282" width="37.5703125" style="1" customWidth="1"/>
    <col min="1283" max="1283" width="2.85546875" style="1" customWidth="1"/>
    <col min="1284" max="1285" width="15.7109375" style="1" customWidth="1"/>
    <col min="1286" max="1287" width="2.7109375" style="1" customWidth="1"/>
    <col min="1288" max="1289" width="15.7109375" style="1" customWidth="1"/>
    <col min="1290" max="1291" width="2.7109375" style="1" customWidth="1"/>
    <col min="1292" max="1293" width="15.7109375" style="1" customWidth="1"/>
    <col min="1294" max="1295" width="2.7109375" style="1" customWidth="1"/>
    <col min="1296" max="1297" width="15.7109375" style="1" customWidth="1"/>
    <col min="1298" max="1299" width="2.7109375" style="1" customWidth="1"/>
    <col min="1300" max="1301" width="15.7109375" style="1" customWidth="1"/>
    <col min="1302" max="1302" width="2.7109375" style="1" customWidth="1"/>
    <col min="1303" max="1303" width="2.85546875" style="1" customWidth="1"/>
    <col min="1304" max="1305" width="15.7109375" style="1" customWidth="1"/>
    <col min="1306" max="1306" width="2.85546875" style="1" customWidth="1"/>
    <col min="1307" max="1307" width="37.5703125" style="1" customWidth="1"/>
    <col min="1308" max="1308" width="2.85546875" style="1" customWidth="1"/>
    <col min="1309" max="1310" width="15.7109375" style="1" customWidth="1"/>
    <col min="1311" max="1311" width="2.7109375" style="1" customWidth="1"/>
    <col min="1312" max="1312" width="2.85546875" style="1" customWidth="1"/>
    <col min="1313" max="1314" width="15.7109375" style="1" customWidth="1"/>
    <col min="1315" max="1315" width="2.7109375" style="1" customWidth="1"/>
    <col min="1316" max="1316" width="2.85546875" style="1" customWidth="1"/>
    <col min="1317" max="1536" width="11.42578125" style="1"/>
    <col min="1537" max="1537" width="2.85546875" style="1" customWidth="1"/>
    <col min="1538" max="1538" width="37.5703125" style="1" customWidth="1"/>
    <col min="1539" max="1539" width="2.85546875" style="1" customWidth="1"/>
    <col min="1540" max="1541" width="15.7109375" style="1" customWidth="1"/>
    <col min="1542" max="1543" width="2.7109375" style="1" customWidth="1"/>
    <col min="1544" max="1545" width="15.7109375" style="1" customWidth="1"/>
    <col min="1546" max="1547" width="2.7109375" style="1" customWidth="1"/>
    <col min="1548" max="1549" width="15.7109375" style="1" customWidth="1"/>
    <col min="1550" max="1551" width="2.7109375" style="1" customWidth="1"/>
    <col min="1552" max="1553" width="15.7109375" style="1" customWidth="1"/>
    <col min="1554" max="1555" width="2.7109375" style="1" customWidth="1"/>
    <col min="1556" max="1557" width="15.7109375" style="1" customWidth="1"/>
    <col min="1558" max="1558" width="2.7109375" style="1" customWidth="1"/>
    <col min="1559" max="1559" width="2.85546875" style="1" customWidth="1"/>
    <col min="1560" max="1561" width="15.7109375" style="1" customWidth="1"/>
    <col min="1562" max="1562" width="2.85546875" style="1" customWidth="1"/>
    <col min="1563" max="1563" width="37.5703125" style="1" customWidth="1"/>
    <col min="1564" max="1564" width="2.85546875" style="1" customWidth="1"/>
    <col min="1565" max="1566" width="15.7109375" style="1" customWidth="1"/>
    <col min="1567" max="1567" width="2.7109375" style="1" customWidth="1"/>
    <col min="1568" max="1568" width="2.85546875" style="1" customWidth="1"/>
    <col min="1569" max="1570" width="15.7109375" style="1" customWidth="1"/>
    <col min="1571" max="1571" width="2.7109375" style="1" customWidth="1"/>
    <col min="1572" max="1572" width="2.85546875" style="1" customWidth="1"/>
    <col min="1573" max="1792" width="11.42578125" style="1"/>
    <col min="1793" max="1793" width="2.85546875" style="1" customWidth="1"/>
    <col min="1794" max="1794" width="37.5703125" style="1" customWidth="1"/>
    <col min="1795" max="1795" width="2.85546875" style="1" customWidth="1"/>
    <col min="1796" max="1797" width="15.7109375" style="1" customWidth="1"/>
    <col min="1798" max="1799" width="2.7109375" style="1" customWidth="1"/>
    <col min="1800" max="1801" width="15.7109375" style="1" customWidth="1"/>
    <col min="1802" max="1803" width="2.7109375" style="1" customWidth="1"/>
    <col min="1804" max="1805" width="15.7109375" style="1" customWidth="1"/>
    <col min="1806" max="1807" width="2.7109375" style="1" customWidth="1"/>
    <col min="1808" max="1809" width="15.7109375" style="1" customWidth="1"/>
    <col min="1810" max="1811" width="2.7109375" style="1" customWidth="1"/>
    <col min="1812" max="1813" width="15.7109375" style="1" customWidth="1"/>
    <col min="1814" max="1814" width="2.7109375" style="1" customWidth="1"/>
    <col min="1815" max="1815" width="2.85546875" style="1" customWidth="1"/>
    <col min="1816" max="1817" width="15.7109375" style="1" customWidth="1"/>
    <col min="1818" max="1818" width="2.85546875" style="1" customWidth="1"/>
    <col min="1819" max="1819" width="37.5703125" style="1" customWidth="1"/>
    <col min="1820" max="1820" width="2.85546875" style="1" customWidth="1"/>
    <col min="1821" max="1822" width="15.7109375" style="1" customWidth="1"/>
    <col min="1823" max="1823" width="2.7109375" style="1" customWidth="1"/>
    <col min="1824" max="1824" width="2.85546875" style="1" customWidth="1"/>
    <col min="1825" max="1826" width="15.7109375" style="1" customWidth="1"/>
    <col min="1827" max="1827" width="2.7109375" style="1" customWidth="1"/>
    <col min="1828" max="1828" width="2.85546875" style="1" customWidth="1"/>
    <col min="1829" max="2048" width="11.42578125" style="1"/>
    <col min="2049" max="2049" width="2.85546875" style="1" customWidth="1"/>
    <col min="2050" max="2050" width="37.5703125" style="1" customWidth="1"/>
    <col min="2051" max="2051" width="2.85546875" style="1" customWidth="1"/>
    <col min="2052" max="2053" width="15.7109375" style="1" customWidth="1"/>
    <col min="2054" max="2055" width="2.7109375" style="1" customWidth="1"/>
    <col min="2056" max="2057" width="15.7109375" style="1" customWidth="1"/>
    <col min="2058" max="2059" width="2.7109375" style="1" customWidth="1"/>
    <col min="2060" max="2061" width="15.7109375" style="1" customWidth="1"/>
    <col min="2062" max="2063" width="2.7109375" style="1" customWidth="1"/>
    <col min="2064" max="2065" width="15.7109375" style="1" customWidth="1"/>
    <col min="2066" max="2067" width="2.7109375" style="1" customWidth="1"/>
    <col min="2068" max="2069" width="15.7109375" style="1" customWidth="1"/>
    <col min="2070" max="2070" width="2.7109375" style="1" customWidth="1"/>
    <col min="2071" max="2071" width="2.85546875" style="1" customWidth="1"/>
    <col min="2072" max="2073" width="15.7109375" style="1" customWidth="1"/>
    <col min="2074" max="2074" width="2.85546875" style="1" customWidth="1"/>
    <col min="2075" max="2075" width="37.5703125" style="1" customWidth="1"/>
    <col min="2076" max="2076" width="2.85546875" style="1" customWidth="1"/>
    <col min="2077" max="2078" width="15.7109375" style="1" customWidth="1"/>
    <col min="2079" max="2079" width="2.7109375" style="1" customWidth="1"/>
    <col min="2080" max="2080" width="2.85546875" style="1" customWidth="1"/>
    <col min="2081" max="2082" width="15.7109375" style="1" customWidth="1"/>
    <col min="2083" max="2083" width="2.7109375" style="1" customWidth="1"/>
    <col min="2084" max="2084" width="2.85546875" style="1" customWidth="1"/>
    <col min="2085" max="2304" width="11.42578125" style="1"/>
    <col min="2305" max="2305" width="2.85546875" style="1" customWidth="1"/>
    <col min="2306" max="2306" width="37.5703125" style="1" customWidth="1"/>
    <col min="2307" max="2307" width="2.85546875" style="1" customWidth="1"/>
    <col min="2308" max="2309" width="15.7109375" style="1" customWidth="1"/>
    <col min="2310" max="2311" width="2.7109375" style="1" customWidth="1"/>
    <col min="2312" max="2313" width="15.7109375" style="1" customWidth="1"/>
    <col min="2314" max="2315" width="2.7109375" style="1" customWidth="1"/>
    <col min="2316" max="2317" width="15.7109375" style="1" customWidth="1"/>
    <col min="2318" max="2319" width="2.7109375" style="1" customWidth="1"/>
    <col min="2320" max="2321" width="15.7109375" style="1" customWidth="1"/>
    <col min="2322" max="2323" width="2.7109375" style="1" customWidth="1"/>
    <col min="2324" max="2325" width="15.7109375" style="1" customWidth="1"/>
    <col min="2326" max="2326" width="2.7109375" style="1" customWidth="1"/>
    <col min="2327" max="2327" width="2.85546875" style="1" customWidth="1"/>
    <col min="2328" max="2329" width="15.7109375" style="1" customWidth="1"/>
    <col min="2330" max="2330" width="2.85546875" style="1" customWidth="1"/>
    <col min="2331" max="2331" width="37.5703125" style="1" customWidth="1"/>
    <col min="2332" max="2332" width="2.85546875" style="1" customWidth="1"/>
    <col min="2333" max="2334" width="15.7109375" style="1" customWidth="1"/>
    <col min="2335" max="2335" width="2.7109375" style="1" customWidth="1"/>
    <col min="2336" max="2336" width="2.85546875" style="1" customWidth="1"/>
    <col min="2337" max="2338" width="15.7109375" style="1" customWidth="1"/>
    <col min="2339" max="2339" width="2.7109375" style="1" customWidth="1"/>
    <col min="2340" max="2340" width="2.85546875" style="1" customWidth="1"/>
    <col min="2341" max="2560" width="11.42578125" style="1"/>
    <col min="2561" max="2561" width="2.85546875" style="1" customWidth="1"/>
    <col min="2562" max="2562" width="37.5703125" style="1" customWidth="1"/>
    <col min="2563" max="2563" width="2.85546875" style="1" customWidth="1"/>
    <col min="2564" max="2565" width="15.7109375" style="1" customWidth="1"/>
    <col min="2566" max="2567" width="2.7109375" style="1" customWidth="1"/>
    <col min="2568" max="2569" width="15.7109375" style="1" customWidth="1"/>
    <col min="2570" max="2571" width="2.7109375" style="1" customWidth="1"/>
    <col min="2572" max="2573" width="15.7109375" style="1" customWidth="1"/>
    <col min="2574" max="2575" width="2.7109375" style="1" customWidth="1"/>
    <col min="2576" max="2577" width="15.7109375" style="1" customWidth="1"/>
    <col min="2578" max="2579" width="2.7109375" style="1" customWidth="1"/>
    <col min="2580" max="2581" width="15.7109375" style="1" customWidth="1"/>
    <col min="2582" max="2582" width="2.7109375" style="1" customWidth="1"/>
    <col min="2583" max="2583" width="2.85546875" style="1" customWidth="1"/>
    <col min="2584" max="2585" width="15.7109375" style="1" customWidth="1"/>
    <col min="2586" max="2586" width="2.85546875" style="1" customWidth="1"/>
    <col min="2587" max="2587" width="37.5703125" style="1" customWidth="1"/>
    <col min="2588" max="2588" width="2.85546875" style="1" customWidth="1"/>
    <col min="2589" max="2590" width="15.7109375" style="1" customWidth="1"/>
    <col min="2591" max="2591" width="2.7109375" style="1" customWidth="1"/>
    <col min="2592" max="2592" width="2.85546875" style="1" customWidth="1"/>
    <col min="2593" max="2594" width="15.7109375" style="1" customWidth="1"/>
    <col min="2595" max="2595" width="2.7109375" style="1" customWidth="1"/>
    <col min="2596" max="2596" width="2.85546875" style="1" customWidth="1"/>
    <col min="2597" max="2816" width="11.42578125" style="1"/>
    <col min="2817" max="2817" width="2.85546875" style="1" customWidth="1"/>
    <col min="2818" max="2818" width="37.5703125" style="1" customWidth="1"/>
    <col min="2819" max="2819" width="2.85546875" style="1" customWidth="1"/>
    <col min="2820" max="2821" width="15.7109375" style="1" customWidth="1"/>
    <col min="2822" max="2823" width="2.7109375" style="1" customWidth="1"/>
    <col min="2824" max="2825" width="15.7109375" style="1" customWidth="1"/>
    <col min="2826" max="2827" width="2.7109375" style="1" customWidth="1"/>
    <col min="2828" max="2829" width="15.7109375" style="1" customWidth="1"/>
    <col min="2830" max="2831" width="2.7109375" style="1" customWidth="1"/>
    <col min="2832" max="2833" width="15.7109375" style="1" customWidth="1"/>
    <col min="2834" max="2835" width="2.7109375" style="1" customWidth="1"/>
    <col min="2836" max="2837" width="15.7109375" style="1" customWidth="1"/>
    <col min="2838" max="2838" width="2.7109375" style="1" customWidth="1"/>
    <col min="2839" max="2839" width="2.85546875" style="1" customWidth="1"/>
    <col min="2840" max="2841" width="15.7109375" style="1" customWidth="1"/>
    <col min="2842" max="2842" width="2.85546875" style="1" customWidth="1"/>
    <col min="2843" max="2843" width="37.5703125" style="1" customWidth="1"/>
    <col min="2844" max="2844" width="2.85546875" style="1" customWidth="1"/>
    <col min="2845" max="2846" width="15.7109375" style="1" customWidth="1"/>
    <col min="2847" max="2847" width="2.7109375" style="1" customWidth="1"/>
    <col min="2848" max="2848" width="2.85546875" style="1" customWidth="1"/>
    <col min="2849" max="2850" width="15.7109375" style="1" customWidth="1"/>
    <col min="2851" max="2851" width="2.7109375" style="1" customWidth="1"/>
    <col min="2852" max="2852" width="2.85546875" style="1" customWidth="1"/>
    <col min="2853" max="3072" width="11.42578125" style="1"/>
    <col min="3073" max="3073" width="2.85546875" style="1" customWidth="1"/>
    <col min="3074" max="3074" width="37.5703125" style="1" customWidth="1"/>
    <col min="3075" max="3075" width="2.85546875" style="1" customWidth="1"/>
    <col min="3076" max="3077" width="15.7109375" style="1" customWidth="1"/>
    <col min="3078" max="3079" width="2.7109375" style="1" customWidth="1"/>
    <col min="3080" max="3081" width="15.7109375" style="1" customWidth="1"/>
    <col min="3082" max="3083" width="2.7109375" style="1" customWidth="1"/>
    <col min="3084" max="3085" width="15.7109375" style="1" customWidth="1"/>
    <col min="3086" max="3087" width="2.7109375" style="1" customWidth="1"/>
    <col min="3088" max="3089" width="15.7109375" style="1" customWidth="1"/>
    <col min="3090" max="3091" width="2.7109375" style="1" customWidth="1"/>
    <col min="3092" max="3093" width="15.7109375" style="1" customWidth="1"/>
    <col min="3094" max="3094" width="2.7109375" style="1" customWidth="1"/>
    <col min="3095" max="3095" width="2.85546875" style="1" customWidth="1"/>
    <col min="3096" max="3097" width="15.7109375" style="1" customWidth="1"/>
    <col min="3098" max="3098" width="2.85546875" style="1" customWidth="1"/>
    <col min="3099" max="3099" width="37.5703125" style="1" customWidth="1"/>
    <col min="3100" max="3100" width="2.85546875" style="1" customWidth="1"/>
    <col min="3101" max="3102" width="15.7109375" style="1" customWidth="1"/>
    <col min="3103" max="3103" width="2.7109375" style="1" customWidth="1"/>
    <col min="3104" max="3104" width="2.85546875" style="1" customWidth="1"/>
    <col min="3105" max="3106" width="15.7109375" style="1" customWidth="1"/>
    <col min="3107" max="3107" width="2.7109375" style="1" customWidth="1"/>
    <col min="3108" max="3108" width="2.85546875" style="1" customWidth="1"/>
    <col min="3109" max="3328" width="11.42578125" style="1"/>
    <col min="3329" max="3329" width="2.85546875" style="1" customWidth="1"/>
    <col min="3330" max="3330" width="37.5703125" style="1" customWidth="1"/>
    <col min="3331" max="3331" width="2.85546875" style="1" customWidth="1"/>
    <col min="3332" max="3333" width="15.7109375" style="1" customWidth="1"/>
    <col min="3334" max="3335" width="2.7109375" style="1" customWidth="1"/>
    <col min="3336" max="3337" width="15.7109375" style="1" customWidth="1"/>
    <col min="3338" max="3339" width="2.7109375" style="1" customWidth="1"/>
    <col min="3340" max="3341" width="15.7109375" style="1" customWidth="1"/>
    <col min="3342" max="3343" width="2.7109375" style="1" customWidth="1"/>
    <col min="3344" max="3345" width="15.7109375" style="1" customWidth="1"/>
    <col min="3346" max="3347" width="2.7109375" style="1" customWidth="1"/>
    <col min="3348" max="3349" width="15.7109375" style="1" customWidth="1"/>
    <col min="3350" max="3350" width="2.7109375" style="1" customWidth="1"/>
    <col min="3351" max="3351" width="2.85546875" style="1" customWidth="1"/>
    <col min="3352" max="3353" width="15.7109375" style="1" customWidth="1"/>
    <col min="3354" max="3354" width="2.85546875" style="1" customWidth="1"/>
    <col min="3355" max="3355" width="37.5703125" style="1" customWidth="1"/>
    <col min="3356" max="3356" width="2.85546875" style="1" customWidth="1"/>
    <col min="3357" max="3358" width="15.7109375" style="1" customWidth="1"/>
    <col min="3359" max="3359" width="2.7109375" style="1" customWidth="1"/>
    <col min="3360" max="3360" width="2.85546875" style="1" customWidth="1"/>
    <col min="3361" max="3362" width="15.7109375" style="1" customWidth="1"/>
    <col min="3363" max="3363" width="2.7109375" style="1" customWidth="1"/>
    <col min="3364" max="3364" width="2.85546875" style="1" customWidth="1"/>
    <col min="3365" max="3584" width="11.42578125" style="1"/>
    <col min="3585" max="3585" width="2.85546875" style="1" customWidth="1"/>
    <col min="3586" max="3586" width="37.5703125" style="1" customWidth="1"/>
    <col min="3587" max="3587" width="2.85546875" style="1" customWidth="1"/>
    <col min="3588" max="3589" width="15.7109375" style="1" customWidth="1"/>
    <col min="3590" max="3591" width="2.7109375" style="1" customWidth="1"/>
    <col min="3592" max="3593" width="15.7109375" style="1" customWidth="1"/>
    <col min="3594" max="3595" width="2.7109375" style="1" customWidth="1"/>
    <col min="3596" max="3597" width="15.7109375" style="1" customWidth="1"/>
    <col min="3598" max="3599" width="2.7109375" style="1" customWidth="1"/>
    <col min="3600" max="3601" width="15.7109375" style="1" customWidth="1"/>
    <col min="3602" max="3603" width="2.7109375" style="1" customWidth="1"/>
    <col min="3604" max="3605" width="15.7109375" style="1" customWidth="1"/>
    <col min="3606" max="3606" width="2.7109375" style="1" customWidth="1"/>
    <col min="3607" max="3607" width="2.85546875" style="1" customWidth="1"/>
    <col min="3608" max="3609" width="15.7109375" style="1" customWidth="1"/>
    <col min="3610" max="3610" width="2.85546875" style="1" customWidth="1"/>
    <col min="3611" max="3611" width="37.5703125" style="1" customWidth="1"/>
    <col min="3612" max="3612" width="2.85546875" style="1" customWidth="1"/>
    <col min="3613" max="3614" width="15.7109375" style="1" customWidth="1"/>
    <col min="3615" max="3615" width="2.7109375" style="1" customWidth="1"/>
    <col min="3616" max="3616" width="2.85546875" style="1" customWidth="1"/>
    <col min="3617" max="3618" width="15.7109375" style="1" customWidth="1"/>
    <col min="3619" max="3619" width="2.7109375" style="1" customWidth="1"/>
    <col min="3620" max="3620" width="2.85546875" style="1" customWidth="1"/>
    <col min="3621" max="3840" width="11.42578125" style="1"/>
    <col min="3841" max="3841" width="2.85546875" style="1" customWidth="1"/>
    <col min="3842" max="3842" width="37.5703125" style="1" customWidth="1"/>
    <col min="3843" max="3843" width="2.85546875" style="1" customWidth="1"/>
    <col min="3844" max="3845" width="15.7109375" style="1" customWidth="1"/>
    <col min="3846" max="3847" width="2.7109375" style="1" customWidth="1"/>
    <col min="3848" max="3849" width="15.7109375" style="1" customWidth="1"/>
    <col min="3850" max="3851" width="2.7109375" style="1" customWidth="1"/>
    <col min="3852" max="3853" width="15.7109375" style="1" customWidth="1"/>
    <col min="3854" max="3855" width="2.7109375" style="1" customWidth="1"/>
    <col min="3856" max="3857" width="15.7109375" style="1" customWidth="1"/>
    <col min="3858" max="3859" width="2.7109375" style="1" customWidth="1"/>
    <col min="3860" max="3861" width="15.7109375" style="1" customWidth="1"/>
    <col min="3862" max="3862" width="2.7109375" style="1" customWidth="1"/>
    <col min="3863" max="3863" width="2.85546875" style="1" customWidth="1"/>
    <col min="3864" max="3865" width="15.7109375" style="1" customWidth="1"/>
    <col min="3866" max="3866" width="2.85546875" style="1" customWidth="1"/>
    <col min="3867" max="3867" width="37.5703125" style="1" customWidth="1"/>
    <col min="3868" max="3868" width="2.85546875" style="1" customWidth="1"/>
    <col min="3869" max="3870" width="15.7109375" style="1" customWidth="1"/>
    <col min="3871" max="3871" width="2.7109375" style="1" customWidth="1"/>
    <col min="3872" max="3872" width="2.85546875" style="1" customWidth="1"/>
    <col min="3873" max="3874" width="15.7109375" style="1" customWidth="1"/>
    <col min="3875" max="3875" width="2.7109375" style="1" customWidth="1"/>
    <col min="3876" max="3876" width="2.85546875" style="1" customWidth="1"/>
    <col min="3877" max="4096" width="11.42578125" style="1"/>
    <col min="4097" max="4097" width="2.85546875" style="1" customWidth="1"/>
    <col min="4098" max="4098" width="37.5703125" style="1" customWidth="1"/>
    <col min="4099" max="4099" width="2.85546875" style="1" customWidth="1"/>
    <col min="4100" max="4101" width="15.7109375" style="1" customWidth="1"/>
    <col min="4102" max="4103" width="2.7109375" style="1" customWidth="1"/>
    <col min="4104" max="4105" width="15.7109375" style="1" customWidth="1"/>
    <col min="4106" max="4107" width="2.7109375" style="1" customWidth="1"/>
    <col min="4108" max="4109" width="15.7109375" style="1" customWidth="1"/>
    <col min="4110" max="4111" width="2.7109375" style="1" customWidth="1"/>
    <col min="4112" max="4113" width="15.7109375" style="1" customWidth="1"/>
    <col min="4114" max="4115" width="2.7109375" style="1" customWidth="1"/>
    <col min="4116" max="4117" width="15.7109375" style="1" customWidth="1"/>
    <col min="4118" max="4118" width="2.7109375" style="1" customWidth="1"/>
    <col min="4119" max="4119" width="2.85546875" style="1" customWidth="1"/>
    <col min="4120" max="4121" width="15.7109375" style="1" customWidth="1"/>
    <col min="4122" max="4122" width="2.85546875" style="1" customWidth="1"/>
    <col min="4123" max="4123" width="37.5703125" style="1" customWidth="1"/>
    <col min="4124" max="4124" width="2.85546875" style="1" customWidth="1"/>
    <col min="4125" max="4126" width="15.7109375" style="1" customWidth="1"/>
    <col min="4127" max="4127" width="2.7109375" style="1" customWidth="1"/>
    <col min="4128" max="4128" width="2.85546875" style="1" customWidth="1"/>
    <col min="4129" max="4130" width="15.7109375" style="1" customWidth="1"/>
    <col min="4131" max="4131" width="2.7109375" style="1" customWidth="1"/>
    <col min="4132" max="4132" width="2.85546875" style="1" customWidth="1"/>
    <col min="4133" max="4352" width="11.42578125" style="1"/>
    <col min="4353" max="4353" width="2.85546875" style="1" customWidth="1"/>
    <col min="4354" max="4354" width="37.5703125" style="1" customWidth="1"/>
    <col min="4355" max="4355" width="2.85546875" style="1" customWidth="1"/>
    <col min="4356" max="4357" width="15.7109375" style="1" customWidth="1"/>
    <col min="4358" max="4359" width="2.7109375" style="1" customWidth="1"/>
    <col min="4360" max="4361" width="15.7109375" style="1" customWidth="1"/>
    <col min="4362" max="4363" width="2.7109375" style="1" customWidth="1"/>
    <col min="4364" max="4365" width="15.7109375" style="1" customWidth="1"/>
    <col min="4366" max="4367" width="2.7109375" style="1" customWidth="1"/>
    <col min="4368" max="4369" width="15.7109375" style="1" customWidth="1"/>
    <col min="4370" max="4371" width="2.7109375" style="1" customWidth="1"/>
    <col min="4372" max="4373" width="15.7109375" style="1" customWidth="1"/>
    <col min="4374" max="4374" width="2.7109375" style="1" customWidth="1"/>
    <col min="4375" max="4375" width="2.85546875" style="1" customWidth="1"/>
    <col min="4376" max="4377" width="15.7109375" style="1" customWidth="1"/>
    <col min="4378" max="4378" width="2.85546875" style="1" customWidth="1"/>
    <col min="4379" max="4379" width="37.5703125" style="1" customWidth="1"/>
    <col min="4380" max="4380" width="2.85546875" style="1" customWidth="1"/>
    <col min="4381" max="4382" width="15.7109375" style="1" customWidth="1"/>
    <col min="4383" max="4383" width="2.7109375" style="1" customWidth="1"/>
    <col min="4384" max="4384" width="2.85546875" style="1" customWidth="1"/>
    <col min="4385" max="4386" width="15.7109375" style="1" customWidth="1"/>
    <col min="4387" max="4387" width="2.7109375" style="1" customWidth="1"/>
    <col min="4388" max="4388" width="2.85546875" style="1" customWidth="1"/>
    <col min="4389" max="4608" width="11.42578125" style="1"/>
    <col min="4609" max="4609" width="2.85546875" style="1" customWidth="1"/>
    <col min="4610" max="4610" width="37.5703125" style="1" customWidth="1"/>
    <col min="4611" max="4611" width="2.85546875" style="1" customWidth="1"/>
    <col min="4612" max="4613" width="15.7109375" style="1" customWidth="1"/>
    <col min="4614" max="4615" width="2.7109375" style="1" customWidth="1"/>
    <col min="4616" max="4617" width="15.7109375" style="1" customWidth="1"/>
    <col min="4618" max="4619" width="2.7109375" style="1" customWidth="1"/>
    <col min="4620" max="4621" width="15.7109375" style="1" customWidth="1"/>
    <col min="4622" max="4623" width="2.7109375" style="1" customWidth="1"/>
    <col min="4624" max="4625" width="15.7109375" style="1" customWidth="1"/>
    <col min="4626" max="4627" width="2.7109375" style="1" customWidth="1"/>
    <col min="4628" max="4629" width="15.7109375" style="1" customWidth="1"/>
    <col min="4630" max="4630" width="2.7109375" style="1" customWidth="1"/>
    <col min="4631" max="4631" width="2.85546875" style="1" customWidth="1"/>
    <col min="4632" max="4633" width="15.7109375" style="1" customWidth="1"/>
    <col min="4634" max="4634" width="2.85546875" style="1" customWidth="1"/>
    <col min="4635" max="4635" width="37.5703125" style="1" customWidth="1"/>
    <col min="4636" max="4636" width="2.85546875" style="1" customWidth="1"/>
    <col min="4637" max="4638" width="15.7109375" style="1" customWidth="1"/>
    <col min="4639" max="4639" width="2.7109375" style="1" customWidth="1"/>
    <col min="4640" max="4640" width="2.85546875" style="1" customWidth="1"/>
    <col min="4641" max="4642" width="15.7109375" style="1" customWidth="1"/>
    <col min="4643" max="4643" width="2.7109375" style="1" customWidth="1"/>
    <col min="4644" max="4644" width="2.85546875" style="1" customWidth="1"/>
    <col min="4645" max="4864" width="11.42578125" style="1"/>
    <col min="4865" max="4865" width="2.85546875" style="1" customWidth="1"/>
    <col min="4866" max="4866" width="37.5703125" style="1" customWidth="1"/>
    <col min="4867" max="4867" width="2.85546875" style="1" customWidth="1"/>
    <col min="4868" max="4869" width="15.7109375" style="1" customWidth="1"/>
    <col min="4870" max="4871" width="2.7109375" style="1" customWidth="1"/>
    <col min="4872" max="4873" width="15.7109375" style="1" customWidth="1"/>
    <col min="4874" max="4875" width="2.7109375" style="1" customWidth="1"/>
    <col min="4876" max="4877" width="15.7109375" style="1" customWidth="1"/>
    <col min="4878" max="4879" width="2.7109375" style="1" customWidth="1"/>
    <col min="4880" max="4881" width="15.7109375" style="1" customWidth="1"/>
    <col min="4882" max="4883" width="2.7109375" style="1" customWidth="1"/>
    <col min="4884" max="4885" width="15.7109375" style="1" customWidth="1"/>
    <col min="4886" max="4886" width="2.7109375" style="1" customWidth="1"/>
    <col min="4887" max="4887" width="2.85546875" style="1" customWidth="1"/>
    <col min="4888" max="4889" width="15.7109375" style="1" customWidth="1"/>
    <col min="4890" max="4890" width="2.85546875" style="1" customWidth="1"/>
    <col min="4891" max="4891" width="37.5703125" style="1" customWidth="1"/>
    <col min="4892" max="4892" width="2.85546875" style="1" customWidth="1"/>
    <col min="4893" max="4894" width="15.7109375" style="1" customWidth="1"/>
    <col min="4895" max="4895" width="2.7109375" style="1" customWidth="1"/>
    <col min="4896" max="4896" width="2.85546875" style="1" customWidth="1"/>
    <col min="4897" max="4898" width="15.7109375" style="1" customWidth="1"/>
    <col min="4899" max="4899" width="2.7109375" style="1" customWidth="1"/>
    <col min="4900" max="4900" width="2.85546875" style="1" customWidth="1"/>
    <col min="4901" max="5120" width="11.42578125" style="1"/>
    <col min="5121" max="5121" width="2.85546875" style="1" customWidth="1"/>
    <col min="5122" max="5122" width="37.5703125" style="1" customWidth="1"/>
    <col min="5123" max="5123" width="2.85546875" style="1" customWidth="1"/>
    <col min="5124" max="5125" width="15.7109375" style="1" customWidth="1"/>
    <col min="5126" max="5127" width="2.7109375" style="1" customWidth="1"/>
    <col min="5128" max="5129" width="15.7109375" style="1" customWidth="1"/>
    <col min="5130" max="5131" width="2.7109375" style="1" customWidth="1"/>
    <col min="5132" max="5133" width="15.7109375" style="1" customWidth="1"/>
    <col min="5134" max="5135" width="2.7109375" style="1" customWidth="1"/>
    <col min="5136" max="5137" width="15.7109375" style="1" customWidth="1"/>
    <col min="5138" max="5139" width="2.7109375" style="1" customWidth="1"/>
    <col min="5140" max="5141" width="15.7109375" style="1" customWidth="1"/>
    <col min="5142" max="5142" width="2.7109375" style="1" customWidth="1"/>
    <col min="5143" max="5143" width="2.85546875" style="1" customWidth="1"/>
    <col min="5144" max="5145" width="15.7109375" style="1" customWidth="1"/>
    <col min="5146" max="5146" width="2.85546875" style="1" customWidth="1"/>
    <col min="5147" max="5147" width="37.5703125" style="1" customWidth="1"/>
    <col min="5148" max="5148" width="2.85546875" style="1" customWidth="1"/>
    <col min="5149" max="5150" width="15.7109375" style="1" customWidth="1"/>
    <col min="5151" max="5151" width="2.7109375" style="1" customWidth="1"/>
    <col min="5152" max="5152" width="2.85546875" style="1" customWidth="1"/>
    <col min="5153" max="5154" width="15.7109375" style="1" customWidth="1"/>
    <col min="5155" max="5155" width="2.7109375" style="1" customWidth="1"/>
    <col min="5156" max="5156" width="2.85546875" style="1" customWidth="1"/>
    <col min="5157" max="5376" width="11.42578125" style="1"/>
    <col min="5377" max="5377" width="2.85546875" style="1" customWidth="1"/>
    <col min="5378" max="5378" width="37.5703125" style="1" customWidth="1"/>
    <col min="5379" max="5379" width="2.85546875" style="1" customWidth="1"/>
    <col min="5380" max="5381" width="15.7109375" style="1" customWidth="1"/>
    <col min="5382" max="5383" width="2.7109375" style="1" customWidth="1"/>
    <col min="5384" max="5385" width="15.7109375" style="1" customWidth="1"/>
    <col min="5386" max="5387" width="2.7109375" style="1" customWidth="1"/>
    <col min="5388" max="5389" width="15.7109375" style="1" customWidth="1"/>
    <col min="5390" max="5391" width="2.7109375" style="1" customWidth="1"/>
    <col min="5392" max="5393" width="15.7109375" style="1" customWidth="1"/>
    <col min="5394" max="5395" width="2.7109375" style="1" customWidth="1"/>
    <col min="5396" max="5397" width="15.7109375" style="1" customWidth="1"/>
    <col min="5398" max="5398" width="2.7109375" style="1" customWidth="1"/>
    <col min="5399" max="5399" width="2.85546875" style="1" customWidth="1"/>
    <col min="5400" max="5401" width="15.7109375" style="1" customWidth="1"/>
    <col min="5402" max="5402" width="2.85546875" style="1" customWidth="1"/>
    <col min="5403" max="5403" width="37.5703125" style="1" customWidth="1"/>
    <col min="5404" max="5404" width="2.85546875" style="1" customWidth="1"/>
    <col min="5405" max="5406" width="15.7109375" style="1" customWidth="1"/>
    <col min="5407" max="5407" width="2.7109375" style="1" customWidth="1"/>
    <col min="5408" max="5408" width="2.85546875" style="1" customWidth="1"/>
    <col min="5409" max="5410" width="15.7109375" style="1" customWidth="1"/>
    <col min="5411" max="5411" width="2.7109375" style="1" customWidth="1"/>
    <col min="5412" max="5412" width="2.85546875" style="1" customWidth="1"/>
    <col min="5413" max="5632" width="11.42578125" style="1"/>
    <col min="5633" max="5633" width="2.85546875" style="1" customWidth="1"/>
    <col min="5634" max="5634" width="37.5703125" style="1" customWidth="1"/>
    <col min="5635" max="5635" width="2.85546875" style="1" customWidth="1"/>
    <col min="5636" max="5637" width="15.7109375" style="1" customWidth="1"/>
    <col min="5638" max="5639" width="2.7109375" style="1" customWidth="1"/>
    <col min="5640" max="5641" width="15.7109375" style="1" customWidth="1"/>
    <col min="5642" max="5643" width="2.7109375" style="1" customWidth="1"/>
    <col min="5644" max="5645" width="15.7109375" style="1" customWidth="1"/>
    <col min="5646" max="5647" width="2.7109375" style="1" customWidth="1"/>
    <col min="5648" max="5649" width="15.7109375" style="1" customWidth="1"/>
    <col min="5650" max="5651" width="2.7109375" style="1" customWidth="1"/>
    <col min="5652" max="5653" width="15.7109375" style="1" customWidth="1"/>
    <col min="5654" max="5654" width="2.7109375" style="1" customWidth="1"/>
    <col min="5655" max="5655" width="2.85546875" style="1" customWidth="1"/>
    <col min="5656" max="5657" width="15.7109375" style="1" customWidth="1"/>
    <col min="5658" max="5658" width="2.85546875" style="1" customWidth="1"/>
    <col min="5659" max="5659" width="37.5703125" style="1" customWidth="1"/>
    <col min="5660" max="5660" width="2.85546875" style="1" customWidth="1"/>
    <col min="5661" max="5662" width="15.7109375" style="1" customWidth="1"/>
    <col min="5663" max="5663" width="2.7109375" style="1" customWidth="1"/>
    <col min="5664" max="5664" width="2.85546875" style="1" customWidth="1"/>
    <col min="5665" max="5666" width="15.7109375" style="1" customWidth="1"/>
    <col min="5667" max="5667" width="2.7109375" style="1" customWidth="1"/>
    <col min="5668" max="5668" width="2.85546875" style="1" customWidth="1"/>
    <col min="5669" max="5888" width="11.42578125" style="1"/>
    <col min="5889" max="5889" width="2.85546875" style="1" customWidth="1"/>
    <col min="5890" max="5890" width="37.5703125" style="1" customWidth="1"/>
    <col min="5891" max="5891" width="2.85546875" style="1" customWidth="1"/>
    <col min="5892" max="5893" width="15.7109375" style="1" customWidth="1"/>
    <col min="5894" max="5895" width="2.7109375" style="1" customWidth="1"/>
    <col min="5896" max="5897" width="15.7109375" style="1" customWidth="1"/>
    <col min="5898" max="5899" width="2.7109375" style="1" customWidth="1"/>
    <col min="5900" max="5901" width="15.7109375" style="1" customWidth="1"/>
    <col min="5902" max="5903" width="2.7109375" style="1" customWidth="1"/>
    <col min="5904" max="5905" width="15.7109375" style="1" customWidth="1"/>
    <col min="5906" max="5907" width="2.7109375" style="1" customWidth="1"/>
    <col min="5908" max="5909" width="15.7109375" style="1" customWidth="1"/>
    <col min="5910" max="5910" width="2.7109375" style="1" customWidth="1"/>
    <col min="5911" max="5911" width="2.85546875" style="1" customWidth="1"/>
    <col min="5912" max="5913" width="15.7109375" style="1" customWidth="1"/>
    <col min="5914" max="5914" width="2.85546875" style="1" customWidth="1"/>
    <col min="5915" max="5915" width="37.5703125" style="1" customWidth="1"/>
    <col min="5916" max="5916" width="2.85546875" style="1" customWidth="1"/>
    <col min="5917" max="5918" width="15.7109375" style="1" customWidth="1"/>
    <col min="5919" max="5919" width="2.7109375" style="1" customWidth="1"/>
    <col min="5920" max="5920" width="2.85546875" style="1" customWidth="1"/>
    <col min="5921" max="5922" width="15.7109375" style="1" customWidth="1"/>
    <col min="5923" max="5923" width="2.7109375" style="1" customWidth="1"/>
    <col min="5924" max="5924" width="2.85546875" style="1" customWidth="1"/>
    <col min="5925" max="6144" width="11.42578125" style="1"/>
    <col min="6145" max="6145" width="2.85546875" style="1" customWidth="1"/>
    <col min="6146" max="6146" width="37.5703125" style="1" customWidth="1"/>
    <col min="6147" max="6147" width="2.85546875" style="1" customWidth="1"/>
    <col min="6148" max="6149" width="15.7109375" style="1" customWidth="1"/>
    <col min="6150" max="6151" width="2.7109375" style="1" customWidth="1"/>
    <col min="6152" max="6153" width="15.7109375" style="1" customWidth="1"/>
    <col min="6154" max="6155" width="2.7109375" style="1" customWidth="1"/>
    <col min="6156" max="6157" width="15.7109375" style="1" customWidth="1"/>
    <col min="6158" max="6159" width="2.7109375" style="1" customWidth="1"/>
    <col min="6160" max="6161" width="15.7109375" style="1" customWidth="1"/>
    <col min="6162" max="6163" width="2.7109375" style="1" customWidth="1"/>
    <col min="6164" max="6165" width="15.7109375" style="1" customWidth="1"/>
    <col min="6166" max="6166" width="2.7109375" style="1" customWidth="1"/>
    <col min="6167" max="6167" width="2.85546875" style="1" customWidth="1"/>
    <col min="6168" max="6169" width="15.7109375" style="1" customWidth="1"/>
    <col min="6170" max="6170" width="2.85546875" style="1" customWidth="1"/>
    <col min="6171" max="6171" width="37.5703125" style="1" customWidth="1"/>
    <col min="6172" max="6172" width="2.85546875" style="1" customWidth="1"/>
    <col min="6173" max="6174" width="15.7109375" style="1" customWidth="1"/>
    <col min="6175" max="6175" width="2.7109375" style="1" customWidth="1"/>
    <col min="6176" max="6176" width="2.85546875" style="1" customWidth="1"/>
    <col min="6177" max="6178" width="15.7109375" style="1" customWidth="1"/>
    <col min="6179" max="6179" width="2.7109375" style="1" customWidth="1"/>
    <col min="6180" max="6180" width="2.85546875" style="1" customWidth="1"/>
    <col min="6181" max="6400" width="11.42578125" style="1"/>
    <col min="6401" max="6401" width="2.85546875" style="1" customWidth="1"/>
    <col min="6402" max="6402" width="37.5703125" style="1" customWidth="1"/>
    <col min="6403" max="6403" width="2.85546875" style="1" customWidth="1"/>
    <col min="6404" max="6405" width="15.7109375" style="1" customWidth="1"/>
    <col min="6406" max="6407" width="2.7109375" style="1" customWidth="1"/>
    <col min="6408" max="6409" width="15.7109375" style="1" customWidth="1"/>
    <col min="6410" max="6411" width="2.7109375" style="1" customWidth="1"/>
    <col min="6412" max="6413" width="15.7109375" style="1" customWidth="1"/>
    <col min="6414" max="6415" width="2.7109375" style="1" customWidth="1"/>
    <col min="6416" max="6417" width="15.7109375" style="1" customWidth="1"/>
    <col min="6418" max="6419" width="2.7109375" style="1" customWidth="1"/>
    <col min="6420" max="6421" width="15.7109375" style="1" customWidth="1"/>
    <col min="6422" max="6422" width="2.7109375" style="1" customWidth="1"/>
    <col min="6423" max="6423" width="2.85546875" style="1" customWidth="1"/>
    <col min="6424" max="6425" width="15.7109375" style="1" customWidth="1"/>
    <col min="6426" max="6426" width="2.85546875" style="1" customWidth="1"/>
    <col min="6427" max="6427" width="37.5703125" style="1" customWidth="1"/>
    <col min="6428" max="6428" width="2.85546875" style="1" customWidth="1"/>
    <col min="6429" max="6430" width="15.7109375" style="1" customWidth="1"/>
    <col min="6431" max="6431" width="2.7109375" style="1" customWidth="1"/>
    <col min="6432" max="6432" width="2.85546875" style="1" customWidth="1"/>
    <col min="6433" max="6434" width="15.7109375" style="1" customWidth="1"/>
    <col min="6435" max="6435" width="2.7109375" style="1" customWidth="1"/>
    <col min="6436" max="6436" width="2.85546875" style="1" customWidth="1"/>
    <col min="6437" max="6656" width="11.42578125" style="1"/>
    <col min="6657" max="6657" width="2.85546875" style="1" customWidth="1"/>
    <col min="6658" max="6658" width="37.5703125" style="1" customWidth="1"/>
    <col min="6659" max="6659" width="2.85546875" style="1" customWidth="1"/>
    <col min="6660" max="6661" width="15.7109375" style="1" customWidth="1"/>
    <col min="6662" max="6663" width="2.7109375" style="1" customWidth="1"/>
    <col min="6664" max="6665" width="15.7109375" style="1" customWidth="1"/>
    <col min="6666" max="6667" width="2.7109375" style="1" customWidth="1"/>
    <col min="6668" max="6669" width="15.7109375" style="1" customWidth="1"/>
    <col min="6670" max="6671" width="2.7109375" style="1" customWidth="1"/>
    <col min="6672" max="6673" width="15.7109375" style="1" customWidth="1"/>
    <col min="6674" max="6675" width="2.7109375" style="1" customWidth="1"/>
    <col min="6676" max="6677" width="15.7109375" style="1" customWidth="1"/>
    <col min="6678" max="6678" width="2.7109375" style="1" customWidth="1"/>
    <col min="6679" max="6679" width="2.85546875" style="1" customWidth="1"/>
    <col min="6680" max="6681" width="15.7109375" style="1" customWidth="1"/>
    <col min="6682" max="6682" width="2.85546875" style="1" customWidth="1"/>
    <col min="6683" max="6683" width="37.5703125" style="1" customWidth="1"/>
    <col min="6684" max="6684" width="2.85546875" style="1" customWidth="1"/>
    <col min="6685" max="6686" width="15.7109375" style="1" customWidth="1"/>
    <col min="6687" max="6687" width="2.7109375" style="1" customWidth="1"/>
    <col min="6688" max="6688" width="2.85546875" style="1" customWidth="1"/>
    <col min="6689" max="6690" width="15.7109375" style="1" customWidth="1"/>
    <col min="6691" max="6691" width="2.7109375" style="1" customWidth="1"/>
    <col min="6692" max="6692" width="2.85546875" style="1" customWidth="1"/>
    <col min="6693" max="6912" width="11.42578125" style="1"/>
    <col min="6913" max="6913" width="2.85546875" style="1" customWidth="1"/>
    <col min="6914" max="6914" width="37.5703125" style="1" customWidth="1"/>
    <col min="6915" max="6915" width="2.85546875" style="1" customWidth="1"/>
    <col min="6916" max="6917" width="15.7109375" style="1" customWidth="1"/>
    <col min="6918" max="6919" width="2.7109375" style="1" customWidth="1"/>
    <col min="6920" max="6921" width="15.7109375" style="1" customWidth="1"/>
    <col min="6922" max="6923" width="2.7109375" style="1" customWidth="1"/>
    <col min="6924" max="6925" width="15.7109375" style="1" customWidth="1"/>
    <col min="6926" max="6927" width="2.7109375" style="1" customWidth="1"/>
    <col min="6928" max="6929" width="15.7109375" style="1" customWidth="1"/>
    <col min="6930" max="6931" width="2.7109375" style="1" customWidth="1"/>
    <col min="6932" max="6933" width="15.7109375" style="1" customWidth="1"/>
    <col min="6934" max="6934" width="2.7109375" style="1" customWidth="1"/>
    <col min="6935" max="6935" width="2.85546875" style="1" customWidth="1"/>
    <col min="6936" max="6937" width="15.7109375" style="1" customWidth="1"/>
    <col min="6938" max="6938" width="2.85546875" style="1" customWidth="1"/>
    <col min="6939" max="6939" width="37.5703125" style="1" customWidth="1"/>
    <col min="6940" max="6940" width="2.85546875" style="1" customWidth="1"/>
    <col min="6941" max="6942" width="15.7109375" style="1" customWidth="1"/>
    <col min="6943" max="6943" width="2.7109375" style="1" customWidth="1"/>
    <col min="6944" max="6944" width="2.85546875" style="1" customWidth="1"/>
    <col min="6945" max="6946" width="15.7109375" style="1" customWidth="1"/>
    <col min="6947" max="6947" width="2.7109375" style="1" customWidth="1"/>
    <col min="6948" max="6948" width="2.85546875" style="1" customWidth="1"/>
    <col min="6949" max="7168" width="11.42578125" style="1"/>
    <col min="7169" max="7169" width="2.85546875" style="1" customWidth="1"/>
    <col min="7170" max="7170" width="37.5703125" style="1" customWidth="1"/>
    <col min="7171" max="7171" width="2.85546875" style="1" customWidth="1"/>
    <col min="7172" max="7173" width="15.7109375" style="1" customWidth="1"/>
    <col min="7174" max="7175" width="2.7109375" style="1" customWidth="1"/>
    <col min="7176" max="7177" width="15.7109375" style="1" customWidth="1"/>
    <col min="7178" max="7179" width="2.7109375" style="1" customWidth="1"/>
    <col min="7180" max="7181" width="15.7109375" style="1" customWidth="1"/>
    <col min="7182" max="7183" width="2.7109375" style="1" customWidth="1"/>
    <col min="7184" max="7185" width="15.7109375" style="1" customWidth="1"/>
    <col min="7186" max="7187" width="2.7109375" style="1" customWidth="1"/>
    <col min="7188" max="7189" width="15.7109375" style="1" customWidth="1"/>
    <col min="7190" max="7190" width="2.7109375" style="1" customWidth="1"/>
    <col min="7191" max="7191" width="2.85546875" style="1" customWidth="1"/>
    <col min="7192" max="7193" width="15.7109375" style="1" customWidth="1"/>
    <col min="7194" max="7194" width="2.85546875" style="1" customWidth="1"/>
    <col min="7195" max="7195" width="37.5703125" style="1" customWidth="1"/>
    <col min="7196" max="7196" width="2.85546875" style="1" customWidth="1"/>
    <col min="7197" max="7198" width="15.7109375" style="1" customWidth="1"/>
    <col min="7199" max="7199" width="2.7109375" style="1" customWidth="1"/>
    <col min="7200" max="7200" width="2.85546875" style="1" customWidth="1"/>
    <col min="7201" max="7202" width="15.7109375" style="1" customWidth="1"/>
    <col min="7203" max="7203" width="2.7109375" style="1" customWidth="1"/>
    <col min="7204" max="7204" width="2.85546875" style="1" customWidth="1"/>
    <col min="7205" max="7424" width="11.42578125" style="1"/>
    <col min="7425" max="7425" width="2.85546875" style="1" customWidth="1"/>
    <col min="7426" max="7426" width="37.5703125" style="1" customWidth="1"/>
    <col min="7427" max="7427" width="2.85546875" style="1" customWidth="1"/>
    <col min="7428" max="7429" width="15.7109375" style="1" customWidth="1"/>
    <col min="7430" max="7431" width="2.7109375" style="1" customWidth="1"/>
    <col min="7432" max="7433" width="15.7109375" style="1" customWidth="1"/>
    <col min="7434" max="7435" width="2.7109375" style="1" customWidth="1"/>
    <col min="7436" max="7437" width="15.7109375" style="1" customWidth="1"/>
    <col min="7438" max="7439" width="2.7109375" style="1" customWidth="1"/>
    <col min="7440" max="7441" width="15.7109375" style="1" customWidth="1"/>
    <col min="7442" max="7443" width="2.7109375" style="1" customWidth="1"/>
    <col min="7444" max="7445" width="15.7109375" style="1" customWidth="1"/>
    <col min="7446" max="7446" width="2.7109375" style="1" customWidth="1"/>
    <col min="7447" max="7447" width="2.85546875" style="1" customWidth="1"/>
    <col min="7448" max="7449" width="15.7109375" style="1" customWidth="1"/>
    <col min="7450" max="7450" width="2.85546875" style="1" customWidth="1"/>
    <col min="7451" max="7451" width="37.5703125" style="1" customWidth="1"/>
    <col min="7452" max="7452" width="2.85546875" style="1" customWidth="1"/>
    <col min="7453" max="7454" width="15.7109375" style="1" customWidth="1"/>
    <col min="7455" max="7455" width="2.7109375" style="1" customWidth="1"/>
    <col min="7456" max="7456" width="2.85546875" style="1" customWidth="1"/>
    <col min="7457" max="7458" width="15.7109375" style="1" customWidth="1"/>
    <col min="7459" max="7459" width="2.7109375" style="1" customWidth="1"/>
    <col min="7460" max="7460" width="2.85546875" style="1" customWidth="1"/>
    <col min="7461" max="7680" width="11.42578125" style="1"/>
    <col min="7681" max="7681" width="2.85546875" style="1" customWidth="1"/>
    <col min="7682" max="7682" width="37.5703125" style="1" customWidth="1"/>
    <col min="7683" max="7683" width="2.85546875" style="1" customWidth="1"/>
    <col min="7684" max="7685" width="15.7109375" style="1" customWidth="1"/>
    <col min="7686" max="7687" width="2.7109375" style="1" customWidth="1"/>
    <col min="7688" max="7689" width="15.7109375" style="1" customWidth="1"/>
    <col min="7690" max="7691" width="2.7109375" style="1" customWidth="1"/>
    <col min="7692" max="7693" width="15.7109375" style="1" customWidth="1"/>
    <col min="7694" max="7695" width="2.7109375" style="1" customWidth="1"/>
    <col min="7696" max="7697" width="15.7109375" style="1" customWidth="1"/>
    <col min="7698" max="7699" width="2.7109375" style="1" customWidth="1"/>
    <col min="7700" max="7701" width="15.7109375" style="1" customWidth="1"/>
    <col min="7702" max="7702" width="2.7109375" style="1" customWidth="1"/>
    <col min="7703" max="7703" width="2.85546875" style="1" customWidth="1"/>
    <col min="7704" max="7705" width="15.7109375" style="1" customWidth="1"/>
    <col min="7706" max="7706" width="2.85546875" style="1" customWidth="1"/>
    <col min="7707" max="7707" width="37.5703125" style="1" customWidth="1"/>
    <col min="7708" max="7708" width="2.85546875" style="1" customWidth="1"/>
    <col min="7709" max="7710" width="15.7109375" style="1" customWidth="1"/>
    <col min="7711" max="7711" width="2.7109375" style="1" customWidth="1"/>
    <col min="7712" max="7712" width="2.85546875" style="1" customWidth="1"/>
    <col min="7713" max="7714" width="15.7109375" style="1" customWidth="1"/>
    <col min="7715" max="7715" width="2.7109375" style="1" customWidth="1"/>
    <col min="7716" max="7716" width="2.85546875" style="1" customWidth="1"/>
    <col min="7717" max="7936" width="11.42578125" style="1"/>
    <col min="7937" max="7937" width="2.85546875" style="1" customWidth="1"/>
    <col min="7938" max="7938" width="37.5703125" style="1" customWidth="1"/>
    <col min="7939" max="7939" width="2.85546875" style="1" customWidth="1"/>
    <col min="7940" max="7941" width="15.7109375" style="1" customWidth="1"/>
    <col min="7942" max="7943" width="2.7109375" style="1" customWidth="1"/>
    <col min="7944" max="7945" width="15.7109375" style="1" customWidth="1"/>
    <col min="7946" max="7947" width="2.7109375" style="1" customWidth="1"/>
    <col min="7948" max="7949" width="15.7109375" style="1" customWidth="1"/>
    <col min="7950" max="7951" width="2.7109375" style="1" customWidth="1"/>
    <col min="7952" max="7953" width="15.7109375" style="1" customWidth="1"/>
    <col min="7954" max="7955" width="2.7109375" style="1" customWidth="1"/>
    <col min="7956" max="7957" width="15.7109375" style="1" customWidth="1"/>
    <col min="7958" max="7958" width="2.7109375" style="1" customWidth="1"/>
    <col min="7959" max="7959" width="2.85546875" style="1" customWidth="1"/>
    <col min="7960" max="7961" width="15.7109375" style="1" customWidth="1"/>
    <col min="7962" max="7962" width="2.85546875" style="1" customWidth="1"/>
    <col min="7963" max="7963" width="37.5703125" style="1" customWidth="1"/>
    <col min="7964" max="7964" width="2.85546875" style="1" customWidth="1"/>
    <col min="7965" max="7966" width="15.7109375" style="1" customWidth="1"/>
    <col min="7967" max="7967" width="2.7109375" style="1" customWidth="1"/>
    <col min="7968" max="7968" width="2.85546875" style="1" customWidth="1"/>
    <col min="7969" max="7970" width="15.7109375" style="1" customWidth="1"/>
    <col min="7971" max="7971" width="2.7109375" style="1" customWidth="1"/>
    <col min="7972" max="7972" width="2.85546875" style="1" customWidth="1"/>
    <col min="7973" max="8192" width="11.42578125" style="1"/>
    <col min="8193" max="8193" width="2.85546875" style="1" customWidth="1"/>
    <col min="8194" max="8194" width="37.5703125" style="1" customWidth="1"/>
    <col min="8195" max="8195" width="2.85546875" style="1" customWidth="1"/>
    <col min="8196" max="8197" width="15.7109375" style="1" customWidth="1"/>
    <col min="8198" max="8199" width="2.7109375" style="1" customWidth="1"/>
    <col min="8200" max="8201" width="15.7109375" style="1" customWidth="1"/>
    <col min="8202" max="8203" width="2.7109375" style="1" customWidth="1"/>
    <col min="8204" max="8205" width="15.7109375" style="1" customWidth="1"/>
    <col min="8206" max="8207" width="2.7109375" style="1" customWidth="1"/>
    <col min="8208" max="8209" width="15.7109375" style="1" customWidth="1"/>
    <col min="8210" max="8211" width="2.7109375" style="1" customWidth="1"/>
    <col min="8212" max="8213" width="15.7109375" style="1" customWidth="1"/>
    <col min="8214" max="8214" width="2.7109375" style="1" customWidth="1"/>
    <col min="8215" max="8215" width="2.85546875" style="1" customWidth="1"/>
    <col min="8216" max="8217" width="15.7109375" style="1" customWidth="1"/>
    <col min="8218" max="8218" width="2.85546875" style="1" customWidth="1"/>
    <col min="8219" max="8219" width="37.5703125" style="1" customWidth="1"/>
    <col min="8220" max="8220" width="2.85546875" style="1" customWidth="1"/>
    <col min="8221" max="8222" width="15.7109375" style="1" customWidth="1"/>
    <col min="8223" max="8223" width="2.7109375" style="1" customWidth="1"/>
    <col min="8224" max="8224" width="2.85546875" style="1" customWidth="1"/>
    <col min="8225" max="8226" width="15.7109375" style="1" customWidth="1"/>
    <col min="8227" max="8227" width="2.7109375" style="1" customWidth="1"/>
    <col min="8228" max="8228" width="2.85546875" style="1" customWidth="1"/>
    <col min="8229" max="8448" width="11.42578125" style="1"/>
    <col min="8449" max="8449" width="2.85546875" style="1" customWidth="1"/>
    <col min="8450" max="8450" width="37.5703125" style="1" customWidth="1"/>
    <col min="8451" max="8451" width="2.85546875" style="1" customWidth="1"/>
    <col min="8452" max="8453" width="15.7109375" style="1" customWidth="1"/>
    <col min="8454" max="8455" width="2.7109375" style="1" customWidth="1"/>
    <col min="8456" max="8457" width="15.7109375" style="1" customWidth="1"/>
    <col min="8458" max="8459" width="2.7109375" style="1" customWidth="1"/>
    <col min="8460" max="8461" width="15.7109375" style="1" customWidth="1"/>
    <col min="8462" max="8463" width="2.7109375" style="1" customWidth="1"/>
    <col min="8464" max="8465" width="15.7109375" style="1" customWidth="1"/>
    <col min="8466" max="8467" width="2.7109375" style="1" customWidth="1"/>
    <col min="8468" max="8469" width="15.7109375" style="1" customWidth="1"/>
    <col min="8470" max="8470" width="2.7109375" style="1" customWidth="1"/>
    <col min="8471" max="8471" width="2.85546875" style="1" customWidth="1"/>
    <col min="8472" max="8473" width="15.7109375" style="1" customWidth="1"/>
    <col min="8474" max="8474" width="2.85546875" style="1" customWidth="1"/>
    <col min="8475" max="8475" width="37.5703125" style="1" customWidth="1"/>
    <col min="8476" max="8476" width="2.85546875" style="1" customWidth="1"/>
    <col min="8477" max="8478" width="15.7109375" style="1" customWidth="1"/>
    <col min="8479" max="8479" width="2.7109375" style="1" customWidth="1"/>
    <col min="8480" max="8480" width="2.85546875" style="1" customWidth="1"/>
    <col min="8481" max="8482" width="15.7109375" style="1" customWidth="1"/>
    <col min="8483" max="8483" width="2.7109375" style="1" customWidth="1"/>
    <col min="8484" max="8484" width="2.85546875" style="1" customWidth="1"/>
    <col min="8485" max="8704" width="11.42578125" style="1"/>
    <col min="8705" max="8705" width="2.85546875" style="1" customWidth="1"/>
    <col min="8706" max="8706" width="37.5703125" style="1" customWidth="1"/>
    <col min="8707" max="8707" width="2.85546875" style="1" customWidth="1"/>
    <col min="8708" max="8709" width="15.7109375" style="1" customWidth="1"/>
    <col min="8710" max="8711" width="2.7109375" style="1" customWidth="1"/>
    <col min="8712" max="8713" width="15.7109375" style="1" customWidth="1"/>
    <col min="8714" max="8715" width="2.7109375" style="1" customWidth="1"/>
    <col min="8716" max="8717" width="15.7109375" style="1" customWidth="1"/>
    <col min="8718" max="8719" width="2.7109375" style="1" customWidth="1"/>
    <col min="8720" max="8721" width="15.7109375" style="1" customWidth="1"/>
    <col min="8722" max="8723" width="2.7109375" style="1" customWidth="1"/>
    <col min="8724" max="8725" width="15.7109375" style="1" customWidth="1"/>
    <col min="8726" max="8726" width="2.7109375" style="1" customWidth="1"/>
    <col min="8727" max="8727" width="2.85546875" style="1" customWidth="1"/>
    <col min="8728" max="8729" width="15.7109375" style="1" customWidth="1"/>
    <col min="8730" max="8730" width="2.85546875" style="1" customWidth="1"/>
    <col min="8731" max="8731" width="37.5703125" style="1" customWidth="1"/>
    <col min="8732" max="8732" width="2.85546875" style="1" customWidth="1"/>
    <col min="8733" max="8734" width="15.7109375" style="1" customWidth="1"/>
    <col min="8735" max="8735" width="2.7109375" style="1" customWidth="1"/>
    <col min="8736" max="8736" width="2.85546875" style="1" customWidth="1"/>
    <col min="8737" max="8738" width="15.7109375" style="1" customWidth="1"/>
    <col min="8739" max="8739" width="2.7109375" style="1" customWidth="1"/>
    <col min="8740" max="8740" width="2.85546875" style="1" customWidth="1"/>
    <col min="8741" max="8960" width="11.42578125" style="1"/>
    <col min="8961" max="8961" width="2.85546875" style="1" customWidth="1"/>
    <col min="8962" max="8962" width="37.5703125" style="1" customWidth="1"/>
    <col min="8963" max="8963" width="2.85546875" style="1" customWidth="1"/>
    <col min="8964" max="8965" width="15.7109375" style="1" customWidth="1"/>
    <col min="8966" max="8967" width="2.7109375" style="1" customWidth="1"/>
    <col min="8968" max="8969" width="15.7109375" style="1" customWidth="1"/>
    <col min="8970" max="8971" width="2.7109375" style="1" customWidth="1"/>
    <col min="8972" max="8973" width="15.7109375" style="1" customWidth="1"/>
    <col min="8974" max="8975" width="2.7109375" style="1" customWidth="1"/>
    <col min="8976" max="8977" width="15.7109375" style="1" customWidth="1"/>
    <col min="8978" max="8979" width="2.7109375" style="1" customWidth="1"/>
    <col min="8980" max="8981" width="15.7109375" style="1" customWidth="1"/>
    <col min="8982" max="8982" width="2.7109375" style="1" customWidth="1"/>
    <col min="8983" max="8983" width="2.85546875" style="1" customWidth="1"/>
    <col min="8984" max="8985" width="15.7109375" style="1" customWidth="1"/>
    <col min="8986" max="8986" width="2.85546875" style="1" customWidth="1"/>
    <col min="8987" max="8987" width="37.5703125" style="1" customWidth="1"/>
    <col min="8988" max="8988" width="2.85546875" style="1" customWidth="1"/>
    <col min="8989" max="8990" width="15.7109375" style="1" customWidth="1"/>
    <col min="8991" max="8991" width="2.7109375" style="1" customWidth="1"/>
    <col min="8992" max="8992" width="2.85546875" style="1" customWidth="1"/>
    <col min="8993" max="8994" width="15.7109375" style="1" customWidth="1"/>
    <col min="8995" max="8995" width="2.7109375" style="1" customWidth="1"/>
    <col min="8996" max="8996" width="2.85546875" style="1" customWidth="1"/>
    <col min="8997" max="9216" width="11.42578125" style="1"/>
    <col min="9217" max="9217" width="2.85546875" style="1" customWidth="1"/>
    <col min="9218" max="9218" width="37.5703125" style="1" customWidth="1"/>
    <col min="9219" max="9219" width="2.85546875" style="1" customWidth="1"/>
    <col min="9220" max="9221" width="15.7109375" style="1" customWidth="1"/>
    <col min="9222" max="9223" width="2.7109375" style="1" customWidth="1"/>
    <col min="9224" max="9225" width="15.7109375" style="1" customWidth="1"/>
    <col min="9226" max="9227" width="2.7109375" style="1" customWidth="1"/>
    <col min="9228" max="9229" width="15.7109375" style="1" customWidth="1"/>
    <col min="9230" max="9231" width="2.7109375" style="1" customWidth="1"/>
    <col min="9232" max="9233" width="15.7109375" style="1" customWidth="1"/>
    <col min="9234" max="9235" width="2.7109375" style="1" customWidth="1"/>
    <col min="9236" max="9237" width="15.7109375" style="1" customWidth="1"/>
    <col min="9238" max="9238" width="2.7109375" style="1" customWidth="1"/>
    <col min="9239" max="9239" width="2.85546875" style="1" customWidth="1"/>
    <col min="9240" max="9241" width="15.7109375" style="1" customWidth="1"/>
    <col min="9242" max="9242" width="2.85546875" style="1" customWidth="1"/>
    <col min="9243" max="9243" width="37.5703125" style="1" customWidth="1"/>
    <col min="9244" max="9244" width="2.85546875" style="1" customWidth="1"/>
    <col min="9245" max="9246" width="15.7109375" style="1" customWidth="1"/>
    <col min="9247" max="9247" width="2.7109375" style="1" customWidth="1"/>
    <col min="9248" max="9248" width="2.85546875" style="1" customWidth="1"/>
    <col min="9249" max="9250" width="15.7109375" style="1" customWidth="1"/>
    <col min="9251" max="9251" width="2.7109375" style="1" customWidth="1"/>
    <col min="9252" max="9252" width="2.85546875" style="1" customWidth="1"/>
    <col min="9253" max="9472" width="11.42578125" style="1"/>
    <col min="9473" max="9473" width="2.85546875" style="1" customWidth="1"/>
    <col min="9474" max="9474" width="37.5703125" style="1" customWidth="1"/>
    <col min="9475" max="9475" width="2.85546875" style="1" customWidth="1"/>
    <col min="9476" max="9477" width="15.7109375" style="1" customWidth="1"/>
    <col min="9478" max="9479" width="2.7109375" style="1" customWidth="1"/>
    <col min="9480" max="9481" width="15.7109375" style="1" customWidth="1"/>
    <col min="9482" max="9483" width="2.7109375" style="1" customWidth="1"/>
    <col min="9484" max="9485" width="15.7109375" style="1" customWidth="1"/>
    <col min="9486" max="9487" width="2.7109375" style="1" customWidth="1"/>
    <col min="9488" max="9489" width="15.7109375" style="1" customWidth="1"/>
    <col min="9490" max="9491" width="2.7109375" style="1" customWidth="1"/>
    <col min="9492" max="9493" width="15.7109375" style="1" customWidth="1"/>
    <col min="9494" max="9494" width="2.7109375" style="1" customWidth="1"/>
    <col min="9495" max="9495" width="2.85546875" style="1" customWidth="1"/>
    <col min="9496" max="9497" width="15.7109375" style="1" customWidth="1"/>
    <col min="9498" max="9498" width="2.85546875" style="1" customWidth="1"/>
    <col min="9499" max="9499" width="37.5703125" style="1" customWidth="1"/>
    <col min="9500" max="9500" width="2.85546875" style="1" customWidth="1"/>
    <col min="9501" max="9502" width="15.7109375" style="1" customWidth="1"/>
    <col min="9503" max="9503" width="2.7109375" style="1" customWidth="1"/>
    <col min="9504" max="9504" width="2.85546875" style="1" customWidth="1"/>
    <col min="9505" max="9506" width="15.7109375" style="1" customWidth="1"/>
    <col min="9507" max="9507" width="2.7109375" style="1" customWidth="1"/>
    <col min="9508" max="9508" width="2.85546875" style="1" customWidth="1"/>
    <col min="9509" max="9728" width="11.42578125" style="1"/>
    <col min="9729" max="9729" width="2.85546875" style="1" customWidth="1"/>
    <col min="9730" max="9730" width="37.5703125" style="1" customWidth="1"/>
    <col min="9731" max="9731" width="2.85546875" style="1" customWidth="1"/>
    <col min="9732" max="9733" width="15.7109375" style="1" customWidth="1"/>
    <col min="9734" max="9735" width="2.7109375" style="1" customWidth="1"/>
    <col min="9736" max="9737" width="15.7109375" style="1" customWidth="1"/>
    <col min="9738" max="9739" width="2.7109375" style="1" customWidth="1"/>
    <col min="9740" max="9741" width="15.7109375" style="1" customWidth="1"/>
    <col min="9742" max="9743" width="2.7109375" style="1" customWidth="1"/>
    <col min="9744" max="9745" width="15.7109375" style="1" customWidth="1"/>
    <col min="9746" max="9747" width="2.7109375" style="1" customWidth="1"/>
    <col min="9748" max="9749" width="15.7109375" style="1" customWidth="1"/>
    <col min="9750" max="9750" width="2.7109375" style="1" customWidth="1"/>
    <col min="9751" max="9751" width="2.85546875" style="1" customWidth="1"/>
    <col min="9752" max="9753" width="15.7109375" style="1" customWidth="1"/>
    <col min="9754" max="9754" width="2.85546875" style="1" customWidth="1"/>
    <col min="9755" max="9755" width="37.5703125" style="1" customWidth="1"/>
    <col min="9756" max="9756" width="2.85546875" style="1" customWidth="1"/>
    <col min="9757" max="9758" width="15.7109375" style="1" customWidth="1"/>
    <col min="9759" max="9759" width="2.7109375" style="1" customWidth="1"/>
    <col min="9760" max="9760" width="2.85546875" style="1" customWidth="1"/>
    <col min="9761" max="9762" width="15.7109375" style="1" customWidth="1"/>
    <col min="9763" max="9763" width="2.7109375" style="1" customWidth="1"/>
    <col min="9764" max="9764" width="2.85546875" style="1" customWidth="1"/>
    <col min="9765" max="9984" width="11.42578125" style="1"/>
    <col min="9985" max="9985" width="2.85546875" style="1" customWidth="1"/>
    <col min="9986" max="9986" width="37.5703125" style="1" customWidth="1"/>
    <col min="9987" max="9987" width="2.85546875" style="1" customWidth="1"/>
    <col min="9988" max="9989" width="15.7109375" style="1" customWidth="1"/>
    <col min="9990" max="9991" width="2.7109375" style="1" customWidth="1"/>
    <col min="9992" max="9993" width="15.7109375" style="1" customWidth="1"/>
    <col min="9994" max="9995" width="2.7109375" style="1" customWidth="1"/>
    <col min="9996" max="9997" width="15.7109375" style="1" customWidth="1"/>
    <col min="9998" max="9999" width="2.7109375" style="1" customWidth="1"/>
    <col min="10000" max="10001" width="15.7109375" style="1" customWidth="1"/>
    <col min="10002" max="10003" width="2.7109375" style="1" customWidth="1"/>
    <col min="10004" max="10005" width="15.7109375" style="1" customWidth="1"/>
    <col min="10006" max="10006" width="2.7109375" style="1" customWidth="1"/>
    <col min="10007" max="10007" width="2.85546875" style="1" customWidth="1"/>
    <col min="10008" max="10009" width="15.7109375" style="1" customWidth="1"/>
    <col min="10010" max="10010" width="2.85546875" style="1" customWidth="1"/>
    <col min="10011" max="10011" width="37.5703125" style="1" customWidth="1"/>
    <col min="10012" max="10012" width="2.85546875" style="1" customWidth="1"/>
    <col min="10013" max="10014" width="15.7109375" style="1" customWidth="1"/>
    <col min="10015" max="10015" width="2.7109375" style="1" customWidth="1"/>
    <col min="10016" max="10016" width="2.85546875" style="1" customWidth="1"/>
    <col min="10017" max="10018" width="15.7109375" style="1" customWidth="1"/>
    <col min="10019" max="10019" width="2.7109375" style="1" customWidth="1"/>
    <col min="10020" max="10020" width="2.85546875" style="1" customWidth="1"/>
    <col min="10021"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7" width="2.7109375" style="1" customWidth="1"/>
    <col min="10248" max="10249" width="15.7109375" style="1" customWidth="1"/>
    <col min="10250" max="10251" width="2.7109375" style="1" customWidth="1"/>
    <col min="10252" max="10253" width="15.7109375" style="1" customWidth="1"/>
    <col min="10254" max="10255" width="2.7109375" style="1" customWidth="1"/>
    <col min="10256" max="10257" width="15.7109375" style="1" customWidth="1"/>
    <col min="10258" max="10259" width="2.7109375" style="1" customWidth="1"/>
    <col min="10260" max="10261" width="15.7109375" style="1" customWidth="1"/>
    <col min="10262" max="10262" width="2.7109375" style="1" customWidth="1"/>
    <col min="10263" max="10263" width="2.85546875" style="1" customWidth="1"/>
    <col min="10264" max="10265" width="15.7109375" style="1" customWidth="1"/>
    <col min="10266" max="10266" width="2.85546875" style="1" customWidth="1"/>
    <col min="10267" max="10267" width="37.5703125" style="1" customWidth="1"/>
    <col min="10268" max="10268" width="2.85546875" style="1" customWidth="1"/>
    <col min="10269" max="10270" width="15.7109375" style="1" customWidth="1"/>
    <col min="10271" max="10271" width="2.7109375" style="1" customWidth="1"/>
    <col min="10272" max="10272" width="2.85546875" style="1" customWidth="1"/>
    <col min="10273" max="10274" width="15.7109375" style="1" customWidth="1"/>
    <col min="10275" max="10275" width="2.7109375" style="1" customWidth="1"/>
    <col min="10276" max="10276" width="2.85546875" style="1" customWidth="1"/>
    <col min="10277"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3" width="2.7109375" style="1" customWidth="1"/>
    <col min="10504" max="10505" width="15.7109375" style="1" customWidth="1"/>
    <col min="10506" max="10507" width="2.7109375" style="1" customWidth="1"/>
    <col min="10508" max="10509" width="15.7109375" style="1" customWidth="1"/>
    <col min="10510" max="10511" width="2.7109375" style="1" customWidth="1"/>
    <col min="10512" max="10513" width="15.7109375" style="1" customWidth="1"/>
    <col min="10514" max="10515" width="2.7109375" style="1" customWidth="1"/>
    <col min="10516" max="10517" width="15.7109375" style="1" customWidth="1"/>
    <col min="10518" max="10518" width="2.7109375" style="1" customWidth="1"/>
    <col min="10519" max="10519" width="2.85546875" style="1" customWidth="1"/>
    <col min="10520" max="10521" width="15.7109375" style="1" customWidth="1"/>
    <col min="10522" max="10522" width="2.85546875" style="1" customWidth="1"/>
    <col min="10523" max="10523" width="37.5703125" style="1" customWidth="1"/>
    <col min="10524" max="10524" width="2.85546875" style="1" customWidth="1"/>
    <col min="10525" max="10526" width="15.7109375" style="1" customWidth="1"/>
    <col min="10527" max="10527" width="2.7109375" style="1" customWidth="1"/>
    <col min="10528" max="10528" width="2.85546875" style="1" customWidth="1"/>
    <col min="10529" max="10530" width="15.7109375" style="1" customWidth="1"/>
    <col min="10531" max="10531" width="2.7109375" style="1" customWidth="1"/>
    <col min="10532" max="10532" width="2.85546875" style="1" customWidth="1"/>
    <col min="10533"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9" width="2.7109375" style="1" customWidth="1"/>
    <col min="10760" max="10761" width="15.7109375" style="1" customWidth="1"/>
    <col min="10762" max="10763" width="2.7109375" style="1" customWidth="1"/>
    <col min="10764" max="10765" width="15.7109375" style="1" customWidth="1"/>
    <col min="10766" max="10767" width="2.7109375" style="1" customWidth="1"/>
    <col min="10768" max="10769" width="15.7109375" style="1" customWidth="1"/>
    <col min="10770" max="10771" width="2.7109375" style="1" customWidth="1"/>
    <col min="10772" max="10773" width="15.7109375" style="1" customWidth="1"/>
    <col min="10774" max="10774" width="2.7109375" style="1" customWidth="1"/>
    <col min="10775" max="10775" width="2.85546875" style="1" customWidth="1"/>
    <col min="10776" max="10777" width="15.7109375" style="1" customWidth="1"/>
    <col min="10778" max="10778" width="2.85546875" style="1" customWidth="1"/>
    <col min="10779" max="10779" width="37.5703125" style="1" customWidth="1"/>
    <col min="10780" max="10780" width="2.85546875" style="1" customWidth="1"/>
    <col min="10781" max="10782" width="15.7109375" style="1" customWidth="1"/>
    <col min="10783" max="10783" width="2.7109375" style="1" customWidth="1"/>
    <col min="10784" max="10784" width="2.85546875" style="1" customWidth="1"/>
    <col min="10785" max="10786" width="15.7109375" style="1" customWidth="1"/>
    <col min="10787" max="10787" width="2.7109375" style="1" customWidth="1"/>
    <col min="10788" max="10788" width="2.85546875" style="1" customWidth="1"/>
    <col min="10789"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5" width="2.7109375" style="1" customWidth="1"/>
    <col min="11016" max="11017" width="15.7109375" style="1" customWidth="1"/>
    <col min="11018" max="11019" width="2.7109375" style="1" customWidth="1"/>
    <col min="11020" max="11021" width="15.7109375" style="1" customWidth="1"/>
    <col min="11022" max="11023" width="2.7109375" style="1" customWidth="1"/>
    <col min="11024" max="11025" width="15.7109375" style="1" customWidth="1"/>
    <col min="11026" max="11027" width="2.7109375" style="1" customWidth="1"/>
    <col min="11028" max="11029" width="15.7109375" style="1" customWidth="1"/>
    <col min="11030" max="11030" width="2.7109375" style="1" customWidth="1"/>
    <col min="11031" max="11031" width="2.85546875" style="1" customWidth="1"/>
    <col min="11032" max="11033" width="15.7109375" style="1" customWidth="1"/>
    <col min="11034" max="11034" width="2.85546875" style="1" customWidth="1"/>
    <col min="11035" max="11035" width="37.5703125" style="1" customWidth="1"/>
    <col min="11036" max="11036" width="2.85546875" style="1" customWidth="1"/>
    <col min="11037" max="11038" width="15.7109375" style="1" customWidth="1"/>
    <col min="11039" max="11039" width="2.7109375" style="1" customWidth="1"/>
    <col min="11040" max="11040" width="2.85546875" style="1" customWidth="1"/>
    <col min="11041" max="11042" width="15.7109375" style="1" customWidth="1"/>
    <col min="11043" max="11043" width="2.7109375" style="1" customWidth="1"/>
    <col min="11044" max="11044" width="2.85546875" style="1" customWidth="1"/>
    <col min="11045"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1" width="2.7109375" style="1" customWidth="1"/>
    <col min="11272" max="11273" width="15.7109375" style="1" customWidth="1"/>
    <col min="11274" max="11275" width="2.7109375" style="1" customWidth="1"/>
    <col min="11276" max="11277" width="15.7109375" style="1" customWidth="1"/>
    <col min="11278" max="11279" width="2.7109375" style="1" customWidth="1"/>
    <col min="11280" max="11281" width="15.7109375" style="1" customWidth="1"/>
    <col min="11282" max="11283" width="2.7109375" style="1" customWidth="1"/>
    <col min="11284" max="11285" width="15.7109375" style="1" customWidth="1"/>
    <col min="11286" max="11286" width="2.7109375" style="1" customWidth="1"/>
    <col min="11287" max="11287" width="2.85546875" style="1" customWidth="1"/>
    <col min="11288" max="11289" width="15.7109375" style="1" customWidth="1"/>
    <col min="11290" max="11290" width="2.85546875" style="1" customWidth="1"/>
    <col min="11291" max="11291" width="37.5703125" style="1" customWidth="1"/>
    <col min="11292" max="11292" width="2.85546875" style="1" customWidth="1"/>
    <col min="11293" max="11294" width="15.7109375" style="1" customWidth="1"/>
    <col min="11295" max="11295" width="2.7109375" style="1" customWidth="1"/>
    <col min="11296" max="11296" width="2.85546875" style="1" customWidth="1"/>
    <col min="11297" max="11298" width="15.7109375" style="1" customWidth="1"/>
    <col min="11299" max="11299" width="2.7109375" style="1" customWidth="1"/>
    <col min="11300" max="11300" width="2.85546875" style="1" customWidth="1"/>
    <col min="11301"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7" width="2.7109375" style="1" customWidth="1"/>
    <col min="11528" max="11529" width="15.7109375" style="1" customWidth="1"/>
    <col min="11530" max="11531" width="2.7109375" style="1" customWidth="1"/>
    <col min="11532" max="11533" width="15.7109375" style="1" customWidth="1"/>
    <col min="11534" max="11535" width="2.7109375" style="1" customWidth="1"/>
    <col min="11536" max="11537" width="15.7109375" style="1" customWidth="1"/>
    <col min="11538" max="11539" width="2.7109375" style="1" customWidth="1"/>
    <col min="11540" max="11541" width="15.7109375" style="1" customWidth="1"/>
    <col min="11542" max="11542" width="2.7109375" style="1" customWidth="1"/>
    <col min="11543" max="11543" width="2.85546875" style="1" customWidth="1"/>
    <col min="11544" max="11545" width="15.7109375" style="1" customWidth="1"/>
    <col min="11546" max="11546" width="2.85546875" style="1" customWidth="1"/>
    <col min="11547" max="11547" width="37.5703125" style="1" customWidth="1"/>
    <col min="11548" max="11548" width="2.85546875" style="1" customWidth="1"/>
    <col min="11549" max="11550" width="15.7109375" style="1" customWidth="1"/>
    <col min="11551" max="11551" width="2.7109375" style="1" customWidth="1"/>
    <col min="11552" max="11552" width="2.85546875" style="1" customWidth="1"/>
    <col min="11553" max="11554" width="15.7109375" style="1" customWidth="1"/>
    <col min="11555" max="11555" width="2.7109375" style="1" customWidth="1"/>
    <col min="11556" max="11556" width="2.85546875" style="1" customWidth="1"/>
    <col min="11557"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3" width="2.7109375" style="1" customWidth="1"/>
    <col min="11784" max="11785" width="15.7109375" style="1" customWidth="1"/>
    <col min="11786" max="11787" width="2.7109375" style="1" customWidth="1"/>
    <col min="11788" max="11789" width="15.7109375" style="1" customWidth="1"/>
    <col min="11790" max="11791" width="2.7109375" style="1" customWidth="1"/>
    <col min="11792" max="11793" width="15.7109375" style="1" customWidth="1"/>
    <col min="11794" max="11795" width="2.7109375" style="1" customWidth="1"/>
    <col min="11796" max="11797" width="15.7109375" style="1" customWidth="1"/>
    <col min="11798" max="11798" width="2.7109375" style="1" customWidth="1"/>
    <col min="11799" max="11799" width="2.85546875" style="1" customWidth="1"/>
    <col min="11800" max="11801" width="15.7109375" style="1" customWidth="1"/>
    <col min="11802" max="11802" width="2.85546875" style="1" customWidth="1"/>
    <col min="11803" max="11803" width="37.5703125" style="1" customWidth="1"/>
    <col min="11804" max="11804" width="2.85546875" style="1" customWidth="1"/>
    <col min="11805" max="11806" width="15.7109375" style="1" customWidth="1"/>
    <col min="11807" max="11807" width="2.7109375" style="1" customWidth="1"/>
    <col min="11808" max="11808" width="2.85546875" style="1" customWidth="1"/>
    <col min="11809" max="11810" width="15.7109375" style="1" customWidth="1"/>
    <col min="11811" max="11811" width="2.7109375" style="1" customWidth="1"/>
    <col min="11812" max="11812" width="2.85546875" style="1" customWidth="1"/>
    <col min="11813"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9" width="2.7109375" style="1" customWidth="1"/>
    <col min="12040" max="12041" width="15.7109375" style="1" customWidth="1"/>
    <col min="12042" max="12043" width="2.7109375" style="1" customWidth="1"/>
    <col min="12044" max="12045" width="15.7109375" style="1" customWidth="1"/>
    <col min="12046" max="12047" width="2.7109375" style="1" customWidth="1"/>
    <col min="12048" max="12049" width="15.7109375" style="1" customWidth="1"/>
    <col min="12050" max="12051" width="2.7109375" style="1" customWidth="1"/>
    <col min="12052" max="12053" width="15.7109375" style="1" customWidth="1"/>
    <col min="12054" max="12054" width="2.7109375" style="1" customWidth="1"/>
    <col min="12055" max="12055" width="2.85546875" style="1" customWidth="1"/>
    <col min="12056" max="12057" width="15.7109375" style="1" customWidth="1"/>
    <col min="12058" max="12058" width="2.85546875" style="1" customWidth="1"/>
    <col min="12059" max="12059" width="37.5703125" style="1" customWidth="1"/>
    <col min="12060" max="12060" width="2.85546875" style="1" customWidth="1"/>
    <col min="12061" max="12062" width="15.7109375" style="1" customWidth="1"/>
    <col min="12063" max="12063" width="2.7109375" style="1" customWidth="1"/>
    <col min="12064" max="12064" width="2.85546875" style="1" customWidth="1"/>
    <col min="12065" max="12066" width="15.7109375" style="1" customWidth="1"/>
    <col min="12067" max="12067" width="2.7109375" style="1" customWidth="1"/>
    <col min="12068" max="12068" width="2.85546875" style="1" customWidth="1"/>
    <col min="12069"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5" width="2.7109375" style="1" customWidth="1"/>
    <col min="12296" max="12297" width="15.7109375" style="1" customWidth="1"/>
    <col min="12298" max="12299" width="2.7109375" style="1" customWidth="1"/>
    <col min="12300" max="12301" width="15.7109375" style="1" customWidth="1"/>
    <col min="12302" max="12303" width="2.7109375" style="1" customWidth="1"/>
    <col min="12304" max="12305" width="15.7109375" style="1" customWidth="1"/>
    <col min="12306" max="12307" width="2.7109375" style="1" customWidth="1"/>
    <col min="12308" max="12309" width="15.7109375" style="1" customWidth="1"/>
    <col min="12310" max="12310" width="2.7109375" style="1" customWidth="1"/>
    <col min="12311" max="12311" width="2.85546875" style="1" customWidth="1"/>
    <col min="12312" max="12313" width="15.7109375" style="1" customWidth="1"/>
    <col min="12314" max="12314" width="2.85546875" style="1" customWidth="1"/>
    <col min="12315" max="12315" width="37.5703125" style="1" customWidth="1"/>
    <col min="12316" max="12316" width="2.85546875" style="1" customWidth="1"/>
    <col min="12317" max="12318" width="15.7109375" style="1" customWidth="1"/>
    <col min="12319" max="12319" width="2.7109375" style="1" customWidth="1"/>
    <col min="12320" max="12320" width="2.85546875" style="1" customWidth="1"/>
    <col min="12321" max="12322" width="15.7109375" style="1" customWidth="1"/>
    <col min="12323" max="12323" width="2.7109375" style="1" customWidth="1"/>
    <col min="12324" max="12324" width="2.85546875" style="1" customWidth="1"/>
    <col min="12325"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1" width="2.7109375" style="1" customWidth="1"/>
    <col min="12552" max="12553" width="15.7109375" style="1" customWidth="1"/>
    <col min="12554" max="12555" width="2.7109375" style="1" customWidth="1"/>
    <col min="12556" max="12557" width="15.7109375" style="1" customWidth="1"/>
    <col min="12558" max="12559" width="2.7109375" style="1" customWidth="1"/>
    <col min="12560" max="12561" width="15.7109375" style="1" customWidth="1"/>
    <col min="12562" max="12563" width="2.7109375" style="1" customWidth="1"/>
    <col min="12564" max="12565" width="15.7109375" style="1" customWidth="1"/>
    <col min="12566" max="12566" width="2.7109375" style="1" customWidth="1"/>
    <col min="12567" max="12567" width="2.85546875" style="1" customWidth="1"/>
    <col min="12568" max="12569" width="15.7109375" style="1" customWidth="1"/>
    <col min="12570" max="12570" width="2.85546875" style="1" customWidth="1"/>
    <col min="12571" max="12571" width="37.5703125" style="1" customWidth="1"/>
    <col min="12572" max="12572" width="2.85546875" style="1" customWidth="1"/>
    <col min="12573" max="12574" width="15.7109375" style="1" customWidth="1"/>
    <col min="12575" max="12575" width="2.7109375" style="1" customWidth="1"/>
    <col min="12576" max="12576" width="2.85546875" style="1" customWidth="1"/>
    <col min="12577" max="12578" width="15.7109375" style="1" customWidth="1"/>
    <col min="12579" max="12579" width="2.7109375" style="1" customWidth="1"/>
    <col min="12580" max="12580" width="2.85546875" style="1" customWidth="1"/>
    <col min="12581"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7" width="2.7109375" style="1" customWidth="1"/>
    <col min="12808" max="12809" width="15.7109375" style="1" customWidth="1"/>
    <col min="12810" max="12811" width="2.7109375" style="1" customWidth="1"/>
    <col min="12812" max="12813" width="15.7109375" style="1" customWidth="1"/>
    <col min="12814" max="12815" width="2.7109375" style="1" customWidth="1"/>
    <col min="12816" max="12817" width="15.7109375" style="1" customWidth="1"/>
    <col min="12818" max="12819" width="2.7109375" style="1" customWidth="1"/>
    <col min="12820" max="12821" width="15.7109375" style="1" customWidth="1"/>
    <col min="12822" max="12822" width="2.7109375" style="1" customWidth="1"/>
    <col min="12823" max="12823" width="2.85546875" style="1" customWidth="1"/>
    <col min="12824" max="12825" width="15.7109375" style="1" customWidth="1"/>
    <col min="12826" max="12826" width="2.85546875" style="1" customWidth="1"/>
    <col min="12827" max="12827" width="37.5703125" style="1" customWidth="1"/>
    <col min="12828" max="12828" width="2.85546875" style="1" customWidth="1"/>
    <col min="12829" max="12830" width="15.7109375" style="1" customWidth="1"/>
    <col min="12831" max="12831" width="2.7109375" style="1" customWidth="1"/>
    <col min="12832" max="12832" width="2.85546875" style="1" customWidth="1"/>
    <col min="12833" max="12834" width="15.7109375" style="1" customWidth="1"/>
    <col min="12835" max="12835" width="2.7109375" style="1" customWidth="1"/>
    <col min="12836" max="12836" width="2.85546875" style="1" customWidth="1"/>
    <col min="12837"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3" width="2.7109375" style="1" customWidth="1"/>
    <col min="13064" max="13065" width="15.7109375" style="1" customWidth="1"/>
    <col min="13066" max="13067" width="2.7109375" style="1" customWidth="1"/>
    <col min="13068" max="13069" width="15.7109375" style="1" customWidth="1"/>
    <col min="13070" max="13071" width="2.7109375" style="1" customWidth="1"/>
    <col min="13072" max="13073" width="15.7109375" style="1" customWidth="1"/>
    <col min="13074" max="13075" width="2.7109375" style="1" customWidth="1"/>
    <col min="13076" max="13077" width="15.7109375" style="1" customWidth="1"/>
    <col min="13078" max="13078" width="2.7109375" style="1" customWidth="1"/>
    <col min="13079" max="13079" width="2.85546875" style="1" customWidth="1"/>
    <col min="13080" max="13081" width="15.7109375" style="1" customWidth="1"/>
    <col min="13082" max="13082" width="2.85546875" style="1" customWidth="1"/>
    <col min="13083" max="13083" width="37.5703125" style="1" customWidth="1"/>
    <col min="13084" max="13084" width="2.85546875" style="1" customWidth="1"/>
    <col min="13085" max="13086" width="15.7109375" style="1" customWidth="1"/>
    <col min="13087" max="13087" width="2.7109375" style="1" customWidth="1"/>
    <col min="13088" max="13088" width="2.85546875" style="1" customWidth="1"/>
    <col min="13089" max="13090" width="15.7109375" style="1" customWidth="1"/>
    <col min="13091" max="13091" width="2.7109375" style="1" customWidth="1"/>
    <col min="13092" max="13092" width="2.85546875" style="1" customWidth="1"/>
    <col min="13093"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9" width="2.7109375" style="1" customWidth="1"/>
    <col min="13320" max="13321" width="15.7109375" style="1" customWidth="1"/>
    <col min="13322" max="13323" width="2.7109375" style="1" customWidth="1"/>
    <col min="13324" max="13325" width="15.7109375" style="1" customWidth="1"/>
    <col min="13326" max="13327" width="2.7109375" style="1" customWidth="1"/>
    <col min="13328" max="13329" width="15.7109375" style="1" customWidth="1"/>
    <col min="13330" max="13331" width="2.7109375" style="1" customWidth="1"/>
    <col min="13332" max="13333" width="15.7109375" style="1" customWidth="1"/>
    <col min="13334" max="13334" width="2.7109375" style="1" customWidth="1"/>
    <col min="13335" max="13335" width="2.85546875" style="1" customWidth="1"/>
    <col min="13336" max="13337" width="15.7109375" style="1" customWidth="1"/>
    <col min="13338" max="13338" width="2.85546875" style="1" customWidth="1"/>
    <col min="13339" max="13339" width="37.5703125" style="1" customWidth="1"/>
    <col min="13340" max="13340" width="2.85546875" style="1" customWidth="1"/>
    <col min="13341" max="13342" width="15.7109375" style="1" customWidth="1"/>
    <col min="13343" max="13343" width="2.7109375" style="1" customWidth="1"/>
    <col min="13344" max="13344" width="2.85546875" style="1" customWidth="1"/>
    <col min="13345" max="13346" width="15.7109375" style="1" customWidth="1"/>
    <col min="13347" max="13347" width="2.7109375" style="1" customWidth="1"/>
    <col min="13348" max="13348" width="2.85546875" style="1" customWidth="1"/>
    <col min="13349"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5" width="2.7109375" style="1" customWidth="1"/>
    <col min="13576" max="13577" width="15.7109375" style="1" customWidth="1"/>
    <col min="13578" max="13579" width="2.7109375" style="1" customWidth="1"/>
    <col min="13580" max="13581" width="15.7109375" style="1" customWidth="1"/>
    <col min="13582" max="13583" width="2.7109375" style="1" customWidth="1"/>
    <col min="13584" max="13585" width="15.7109375" style="1" customWidth="1"/>
    <col min="13586" max="13587" width="2.7109375" style="1" customWidth="1"/>
    <col min="13588" max="13589" width="15.7109375" style="1" customWidth="1"/>
    <col min="13590" max="13590" width="2.7109375" style="1" customWidth="1"/>
    <col min="13591" max="13591" width="2.85546875" style="1" customWidth="1"/>
    <col min="13592" max="13593" width="15.7109375" style="1" customWidth="1"/>
    <col min="13594" max="13594" width="2.85546875" style="1" customWidth="1"/>
    <col min="13595" max="13595" width="37.5703125" style="1" customWidth="1"/>
    <col min="13596" max="13596" width="2.85546875" style="1" customWidth="1"/>
    <col min="13597" max="13598" width="15.7109375" style="1" customWidth="1"/>
    <col min="13599" max="13599" width="2.7109375" style="1" customWidth="1"/>
    <col min="13600" max="13600" width="2.85546875" style="1" customWidth="1"/>
    <col min="13601" max="13602" width="15.7109375" style="1" customWidth="1"/>
    <col min="13603" max="13603" width="2.7109375" style="1" customWidth="1"/>
    <col min="13604" max="13604" width="2.85546875" style="1" customWidth="1"/>
    <col min="13605"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1" width="2.7109375" style="1" customWidth="1"/>
    <col min="13832" max="13833" width="15.7109375" style="1" customWidth="1"/>
    <col min="13834" max="13835" width="2.7109375" style="1" customWidth="1"/>
    <col min="13836" max="13837" width="15.7109375" style="1" customWidth="1"/>
    <col min="13838" max="13839" width="2.7109375" style="1" customWidth="1"/>
    <col min="13840" max="13841" width="15.7109375" style="1" customWidth="1"/>
    <col min="13842" max="13843" width="2.7109375" style="1" customWidth="1"/>
    <col min="13844" max="13845" width="15.7109375" style="1" customWidth="1"/>
    <col min="13846" max="13846" width="2.7109375" style="1" customWidth="1"/>
    <col min="13847" max="13847" width="2.85546875" style="1" customWidth="1"/>
    <col min="13848" max="13849" width="15.7109375" style="1" customWidth="1"/>
    <col min="13850" max="13850" width="2.85546875" style="1" customWidth="1"/>
    <col min="13851" max="13851" width="37.5703125" style="1" customWidth="1"/>
    <col min="13852" max="13852" width="2.85546875" style="1" customWidth="1"/>
    <col min="13853" max="13854" width="15.7109375" style="1" customWidth="1"/>
    <col min="13855" max="13855" width="2.7109375" style="1" customWidth="1"/>
    <col min="13856" max="13856" width="2.85546875" style="1" customWidth="1"/>
    <col min="13857" max="13858" width="15.7109375" style="1" customWidth="1"/>
    <col min="13859" max="13859" width="2.7109375" style="1" customWidth="1"/>
    <col min="13860" max="13860" width="2.85546875" style="1" customWidth="1"/>
    <col min="13861"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7" width="2.7109375" style="1" customWidth="1"/>
    <col min="14088" max="14089" width="15.7109375" style="1" customWidth="1"/>
    <col min="14090" max="14091" width="2.7109375" style="1" customWidth="1"/>
    <col min="14092" max="14093" width="15.7109375" style="1" customWidth="1"/>
    <col min="14094" max="14095" width="2.7109375" style="1" customWidth="1"/>
    <col min="14096" max="14097" width="15.7109375" style="1" customWidth="1"/>
    <col min="14098" max="14099" width="2.7109375" style="1" customWidth="1"/>
    <col min="14100" max="14101" width="15.7109375" style="1" customWidth="1"/>
    <col min="14102" max="14102" width="2.7109375" style="1" customWidth="1"/>
    <col min="14103" max="14103" width="2.85546875" style="1" customWidth="1"/>
    <col min="14104" max="14105" width="15.7109375" style="1" customWidth="1"/>
    <col min="14106" max="14106" width="2.85546875" style="1" customWidth="1"/>
    <col min="14107" max="14107" width="37.5703125" style="1" customWidth="1"/>
    <col min="14108" max="14108" width="2.85546875" style="1" customWidth="1"/>
    <col min="14109" max="14110" width="15.7109375" style="1" customWidth="1"/>
    <col min="14111" max="14111" width="2.7109375" style="1" customWidth="1"/>
    <col min="14112" max="14112" width="2.85546875" style="1" customWidth="1"/>
    <col min="14113" max="14114" width="15.7109375" style="1" customWidth="1"/>
    <col min="14115" max="14115" width="2.7109375" style="1" customWidth="1"/>
    <col min="14116" max="14116" width="2.85546875" style="1" customWidth="1"/>
    <col min="14117"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3" width="2.7109375" style="1" customWidth="1"/>
    <col min="14344" max="14345" width="15.7109375" style="1" customWidth="1"/>
    <col min="14346" max="14347" width="2.7109375" style="1" customWidth="1"/>
    <col min="14348" max="14349" width="15.7109375" style="1" customWidth="1"/>
    <col min="14350" max="14351" width="2.7109375" style="1" customWidth="1"/>
    <col min="14352" max="14353" width="15.7109375" style="1" customWidth="1"/>
    <col min="14354" max="14355" width="2.7109375" style="1" customWidth="1"/>
    <col min="14356" max="14357" width="15.7109375" style="1" customWidth="1"/>
    <col min="14358" max="14358" width="2.7109375" style="1" customWidth="1"/>
    <col min="14359" max="14359" width="2.85546875" style="1" customWidth="1"/>
    <col min="14360" max="14361" width="15.7109375" style="1" customWidth="1"/>
    <col min="14362" max="14362" width="2.85546875" style="1" customWidth="1"/>
    <col min="14363" max="14363" width="37.5703125" style="1" customWidth="1"/>
    <col min="14364" max="14364" width="2.85546875" style="1" customWidth="1"/>
    <col min="14365" max="14366" width="15.7109375" style="1" customWidth="1"/>
    <col min="14367" max="14367" width="2.7109375" style="1" customWidth="1"/>
    <col min="14368" max="14368" width="2.85546875" style="1" customWidth="1"/>
    <col min="14369" max="14370" width="15.7109375" style="1" customWidth="1"/>
    <col min="14371" max="14371" width="2.7109375" style="1" customWidth="1"/>
    <col min="14372" max="14372" width="2.85546875" style="1" customWidth="1"/>
    <col min="14373"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9" width="2.7109375" style="1" customWidth="1"/>
    <col min="14600" max="14601" width="15.7109375" style="1" customWidth="1"/>
    <col min="14602" max="14603" width="2.7109375" style="1" customWidth="1"/>
    <col min="14604" max="14605" width="15.7109375" style="1" customWidth="1"/>
    <col min="14606" max="14607" width="2.7109375" style="1" customWidth="1"/>
    <col min="14608" max="14609" width="15.7109375" style="1" customWidth="1"/>
    <col min="14610" max="14611" width="2.7109375" style="1" customWidth="1"/>
    <col min="14612" max="14613" width="15.7109375" style="1" customWidth="1"/>
    <col min="14614" max="14614" width="2.7109375" style="1" customWidth="1"/>
    <col min="14615" max="14615" width="2.85546875" style="1" customWidth="1"/>
    <col min="14616" max="14617" width="15.7109375" style="1" customWidth="1"/>
    <col min="14618" max="14618" width="2.85546875" style="1" customWidth="1"/>
    <col min="14619" max="14619" width="37.5703125" style="1" customWidth="1"/>
    <col min="14620" max="14620" width="2.85546875" style="1" customWidth="1"/>
    <col min="14621" max="14622" width="15.7109375" style="1" customWidth="1"/>
    <col min="14623" max="14623" width="2.7109375" style="1" customWidth="1"/>
    <col min="14624" max="14624" width="2.85546875" style="1" customWidth="1"/>
    <col min="14625" max="14626" width="15.7109375" style="1" customWidth="1"/>
    <col min="14627" max="14627" width="2.7109375" style="1" customWidth="1"/>
    <col min="14628" max="14628" width="2.85546875" style="1" customWidth="1"/>
    <col min="14629"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5" width="2.7109375" style="1" customWidth="1"/>
    <col min="14856" max="14857" width="15.7109375" style="1" customWidth="1"/>
    <col min="14858" max="14859" width="2.7109375" style="1" customWidth="1"/>
    <col min="14860" max="14861" width="15.7109375" style="1" customWidth="1"/>
    <col min="14862" max="14863" width="2.7109375" style="1" customWidth="1"/>
    <col min="14864" max="14865" width="15.7109375" style="1" customWidth="1"/>
    <col min="14866" max="14867" width="2.7109375" style="1" customWidth="1"/>
    <col min="14868" max="14869" width="15.7109375" style="1" customWidth="1"/>
    <col min="14870" max="14870" width="2.7109375" style="1" customWidth="1"/>
    <col min="14871" max="14871" width="2.85546875" style="1" customWidth="1"/>
    <col min="14872" max="14873" width="15.7109375" style="1" customWidth="1"/>
    <col min="14874" max="14874" width="2.85546875" style="1" customWidth="1"/>
    <col min="14875" max="14875" width="37.5703125" style="1" customWidth="1"/>
    <col min="14876" max="14876" width="2.85546875" style="1" customWidth="1"/>
    <col min="14877" max="14878" width="15.7109375" style="1" customWidth="1"/>
    <col min="14879" max="14879" width="2.7109375" style="1" customWidth="1"/>
    <col min="14880" max="14880" width="2.85546875" style="1" customWidth="1"/>
    <col min="14881" max="14882" width="15.7109375" style="1" customWidth="1"/>
    <col min="14883" max="14883" width="2.7109375" style="1" customWidth="1"/>
    <col min="14884" max="14884" width="2.85546875" style="1" customWidth="1"/>
    <col min="14885"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1" width="2.7109375" style="1" customWidth="1"/>
    <col min="15112" max="15113" width="15.7109375" style="1" customWidth="1"/>
    <col min="15114" max="15115" width="2.7109375" style="1" customWidth="1"/>
    <col min="15116" max="15117" width="15.7109375" style="1" customWidth="1"/>
    <col min="15118" max="15119" width="2.7109375" style="1" customWidth="1"/>
    <col min="15120" max="15121" width="15.7109375" style="1" customWidth="1"/>
    <col min="15122" max="15123" width="2.7109375" style="1" customWidth="1"/>
    <col min="15124" max="15125" width="15.7109375" style="1" customWidth="1"/>
    <col min="15126" max="15126" width="2.7109375" style="1" customWidth="1"/>
    <col min="15127" max="15127" width="2.85546875" style="1" customWidth="1"/>
    <col min="15128" max="15129" width="15.7109375" style="1" customWidth="1"/>
    <col min="15130" max="15130" width="2.85546875" style="1" customWidth="1"/>
    <col min="15131" max="15131" width="37.5703125" style="1" customWidth="1"/>
    <col min="15132" max="15132" width="2.85546875" style="1" customWidth="1"/>
    <col min="15133" max="15134" width="15.7109375" style="1" customWidth="1"/>
    <col min="15135" max="15135" width="2.7109375" style="1" customWidth="1"/>
    <col min="15136" max="15136" width="2.85546875" style="1" customWidth="1"/>
    <col min="15137" max="15138" width="15.7109375" style="1" customWidth="1"/>
    <col min="15139" max="15139" width="2.7109375" style="1" customWidth="1"/>
    <col min="15140" max="15140" width="2.85546875" style="1" customWidth="1"/>
    <col min="15141"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7" width="2.7109375" style="1" customWidth="1"/>
    <col min="15368" max="15369" width="15.7109375" style="1" customWidth="1"/>
    <col min="15370" max="15371" width="2.7109375" style="1" customWidth="1"/>
    <col min="15372" max="15373" width="15.7109375" style="1" customWidth="1"/>
    <col min="15374" max="15375" width="2.7109375" style="1" customWidth="1"/>
    <col min="15376" max="15377" width="15.7109375" style="1" customWidth="1"/>
    <col min="15378" max="15379" width="2.7109375" style="1" customWidth="1"/>
    <col min="15380" max="15381" width="15.7109375" style="1" customWidth="1"/>
    <col min="15382" max="15382" width="2.7109375" style="1" customWidth="1"/>
    <col min="15383" max="15383" width="2.85546875" style="1" customWidth="1"/>
    <col min="15384" max="15385" width="15.7109375" style="1" customWidth="1"/>
    <col min="15386" max="15386" width="2.85546875" style="1" customWidth="1"/>
    <col min="15387" max="15387" width="37.5703125" style="1" customWidth="1"/>
    <col min="15388" max="15388" width="2.85546875" style="1" customWidth="1"/>
    <col min="15389" max="15390" width="15.7109375" style="1" customWidth="1"/>
    <col min="15391" max="15391" width="2.7109375" style="1" customWidth="1"/>
    <col min="15392" max="15392" width="2.85546875" style="1" customWidth="1"/>
    <col min="15393" max="15394" width="15.7109375" style="1" customWidth="1"/>
    <col min="15395" max="15395" width="2.7109375" style="1" customWidth="1"/>
    <col min="15396" max="15396" width="2.85546875" style="1" customWidth="1"/>
    <col min="15397"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3" width="2.7109375" style="1" customWidth="1"/>
    <col min="15624" max="15625" width="15.7109375" style="1" customWidth="1"/>
    <col min="15626" max="15627" width="2.7109375" style="1" customWidth="1"/>
    <col min="15628" max="15629" width="15.7109375" style="1" customWidth="1"/>
    <col min="15630" max="15631" width="2.7109375" style="1" customWidth="1"/>
    <col min="15632" max="15633" width="15.7109375" style="1" customWidth="1"/>
    <col min="15634" max="15635" width="2.7109375" style="1" customWidth="1"/>
    <col min="15636" max="15637" width="15.7109375" style="1" customWidth="1"/>
    <col min="15638" max="15638" width="2.7109375" style="1" customWidth="1"/>
    <col min="15639" max="15639" width="2.85546875" style="1" customWidth="1"/>
    <col min="15640" max="15641" width="15.7109375" style="1" customWidth="1"/>
    <col min="15642" max="15642" width="2.85546875" style="1" customWidth="1"/>
    <col min="15643" max="15643" width="37.5703125" style="1" customWidth="1"/>
    <col min="15644" max="15644" width="2.85546875" style="1" customWidth="1"/>
    <col min="15645" max="15646" width="15.7109375" style="1" customWidth="1"/>
    <col min="15647" max="15647" width="2.7109375" style="1" customWidth="1"/>
    <col min="15648" max="15648" width="2.85546875" style="1" customWidth="1"/>
    <col min="15649" max="15650" width="15.7109375" style="1" customWidth="1"/>
    <col min="15651" max="15651" width="2.7109375" style="1" customWidth="1"/>
    <col min="15652" max="15652" width="2.85546875" style="1" customWidth="1"/>
    <col min="15653"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9" width="2.7109375" style="1" customWidth="1"/>
    <col min="15880" max="15881" width="15.7109375" style="1" customWidth="1"/>
    <col min="15882" max="15883" width="2.7109375" style="1" customWidth="1"/>
    <col min="15884" max="15885" width="15.7109375" style="1" customWidth="1"/>
    <col min="15886" max="15887" width="2.7109375" style="1" customWidth="1"/>
    <col min="15888" max="15889" width="15.7109375" style="1" customWidth="1"/>
    <col min="15890" max="15891" width="2.7109375" style="1" customWidth="1"/>
    <col min="15892" max="15893" width="15.7109375" style="1" customWidth="1"/>
    <col min="15894" max="15894" width="2.7109375" style="1" customWidth="1"/>
    <col min="15895" max="15895" width="2.85546875" style="1" customWidth="1"/>
    <col min="15896" max="15897" width="15.7109375" style="1" customWidth="1"/>
    <col min="15898" max="15898" width="2.85546875" style="1" customWidth="1"/>
    <col min="15899" max="15899" width="37.5703125" style="1" customWidth="1"/>
    <col min="15900" max="15900" width="2.85546875" style="1" customWidth="1"/>
    <col min="15901" max="15902" width="15.7109375" style="1" customWidth="1"/>
    <col min="15903" max="15903" width="2.7109375" style="1" customWidth="1"/>
    <col min="15904" max="15904" width="2.85546875" style="1" customWidth="1"/>
    <col min="15905" max="15906" width="15.7109375" style="1" customWidth="1"/>
    <col min="15907" max="15907" width="2.7109375" style="1" customWidth="1"/>
    <col min="15908" max="15908" width="2.85546875" style="1" customWidth="1"/>
    <col min="15909"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5" width="2.7109375" style="1" customWidth="1"/>
    <col min="16136" max="16137" width="15.7109375" style="1" customWidth="1"/>
    <col min="16138" max="16139" width="2.7109375" style="1" customWidth="1"/>
    <col min="16140" max="16141" width="15.7109375" style="1" customWidth="1"/>
    <col min="16142" max="16143" width="2.7109375" style="1" customWidth="1"/>
    <col min="16144" max="16145" width="15.7109375" style="1" customWidth="1"/>
    <col min="16146" max="16147" width="2.7109375" style="1" customWidth="1"/>
    <col min="16148" max="16149" width="15.7109375" style="1" customWidth="1"/>
    <col min="16150" max="16150" width="2.7109375" style="1" customWidth="1"/>
    <col min="16151" max="16151" width="2.85546875" style="1" customWidth="1"/>
    <col min="16152" max="16153" width="15.7109375" style="1" customWidth="1"/>
    <col min="16154" max="16154" width="2.85546875" style="1" customWidth="1"/>
    <col min="16155" max="16155" width="37.5703125" style="1" customWidth="1"/>
    <col min="16156" max="16156" width="2.85546875" style="1" customWidth="1"/>
    <col min="16157" max="16158" width="15.7109375" style="1" customWidth="1"/>
    <col min="16159" max="16159" width="2.7109375" style="1" customWidth="1"/>
    <col min="16160" max="16160" width="2.85546875" style="1" customWidth="1"/>
    <col min="16161" max="16162" width="15.7109375" style="1" customWidth="1"/>
    <col min="16163" max="16163" width="2.7109375" style="1" customWidth="1"/>
    <col min="16164" max="16164" width="2.85546875" style="1" customWidth="1"/>
    <col min="16165" max="16384" width="11.42578125" style="1"/>
  </cols>
  <sheetData>
    <row r="1" spans="2:36" ht="12" customHeight="1" x14ac:dyDescent="0.25">
      <c r="C1" s="530"/>
      <c r="H1" s="75"/>
      <c r="I1" s="75"/>
      <c r="L1" s="75"/>
      <c r="M1" s="75"/>
      <c r="P1" s="75"/>
      <c r="Q1" s="75"/>
      <c r="T1" s="75"/>
      <c r="U1" s="75"/>
      <c r="W1" s="75"/>
      <c r="Z1" s="75"/>
      <c r="AB1" s="75"/>
      <c r="AC1" s="75"/>
      <c r="AD1" s="75"/>
      <c r="AF1" s="75"/>
      <c r="AG1" s="75"/>
      <c r="AH1" s="75"/>
      <c r="AJ1" s="75"/>
    </row>
    <row r="2" spans="2:36" x14ac:dyDescent="0.25">
      <c r="B2" s="108" t="s">
        <v>411</v>
      </c>
      <c r="C2" s="530"/>
      <c r="D2" s="3"/>
      <c r="H2" s="75"/>
      <c r="I2" s="75"/>
      <c r="L2" s="75"/>
      <c r="M2" s="75"/>
      <c r="P2" s="75"/>
      <c r="Q2" s="75"/>
      <c r="T2" s="75"/>
      <c r="U2" s="75"/>
      <c r="W2" s="75"/>
      <c r="Z2" s="9"/>
      <c r="AA2" s="108"/>
      <c r="AB2" s="9"/>
      <c r="AC2" s="75"/>
      <c r="AD2" s="75"/>
      <c r="AF2" s="75"/>
      <c r="AG2" s="75"/>
      <c r="AH2" s="75"/>
      <c r="AJ2" s="75"/>
    </row>
    <row r="3" spans="2:36" x14ac:dyDescent="0.25">
      <c r="B3" s="2" t="s">
        <v>266</v>
      </c>
      <c r="C3" s="530"/>
      <c r="H3" s="75"/>
      <c r="I3" s="75"/>
      <c r="L3" s="75"/>
      <c r="M3" s="75"/>
      <c r="P3" s="75"/>
      <c r="Q3" s="75"/>
      <c r="T3" s="75"/>
      <c r="U3" s="75"/>
      <c r="W3" s="75"/>
      <c r="Z3" s="9"/>
      <c r="AA3" s="2" t="s">
        <v>266</v>
      </c>
      <c r="AB3" s="9"/>
      <c r="AC3" s="75"/>
      <c r="AD3" s="75"/>
      <c r="AF3" s="75"/>
      <c r="AG3" s="75"/>
      <c r="AH3" s="75"/>
      <c r="AJ3" s="75"/>
    </row>
    <row r="4" spans="2:36" s="514" customFormat="1" x14ac:dyDescent="0.25">
      <c r="B4" s="1501" t="s">
        <v>4</v>
      </c>
      <c r="C4" s="1131"/>
      <c r="D4" s="1500" t="s">
        <v>267</v>
      </c>
      <c r="E4" s="1500"/>
      <c r="F4" s="1457"/>
      <c r="G4" s="1457"/>
      <c r="H4" s="1500" t="s">
        <v>268</v>
      </c>
      <c r="I4" s="1500"/>
      <c r="J4" s="1457"/>
      <c r="K4" s="1457"/>
      <c r="L4" s="1500" t="s">
        <v>269</v>
      </c>
      <c r="M4" s="1500"/>
      <c r="N4" s="1457"/>
      <c r="O4" s="1457"/>
      <c r="P4" s="1500" t="s">
        <v>270</v>
      </c>
      <c r="Q4" s="1500"/>
      <c r="R4" s="1457"/>
      <c r="S4" s="1457"/>
      <c r="T4" s="1500" t="s">
        <v>271</v>
      </c>
      <c r="U4" s="1500"/>
      <c r="V4" s="1457"/>
      <c r="W4" s="1456"/>
      <c r="X4" s="1500" t="s">
        <v>658</v>
      </c>
      <c r="Y4" s="1500" t="s">
        <v>453</v>
      </c>
      <c r="Z4" s="1458"/>
      <c r="AA4" s="1501" t="s">
        <v>4</v>
      </c>
      <c r="AB4" s="1458"/>
      <c r="AC4" s="1500" t="s">
        <v>268</v>
      </c>
      <c r="AD4" s="1500"/>
      <c r="AE4" s="1457"/>
      <c r="AF4" s="1456"/>
      <c r="AG4" s="1500" t="s">
        <v>269</v>
      </c>
      <c r="AH4" s="1500"/>
      <c r="AI4" s="1457"/>
      <c r="AJ4" s="1456"/>
    </row>
    <row r="5" spans="2:36" s="514" customFormat="1" x14ac:dyDescent="0.25">
      <c r="B5" s="1501"/>
      <c r="C5" s="1131"/>
      <c r="D5" s="1441">
        <v>2019</v>
      </c>
      <c r="E5" s="1441">
        <v>2018</v>
      </c>
      <c r="F5" s="1443"/>
      <c r="G5" s="1443"/>
      <c r="H5" s="1441">
        <v>2019</v>
      </c>
      <c r="I5" s="1441">
        <v>2018</v>
      </c>
      <c r="J5" s="1443"/>
      <c r="K5" s="1443"/>
      <c r="L5" s="1441">
        <v>2019</v>
      </c>
      <c r="M5" s="1441">
        <v>2018</v>
      </c>
      <c r="N5" s="1443"/>
      <c r="O5" s="1443"/>
      <c r="P5" s="1441">
        <v>2019</v>
      </c>
      <c r="Q5" s="1441">
        <v>2018</v>
      </c>
      <c r="R5" s="1443"/>
      <c r="S5" s="1443"/>
      <c r="T5" s="1441">
        <v>2019</v>
      </c>
      <c r="U5" s="1441">
        <v>2018</v>
      </c>
      <c r="V5" s="1443"/>
      <c r="W5" s="1456"/>
      <c r="X5" s="1500"/>
      <c r="Y5" s="1500"/>
      <c r="Z5" s="1459"/>
      <c r="AA5" s="1501"/>
      <c r="AB5" s="1459"/>
      <c r="AC5" s="1441">
        <v>2019</v>
      </c>
      <c r="AD5" s="1441">
        <v>2018</v>
      </c>
      <c r="AE5" s="1443"/>
      <c r="AF5" s="1456"/>
      <c r="AG5" s="1441">
        <v>2019</v>
      </c>
      <c r="AH5" s="1441">
        <v>2018</v>
      </c>
      <c r="AI5" s="1443"/>
      <c r="AJ5" s="1456"/>
    </row>
    <row r="6" spans="2:36" x14ac:dyDescent="0.25">
      <c r="B6" s="7"/>
      <c r="C6" s="530"/>
      <c r="D6" s="13"/>
      <c r="E6" s="13"/>
      <c r="F6" s="7"/>
      <c r="G6" s="7"/>
      <c r="H6" s="75"/>
      <c r="I6" s="75"/>
      <c r="J6" s="445"/>
      <c r="K6" s="445"/>
      <c r="L6" s="75"/>
      <c r="M6" s="75"/>
      <c r="N6" s="7"/>
      <c r="O6" s="7"/>
      <c r="P6" s="75"/>
      <c r="Q6" s="75"/>
      <c r="R6" s="7"/>
      <c r="S6" s="7"/>
      <c r="T6" s="75"/>
      <c r="U6" s="75"/>
      <c r="V6" s="7"/>
      <c r="W6" s="75"/>
      <c r="X6" s="75"/>
      <c r="Y6" s="75"/>
      <c r="Z6" s="10"/>
      <c r="AA6" s="7"/>
      <c r="AB6" s="10"/>
      <c r="AC6" s="75"/>
      <c r="AD6" s="75"/>
      <c r="AE6" s="7"/>
      <c r="AF6" s="75"/>
      <c r="AG6" s="75"/>
      <c r="AH6" s="75"/>
      <c r="AI6" s="7"/>
      <c r="AJ6" s="75"/>
    </row>
    <row r="7" spans="2:36" x14ac:dyDescent="0.25">
      <c r="B7" s="488" t="s">
        <v>6</v>
      </c>
      <c r="C7" s="530"/>
      <c r="D7" s="13"/>
      <c r="E7" s="13"/>
      <c r="F7" s="451"/>
      <c r="G7" s="451"/>
      <c r="H7" s="10"/>
      <c r="I7" s="10"/>
      <c r="J7" s="451"/>
      <c r="K7" s="451"/>
      <c r="L7" s="10"/>
      <c r="M7" s="10"/>
      <c r="N7" s="445"/>
      <c r="O7" s="445"/>
      <c r="P7" s="10"/>
      <c r="Q7" s="10"/>
      <c r="R7" s="451"/>
      <c r="S7" s="451"/>
      <c r="T7" s="10"/>
      <c r="U7" s="10"/>
      <c r="V7" s="7"/>
      <c r="W7" s="75"/>
      <c r="X7" s="13"/>
      <c r="Z7" s="9"/>
      <c r="AA7" s="488" t="s">
        <v>6</v>
      </c>
      <c r="AB7" s="9"/>
      <c r="AC7" s="75"/>
      <c r="AD7" s="75"/>
      <c r="AG7" s="75"/>
      <c r="AH7" s="75"/>
      <c r="AJ7" s="75"/>
    </row>
    <row r="8" spans="2:36" x14ac:dyDescent="0.25">
      <c r="B8" s="628" t="s">
        <v>104</v>
      </c>
      <c r="C8" s="530"/>
      <c r="D8" s="639">
        <v>7</v>
      </c>
      <c r="E8" s="639">
        <v>11</v>
      </c>
      <c r="F8" s="451"/>
      <c r="G8" s="451"/>
      <c r="H8" s="720">
        <v>362.69</v>
      </c>
      <c r="I8" s="720">
        <v>800.23799957000017</v>
      </c>
      <c r="J8" s="451"/>
      <c r="K8" s="446"/>
      <c r="L8" s="720">
        <v>365.28</v>
      </c>
      <c r="M8" s="720">
        <v>803.6703151600002</v>
      </c>
      <c r="N8" s="445"/>
      <c r="O8" s="445"/>
      <c r="P8" s="743">
        <v>4.9000000000000002E-2</v>
      </c>
      <c r="Q8" s="912">
        <v>9.4293930465226244E-2</v>
      </c>
      <c r="R8" s="451"/>
      <c r="S8" s="457"/>
      <c r="T8" s="743">
        <v>4.3999999999999997E-2</v>
      </c>
      <c r="U8" s="912">
        <v>9.3891219899123343E-2</v>
      </c>
      <c r="V8" s="445"/>
      <c r="W8" s="530"/>
      <c r="X8" s="531">
        <f>VLOOKUP(B8,'FX rates'!$B$9:$K$124,4,FALSE)</f>
        <v>2.0190000000000001</v>
      </c>
      <c r="Y8" s="532">
        <f>VLOOKUP(B8,'FX rates'!$B$9:$K$124,5,FALSE)</f>
        <v>2</v>
      </c>
      <c r="Z8" s="533"/>
      <c r="AA8" s="628" t="s">
        <v>104</v>
      </c>
      <c r="AB8" s="536"/>
      <c r="AC8" s="720">
        <f>IF(H8="NA", "NA", H8/X8)</f>
        <v>179.63843486874688</v>
      </c>
      <c r="AD8" s="720">
        <f>IF(I8="NA", "NA", I8/Y8)</f>
        <v>400.11899978500009</v>
      </c>
      <c r="AE8" s="451"/>
      <c r="AF8" s="446"/>
      <c r="AG8" s="720">
        <f>IF(L8="NA", "NA", L8/X8)</f>
        <v>180.92124814264486</v>
      </c>
      <c r="AH8" s="720">
        <f>IF(M8="NA", "NA", M8/Y8)</f>
        <v>401.8351575800001</v>
      </c>
      <c r="AJ8" s="75"/>
    </row>
    <row r="9" spans="2:36" x14ac:dyDescent="0.25">
      <c r="B9" s="628" t="s">
        <v>7</v>
      </c>
      <c r="C9" s="530"/>
      <c r="D9" s="641">
        <v>8</v>
      </c>
      <c r="E9" s="641">
        <v>8</v>
      </c>
      <c r="F9" s="451"/>
      <c r="G9" s="451"/>
      <c r="H9" s="558" t="s">
        <v>101</v>
      </c>
      <c r="I9" s="558" t="s">
        <v>101</v>
      </c>
      <c r="J9" s="451"/>
      <c r="K9" s="446"/>
      <c r="L9" s="558" t="s">
        <v>101</v>
      </c>
      <c r="M9" s="558" t="s">
        <v>101</v>
      </c>
      <c r="N9" s="445"/>
      <c r="O9" s="445"/>
      <c r="P9" s="750" t="s">
        <v>101</v>
      </c>
      <c r="Q9" s="750" t="s">
        <v>101</v>
      </c>
      <c r="R9" s="451"/>
      <c r="S9" s="457"/>
      <c r="T9" s="750" t="s">
        <v>101</v>
      </c>
      <c r="U9" s="750" t="s">
        <v>101</v>
      </c>
      <c r="V9" s="445"/>
      <c r="W9" s="530"/>
      <c r="X9" s="534">
        <f>VLOOKUP(B9,'FX rates'!$B$9:$K$124,4,FALSE)</f>
        <v>1</v>
      </c>
      <c r="Y9" s="535">
        <f>VLOOKUP(B9,'FX rates'!$B$9:$K$124,5,FALSE)</f>
        <v>1</v>
      </c>
      <c r="Z9" s="536"/>
      <c r="AA9" s="628" t="s">
        <v>7</v>
      </c>
      <c r="AB9" s="536"/>
      <c r="AC9" s="558" t="str">
        <f t="shared" ref="AC9:AD13" si="0">IF(H9="NA", "NA", H9/X9)</f>
        <v>NA</v>
      </c>
      <c r="AD9" s="558" t="str">
        <f t="shared" si="0"/>
        <v>NA</v>
      </c>
      <c r="AE9" s="451"/>
      <c r="AF9" s="446"/>
      <c r="AG9" s="558" t="str">
        <f t="shared" ref="AG9:AH13" si="1">IF(L9="NA", "NA", L9/X9)</f>
        <v>NA</v>
      </c>
      <c r="AH9" s="558" t="str">
        <f t="shared" si="1"/>
        <v>NA</v>
      </c>
      <c r="AJ9" s="75"/>
    </row>
    <row r="10" spans="2:36" hidden="1" x14ac:dyDescent="0.25">
      <c r="B10" s="628" t="s">
        <v>13</v>
      </c>
      <c r="C10" s="530"/>
      <c r="D10" s="641" t="s">
        <v>101</v>
      </c>
      <c r="E10" s="641">
        <v>51</v>
      </c>
      <c r="F10" s="451"/>
      <c r="G10" s="451"/>
      <c r="H10" s="558" t="s">
        <v>101</v>
      </c>
      <c r="I10" s="558">
        <v>13097272.25</v>
      </c>
      <c r="J10" s="451"/>
      <c r="K10" s="446"/>
      <c r="L10" s="558" t="s">
        <v>101</v>
      </c>
      <c r="M10" s="558">
        <v>13097272.25</v>
      </c>
      <c r="N10" s="445"/>
      <c r="O10" s="445"/>
      <c r="P10" s="744" t="s">
        <v>101</v>
      </c>
      <c r="Q10" s="750" t="s">
        <v>101</v>
      </c>
      <c r="R10" s="451"/>
      <c r="S10" s="457"/>
      <c r="T10" s="744" t="s">
        <v>101</v>
      </c>
      <c r="U10" s="750" t="s">
        <v>101</v>
      </c>
      <c r="V10" s="445"/>
      <c r="W10" s="530"/>
      <c r="X10" s="534">
        <f>VLOOKUP(B10,'FX rates'!$B$9:$K$124,4,FALSE)</f>
        <v>3287.23</v>
      </c>
      <c r="Y10" s="535">
        <f>VLOOKUP(B10,'FX rates'!$B$9:$K$124,5,FALSE)</f>
        <v>3245.01</v>
      </c>
      <c r="Z10" s="536"/>
      <c r="AA10" s="628" t="s">
        <v>13</v>
      </c>
      <c r="AB10" s="536"/>
      <c r="AC10" s="558" t="str">
        <f t="shared" si="0"/>
        <v>NA</v>
      </c>
      <c r="AD10" s="558">
        <f t="shared" si="0"/>
        <v>4036.1269302714009</v>
      </c>
      <c r="AE10" s="451"/>
      <c r="AF10" s="446"/>
      <c r="AG10" s="558" t="str">
        <f t="shared" si="1"/>
        <v>NA</v>
      </c>
      <c r="AH10" s="558">
        <f t="shared" si="1"/>
        <v>4036.1269302714009</v>
      </c>
      <c r="AJ10" s="75"/>
    </row>
    <row r="11" spans="2:36" x14ac:dyDescent="0.25">
      <c r="B11" s="636" t="s">
        <v>15</v>
      </c>
      <c r="C11" s="530"/>
      <c r="D11" s="643">
        <v>117</v>
      </c>
      <c r="E11" s="643">
        <v>116</v>
      </c>
      <c r="F11" s="451"/>
      <c r="G11" s="451"/>
      <c r="H11" s="703">
        <v>12570.58</v>
      </c>
      <c r="I11" s="703" t="s">
        <v>101</v>
      </c>
      <c r="J11" s="451"/>
      <c r="K11" s="446"/>
      <c r="L11" s="703">
        <v>13859.52</v>
      </c>
      <c r="M11" s="703">
        <v>13549.5</v>
      </c>
      <c r="N11" s="445"/>
      <c r="O11" s="445"/>
      <c r="P11" s="908">
        <v>2.9000000000000001E-2</v>
      </c>
      <c r="Q11" s="908">
        <v>3.0499999999999999E-2</v>
      </c>
      <c r="R11" s="451"/>
      <c r="S11" s="457"/>
      <c r="T11" s="908">
        <v>2.63E-2</v>
      </c>
      <c r="U11" s="908" t="s">
        <v>101</v>
      </c>
      <c r="V11" s="445"/>
      <c r="W11" s="530"/>
      <c r="X11" s="537">
        <f>VLOOKUP(B11,'FX rates'!$B$9:$K$124,4,FALSE)</f>
        <v>3.3130000000000002</v>
      </c>
      <c r="Y11" s="538">
        <f>VLOOKUP(B11,'FX rates'!$B$9:$K$124,5,FALSE)</f>
        <v>3.3639999999999999</v>
      </c>
      <c r="Z11" s="536"/>
      <c r="AA11" s="636" t="s">
        <v>15</v>
      </c>
      <c r="AB11" s="536"/>
      <c r="AC11" s="703">
        <f t="shared" si="0"/>
        <v>3794.3193480229397</v>
      </c>
      <c r="AD11" s="703" t="str">
        <f t="shared" si="0"/>
        <v>NA</v>
      </c>
      <c r="AE11" s="451"/>
      <c r="AF11" s="446"/>
      <c r="AG11" s="703">
        <f t="shared" si="1"/>
        <v>4183.3745849683064</v>
      </c>
      <c r="AH11" s="703">
        <f t="shared" si="1"/>
        <v>4027.7942925089183</v>
      </c>
      <c r="AJ11" s="75"/>
    </row>
    <row r="12" spans="2:36" hidden="1" x14ac:dyDescent="0.25">
      <c r="B12" s="757" t="s">
        <v>17</v>
      </c>
      <c r="C12" s="530"/>
      <c r="D12" s="740" t="s">
        <v>101</v>
      </c>
      <c r="E12" s="740">
        <v>145</v>
      </c>
      <c r="F12" s="451"/>
      <c r="G12" s="451"/>
      <c r="H12" s="725" t="s">
        <v>101</v>
      </c>
      <c r="I12" s="725">
        <v>442325.56025567552</v>
      </c>
      <c r="J12" s="451"/>
      <c r="K12" s="446"/>
      <c r="L12" s="725" t="s">
        <v>101</v>
      </c>
      <c r="M12" s="725" t="s">
        <v>101</v>
      </c>
      <c r="N12" s="445"/>
      <c r="O12" s="445"/>
      <c r="P12" s="1411" t="s">
        <v>101</v>
      </c>
      <c r="Q12" s="1412" t="s">
        <v>101</v>
      </c>
      <c r="R12" s="451"/>
      <c r="S12" s="457"/>
      <c r="T12" s="1411" t="s">
        <v>101</v>
      </c>
      <c r="U12" s="1412" t="s">
        <v>101</v>
      </c>
      <c r="V12" s="445"/>
      <c r="W12" s="530"/>
      <c r="X12" s="1413">
        <f>VLOOKUP(B12,'FX rates'!$B$9:$K$124,4,FALSE)</f>
        <v>18.931999999999999</v>
      </c>
      <c r="Y12" s="1414">
        <f>VLOOKUP(B12,'FX rates'!$B$9:$K$124,5,FALSE)</f>
        <v>19.645</v>
      </c>
      <c r="Z12" s="536"/>
      <c r="AA12" s="757" t="s">
        <v>17</v>
      </c>
      <c r="AB12" s="536"/>
      <c r="AC12" s="725" t="str">
        <f t="shared" si="0"/>
        <v>NA</v>
      </c>
      <c r="AD12" s="725">
        <f t="shared" si="0"/>
        <v>22515.935874557166</v>
      </c>
      <c r="AE12" s="451"/>
      <c r="AF12" s="446"/>
      <c r="AG12" s="725" t="str">
        <f t="shared" si="1"/>
        <v>NA</v>
      </c>
      <c r="AH12" s="725" t="str">
        <f t="shared" si="1"/>
        <v>NA</v>
      </c>
      <c r="AJ12" s="75"/>
    </row>
    <row r="13" spans="2:36" hidden="1" x14ac:dyDescent="0.25">
      <c r="B13" s="636" t="s">
        <v>21</v>
      </c>
      <c r="C13" s="530"/>
      <c r="D13" s="643" t="s">
        <v>101</v>
      </c>
      <c r="E13" s="643">
        <v>1526</v>
      </c>
      <c r="F13" s="451"/>
      <c r="G13" s="451"/>
      <c r="H13" s="703" t="s">
        <v>101</v>
      </c>
      <c r="I13" s="703" t="s">
        <v>101</v>
      </c>
      <c r="J13" s="451"/>
      <c r="K13" s="454"/>
      <c r="L13" s="703" t="s">
        <v>101</v>
      </c>
      <c r="M13" s="703" t="s">
        <v>101</v>
      </c>
      <c r="N13" s="445"/>
      <c r="O13" s="445"/>
      <c r="P13" s="908" t="s">
        <v>101</v>
      </c>
      <c r="Q13" s="909">
        <v>2.7400000000000001E-2</v>
      </c>
      <c r="R13" s="451"/>
      <c r="S13" s="458"/>
      <c r="T13" s="908" t="s">
        <v>101</v>
      </c>
      <c r="U13" s="909" t="s">
        <v>101</v>
      </c>
      <c r="V13" s="445"/>
      <c r="W13" s="530"/>
      <c r="X13" s="537">
        <f>VLOOKUP(B13,'FX rates'!$B$9:$K$124,4,FALSE)</f>
        <v>1.2989999999999999</v>
      </c>
      <c r="Y13" s="538">
        <f>VLOOKUP(B13,'FX rates'!$B$9:$K$124,5,FALSE)</f>
        <v>1.363</v>
      </c>
      <c r="Z13" s="539"/>
      <c r="AA13" s="636" t="s">
        <v>21</v>
      </c>
      <c r="AB13" s="539"/>
      <c r="AC13" s="703" t="str">
        <f t="shared" si="0"/>
        <v>NA</v>
      </c>
      <c r="AD13" s="703" t="str">
        <f t="shared" si="0"/>
        <v>NA</v>
      </c>
      <c r="AE13" s="451"/>
      <c r="AF13" s="454"/>
      <c r="AG13" s="703" t="str">
        <f t="shared" si="1"/>
        <v>NA</v>
      </c>
      <c r="AH13" s="703" t="str">
        <f t="shared" si="1"/>
        <v>NA</v>
      </c>
      <c r="AJ13" s="75"/>
    </row>
    <row r="14" spans="2:36" x14ac:dyDescent="0.25">
      <c r="B14" s="43"/>
      <c r="C14" s="530"/>
      <c r="D14" s="90"/>
      <c r="E14" s="90"/>
      <c r="F14" s="451"/>
      <c r="G14" s="451"/>
      <c r="H14" s="16"/>
      <c r="I14" s="16"/>
      <c r="J14" s="451"/>
      <c r="K14" s="446"/>
      <c r="L14" s="16"/>
      <c r="M14" s="16"/>
      <c r="N14" s="445"/>
      <c r="O14" s="445"/>
      <c r="P14" s="16"/>
      <c r="Q14" s="78"/>
      <c r="R14" s="451"/>
      <c r="S14" s="457"/>
      <c r="T14" s="16"/>
      <c r="U14" s="78"/>
      <c r="V14" s="78"/>
      <c r="W14" s="78"/>
      <c r="X14" s="78"/>
      <c r="Y14" s="78"/>
      <c r="Z14" s="536"/>
      <c r="AA14" s="43"/>
      <c r="AB14" s="17"/>
      <c r="AC14" s="16"/>
      <c r="AD14" s="16"/>
      <c r="AE14" s="451"/>
      <c r="AF14" s="446"/>
      <c r="AG14" s="16"/>
      <c r="AH14" s="16"/>
    </row>
    <row r="15" spans="2:36" x14ac:dyDescent="0.25">
      <c r="B15" s="29"/>
      <c r="C15" s="530"/>
      <c r="D15" s="90"/>
      <c r="E15" s="90"/>
      <c r="F15" s="451"/>
      <c r="G15" s="451"/>
      <c r="H15" s="16"/>
      <c r="I15" s="16"/>
      <c r="J15" s="451"/>
      <c r="K15" s="446"/>
      <c r="L15" s="16"/>
      <c r="M15" s="16"/>
      <c r="N15" s="445"/>
      <c r="O15" s="445"/>
      <c r="P15" s="16"/>
      <c r="Q15" s="78"/>
      <c r="R15" s="451"/>
      <c r="S15" s="457"/>
      <c r="T15" s="16"/>
      <c r="U15" s="78"/>
      <c r="V15" s="78"/>
      <c r="W15" s="78"/>
      <c r="X15" s="78"/>
      <c r="Y15" s="78"/>
      <c r="Z15" s="536"/>
      <c r="AA15" s="29"/>
      <c r="AB15" s="17"/>
      <c r="AC15" s="16"/>
      <c r="AD15" s="16"/>
      <c r="AE15" s="451"/>
      <c r="AF15" s="446"/>
      <c r="AG15" s="16"/>
      <c r="AH15" s="16"/>
    </row>
    <row r="16" spans="2:36" x14ac:dyDescent="0.25">
      <c r="B16" s="11" t="s">
        <v>23</v>
      </c>
      <c r="C16" s="530"/>
      <c r="D16" s="90"/>
      <c r="E16" s="61"/>
      <c r="F16" s="451"/>
      <c r="G16" s="451"/>
      <c r="H16" s="16"/>
      <c r="I16" s="16"/>
      <c r="J16" s="451"/>
      <c r="K16" s="446"/>
      <c r="L16" s="16"/>
      <c r="M16" s="16"/>
      <c r="N16" s="445"/>
      <c r="O16" s="445"/>
      <c r="P16" s="16"/>
      <c r="Q16" s="78"/>
      <c r="R16" s="451"/>
      <c r="S16" s="457"/>
      <c r="T16" s="16"/>
      <c r="U16" s="78"/>
      <c r="V16" s="78"/>
      <c r="W16" s="78"/>
      <c r="X16" s="78"/>
      <c r="Y16" s="78"/>
      <c r="Z16" s="536"/>
      <c r="AA16" s="11" t="s">
        <v>23</v>
      </c>
      <c r="AB16" s="17"/>
      <c r="AC16" s="16"/>
      <c r="AD16" s="16"/>
      <c r="AE16" s="451"/>
      <c r="AF16" s="446"/>
      <c r="AG16" s="16"/>
      <c r="AH16" s="16"/>
    </row>
    <row r="17" spans="2:38" hidden="1" x14ac:dyDescent="0.25">
      <c r="B17" s="1375" t="s">
        <v>543</v>
      </c>
      <c r="C17" s="530"/>
      <c r="D17" s="1406" t="s">
        <v>101</v>
      </c>
      <c r="E17" s="1406">
        <v>795</v>
      </c>
      <c r="F17" s="451"/>
      <c r="G17" s="451"/>
      <c r="H17" s="971" t="s">
        <v>101</v>
      </c>
      <c r="I17" s="971" t="s">
        <v>101</v>
      </c>
      <c r="J17" s="451"/>
      <c r="K17" s="455"/>
      <c r="L17" s="971" t="s">
        <v>101</v>
      </c>
      <c r="M17" s="971" t="s">
        <v>101</v>
      </c>
      <c r="N17" s="445"/>
      <c r="O17" s="445"/>
      <c r="P17" s="1409" t="s">
        <v>101</v>
      </c>
      <c r="Q17" s="1410" t="s">
        <v>101</v>
      </c>
      <c r="R17" s="451"/>
      <c r="S17" s="910"/>
      <c r="T17" s="1409" t="s">
        <v>101</v>
      </c>
      <c r="U17" s="1410" t="s">
        <v>101</v>
      </c>
      <c r="V17" s="445"/>
      <c r="W17" s="540"/>
      <c r="X17" s="1415">
        <f>VLOOKUP(B17,'FX rates'!$B$9:$K$124,4,FALSE)</f>
        <v>1.4239999999999999</v>
      </c>
      <c r="Y17" s="1416">
        <f>VLOOKUP(B17,'FX rates'!$B$9:$K$124,5,FALSE)</f>
        <v>1.417</v>
      </c>
      <c r="Z17" s="536"/>
      <c r="AA17" s="1375" t="s">
        <v>543</v>
      </c>
      <c r="AB17" s="536"/>
      <c r="AC17" s="971" t="str">
        <f t="shared" ref="AC17:AC50" si="2">IF(H17="NA", "NA", H17/X17)</f>
        <v>NA</v>
      </c>
      <c r="AD17" s="971" t="str">
        <f t="shared" ref="AD17:AD50" si="3">IF(I17="NA", "NA", I17/Y17)</f>
        <v>NA</v>
      </c>
      <c r="AE17" s="451"/>
      <c r="AF17" s="455"/>
      <c r="AG17" s="971" t="str">
        <f t="shared" ref="AG17:AG50" si="4">IF(L17="NA", "NA", L17/X17)</f>
        <v>NA</v>
      </c>
      <c r="AH17" s="971" t="str">
        <f t="shared" ref="AH17:AH50" si="5">IF(M17="NA", "NA", M17/Y17)</f>
        <v>NA</v>
      </c>
    </row>
    <row r="18" spans="2:38" x14ac:dyDescent="0.25">
      <c r="B18" s="1408" t="s">
        <v>26</v>
      </c>
      <c r="C18" s="530"/>
      <c r="D18" s="639">
        <v>410</v>
      </c>
      <c r="E18" s="639">
        <v>427</v>
      </c>
      <c r="F18" s="451"/>
      <c r="G18" s="451"/>
      <c r="H18" s="720">
        <v>52.32</v>
      </c>
      <c r="I18" s="720">
        <v>50.55</v>
      </c>
      <c r="J18" s="451"/>
      <c r="K18" s="455"/>
      <c r="L18" s="720">
        <v>52.32</v>
      </c>
      <c r="M18" s="720">
        <v>50.55</v>
      </c>
      <c r="N18" s="445"/>
      <c r="O18" s="445"/>
      <c r="P18" s="912">
        <v>3.4099999999999998E-2</v>
      </c>
      <c r="Q18" s="912">
        <v>3.3500000000000002E-2</v>
      </c>
      <c r="R18" s="451"/>
      <c r="S18" s="910"/>
      <c r="T18" s="912">
        <v>3.4099999999999998E-2</v>
      </c>
      <c r="U18" s="912">
        <v>3.3500000000000002E-2</v>
      </c>
      <c r="V18" s="445"/>
      <c r="W18" s="540"/>
      <c r="X18" s="531">
        <f>VLOOKUP(B18,'FX rates'!$B$9:$K$124,4,FALSE)</f>
        <v>4.09</v>
      </c>
      <c r="Y18" s="532">
        <f>VLOOKUP(B18,'FX rates'!$B$9:$K$124,5,FALSE)</f>
        <v>4.1340000000000003</v>
      </c>
      <c r="Z18" s="536"/>
      <c r="AA18" s="1408" t="s">
        <v>26</v>
      </c>
      <c r="AB18" s="536"/>
      <c r="AC18" s="720">
        <f t="shared" si="2"/>
        <v>12.792176039119806</v>
      </c>
      <c r="AD18" s="720">
        <f t="shared" si="3"/>
        <v>12.22786647314949</v>
      </c>
      <c r="AE18" s="451"/>
      <c r="AF18" s="455"/>
      <c r="AG18" s="720">
        <f t="shared" si="4"/>
        <v>12.792176039119806</v>
      </c>
      <c r="AH18" s="720">
        <f t="shared" si="5"/>
        <v>12.22786647314949</v>
      </c>
      <c r="AJ18" s="75"/>
    </row>
    <row r="19" spans="2:38" x14ac:dyDescent="0.25">
      <c r="B19" s="628" t="s">
        <v>114</v>
      </c>
      <c r="C19" s="530"/>
      <c r="D19" s="641">
        <v>177</v>
      </c>
      <c r="E19" s="641">
        <v>282</v>
      </c>
      <c r="F19" s="451"/>
      <c r="G19" s="451"/>
      <c r="H19" s="558" t="s">
        <v>101</v>
      </c>
      <c r="I19" s="558" t="s">
        <v>101</v>
      </c>
      <c r="J19" s="451"/>
      <c r="K19" s="455"/>
      <c r="L19" s="558" t="s">
        <v>101</v>
      </c>
      <c r="M19" s="558" t="s">
        <v>101</v>
      </c>
      <c r="N19" s="445"/>
      <c r="O19" s="445"/>
      <c r="P19" s="744">
        <v>4.3999999999999997E-2</v>
      </c>
      <c r="Q19" s="750">
        <v>3.2099999999999997E-2</v>
      </c>
      <c r="R19" s="451"/>
      <c r="S19" s="910"/>
      <c r="T19" s="744" t="s">
        <v>101</v>
      </c>
      <c r="U19" s="750" t="s">
        <v>101</v>
      </c>
      <c r="V19" s="445"/>
      <c r="W19" s="540"/>
      <c r="X19" s="534">
        <f>VLOOKUP(B19,'FX rates'!$B$9:$K$124,4,FALSE)</f>
        <v>84.894999999999996</v>
      </c>
      <c r="Y19" s="535">
        <f>VLOOKUP(B19,'FX rates'!$B$9:$K$124,5,FALSE)</f>
        <v>82.655000000000001</v>
      </c>
      <c r="Z19" s="536"/>
      <c r="AA19" s="628" t="s">
        <v>114</v>
      </c>
      <c r="AB19" s="536"/>
      <c r="AC19" s="558" t="str">
        <f t="shared" ref="AC19" si="6">IF(H19="NA", "NA", H19/X19)</f>
        <v>NA</v>
      </c>
      <c r="AD19" s="558" t="str">
        <f t="shared" ref="AD19" si="7">IF(I19="NA", "NA", I19/Y19)</f>
        <v>NA</v>
      </c>
      <c r="AE19" s="451"/>
      <c r="AF19" s="455"/>
      <c r="AG19" s="558" t="str">
        <f t="shared" ref="AG19" si="8">IF(L19="NA", "NA", L19/X19)</f>
        <v>NA</v>
      </c>
      <c r="AH19" s="558" t="str">
        <f t="shared" ref="AH19" si="9">IF(M19="NA", "NA", M19/Y19)</f>
        <v>NA</v>
      </c>
      <c r="AJ19" s="75"/>
    </row>
    <row r="20" spans="2:38" x14ac:dyDescent="0.25">
      <c r="B20" s="628" t="s">
        <v>28</v>
      </c>
      <c r="C20" s="530"/>
      <c r="D20" s="641">
        <v>289</v>
      </c>
      <c r="E20" s="641">
        <v>297</v>
      </c>
      <c r="F20" s="451"/>
      <c r="G20" s="451"/>
      <c r="H20" s="558">
        <v>85904.825678026304</v>
      </c>
      <c r="I20" s="558">
        <v>96976.882889168206</v>
      </c>
      <c r="J20" s="451"/>
      <c r="K20" s="455"/>
      <c r="L20" s="558">
        <v>87972.115506269998</v>
      </c>
      <c r="M20" s="558">
        <v>99421.054908339996</v>
      </c>
      <c r="N20" s="445"/>
      <c r="O20" s="445"/>
      <c r="P20" s="750">
        <v>3.09E-2</v>
      </c>
      <c r="Q20" s="750">
        <v>3.5000000000000003E-2</v>
      </c>
      <c r="R20" s="451"/>
      <c r="S20" s="910"/>
      <c r="T20" s="750">
        <v>3.0099999999999998E-2</v>
      </c>
      <c r="U20" s="750">
        <v>3.4200000000000001E-2</v>
      </c>
      <c r="V20" s="445"/>
      <c r="W20" s="540"/>
      <c r="X20" s="534">
        <f>VLOOKUP(B20,'FX rates'!$B$9:$K$124,4,FALSE)</f>
        <v>181.375</v>
      </c>
      <c r="Y20" s="535">
        <f>VLOOKUP(B20,'FX rates'!$B$9:$K$124,5,FALSE)</f>
        <v>182.30799999999999</v>
      </c>
      <c r="Z20" s="536"/>
      <c r="AA20" s="628" t="s">
        <v>28</v>
      </c>
      <c r="AB20" s="536"/>
      <c r="AC20" s="558">
        <f t="shared" si="2"/>
        <v>473.63101683267433</v>
      </c>
      <c r="AD20" s="558">
        <f t="shared" si="3"/>
        <v>531.93981004217153</v>
      </c>
      <c r="AE20" s="451"/>
      <c r="AF20" s="455"/>
      <c r="AG20" s="558">
        <f t="shared" si="4"/>
        <v>485.02889321168846</v>
      </c>
      <c r="AH20" s="558">
        <f t="shared" si="5"/>
        <v>545.34663815268664</v>
      </c>
      <c r="AJ20" s="75"/>
    </row>
    <row r="21" spans="2:38" hidden="1" x14ac:dyDescent="0.25">
      <c r="B21" s="628" t="s">
        <v>117</v>
      </c>
      <c r="C21" s="530"/>
      <c r="D21" s="641" t="s">
        <v>101</v>
      </c>
      <c r="E21" s="641">
        <v>178</v>
      </c>
      <c r="F21" s="451"/>
      <c r="G21" s="451"/>
      <c r="H21" s="558" t="s">
        <v>101</v>
      </c>
      <c r="I21" s="558" t="s">
        <v>101</v>
      </c>
      <c r="J21" s="451"/>
      <c r="K21" s="455"/>
      <c r="L21" s="558" t="s">
        <v>101</v>
      </c>
      <c r="M21" s="558">
        <v>97008.883215580223</v>
      </c>
      <c r="N21" s="445"/>
      <c r="O21" s="445"/>
      <c r="P21" s="744" t="s">
        <v>101</v>
      </c>
      <c r="Q21" s="750">
        <v>3.577604164904561E-2</v>
      </c>
      <c r="R21" s="451"/>
      <c r="S21" s="910"/>
      <c r="T21" s="744" t="s">
        <v>101</v>
      </c>
      <c r="U21" s="750" t="s">
        <v>101</v>
      </c>
      <c r="V21" s="445"/>
      <c r="W21" s="540"/>
      <c r="X21" s="534">
        <f>VLOOKUP(B21,'FX rates'!$B$9:$K$124,4,FALSE)</f>
        <v>84.894999999999996</v>
      </c>
      <c r="Y21" s="535">
        <f>VLOOKUP(B21,'FX rates'!$B$9:$K$124,5,FALSE)</f>
        <v>82.655000000000001</v>
      </c>
      <c r="Z21" s="536"/>
      <c r="AA21" s="628" t="s">
        <v>117</v>
      </c>
      <c r="AB21" s="536"/>
      <c r="AC21" s="558" t="str">
        <f t="shared" si="2"/>
        <v>NA</v>
      </c>
      <c r="AD21" s="558" t="str">
        <f t="shared" si="3"/>
        <v>NA</v>
      </c>
      <c r="AE21" s="451"/>
      <c r="AF21" s="455"/>
      <c r="AG21" s="558" t="str">
        <f t="shared" si="4"/>
        <v>NA</v>
      </c>
      <c r="AH21" s="558">
        <f t="shared" si="5"/>
        <v>1173.660192554355</v>
      </c>
      <c r="AJ21" s="75"/>
    </row>
    <row r="22" spans="2:38" x14ac:dyDescent="0.25">
      <c r="B22" s="628" t="s">
        <v>32</v>
      </c>
      <c r="C22" s="530"/>
      <c r="D22" s="641">
        <v>973</v>
      </c>
      <c r="E22" s="641">
        <v>890</v>
      </c>
      <c r="F22" s="451"/>
      <c r="G22" s="451"/>
      <c r="H22" s="558" t="s">
        <v>101</v>
      </c>
      <c r="I22" s="558" t="s">
        <v>101</v>
      </c>
      <c r="J22" s="451"/>
      <c r="K22" s="455"/>
      <c r="L22" s="558">
        <v>970989.01</v>
      </c>
      <c r="M22" s="558">
        <v>977690.77</v>
      </c>
      <c r="N22" s="445"/>
      <c r="O22" s="445"/>
      <c r="P22" s="750">
        <v>2.7300000000000001E-2</v>
      </c>
      <c r="Q22" s="750">
        <v>3.3399999999999999E-2</v>
      </c>
      <c r="R22" s="451"/>
      <c r="S22" s="910"/>
      <c r="T22" s="750" t="s">
        <v>101</v>
      </c>
      <c r="U22" s="750" t="s">
        <v>101</v>
      </c>
      <c r="V22" s="445"/>
      <c r="W22" s="540"/>
      <c r="X22" s="534">
        <f>VLOOKUP(B22,'FX rates'!$B$9:$K$124,4,FALSE)</f>
        <v>7.79</v>
      </c>
      <c r="Y22" s="535">
        <f>VLOOKUP(B22,'FX rates'!$B$9:$K$124,5,FALSE)</f>
        <v>7.8310000000000004</v>
      </c>
      <c r="Z22" s="536"/>
      <c r="AA22" s="628" t="s">
        <v>32</v>
      </c>
      <c r="AB22" s="536"/>
      <c r="AC22" s="558" t="str">
        <f t="shared" ref="AC22:AC27" si="10">IF(H22="NA", "NA", H22/X22)</f>
        <v>NA</v>
      </c>
      <c r="AD22" s="558" t="str">
        <f t="shared" ref="AD22:AD27" si="11">IF(I22="NA", "NA", I22/Y22)</f>
        <v>NA</v>
      </c>
      <c r="AE22" s="451"/>
      <c r="AF22" s="455"/>
      <c r="AG22" s="558">
        <f t="shared" ref="AG22:AG27" si="12">IF(L22="NA", "NA", L22/X22)</f>
        <v>124645.57252888319</v>
      </c>
      <c r="AH22" s="558">
        <f t="shared" ref="AH22:AH27" si="13">IF(M22="NA", "NA", M22/Y22)</f>
        <v>124848.77665687651</v>
      </c>
      <c r="AJ22" s="75"/>
    </row>
    <row r="23" spans="2:38" x14ac:dyDescent="0.25">
      <c r="B23" s="628" t="s">
        <v>36</v>
      </c>
      <c r="C23" s="530"/>
      <c r="D23" s="641">
        <v>2445</v>
      </c>
      <c r="E23" s="641">
        <v>2423</v>
      </c>
      <c r="F23" s="451"/>
      <c r="G23" s="451"/>
      <c r="H23" s="558" t="s">
        <v>101</v>
      </c>
      <c r="I23" s="558" t="s">
        <v>101</v>
      </c>
      <c r="J23" s="451"/>
      <c r="K23" s="455"/>
      <c r="L23" s="558" t="s">
        <v>101</v>
      </c>
      <c r="M23" s="558" t="s">
        <v>101</v>
      </c>
      <c r="N23" s="445"/>
      <c r="O23" s="445"/>
      <c r="P23" s="744">
        <v>2.2100000000000002E-2</v>
      </c>
      <c r="Q23" s="750">
        <v>2.4400000000000002E-2</v>
      </c>
      <c r="R23" s="451"/>
      <c r="S23" s="910"/>
      <c r="T23" s="744" t="s">
        <v>101</v>
      </c>
      <c r="U23" s="750" t="s">
        <v>101</v>
      </c>
      <c r="V23" s="445"/>
      <c r="W23" s="540"/>
      <c r="X23" s="534">
        <f>VLOOKUP(B23,'FX rates'!$B$9:$K$124,4,FALSE)</f>
        <v>108.625</v>
      </c>
      <c r="Y23" s="535">
        <f>VLOOKUP(B23,'FX rates'!$B$9:$K$124,5,FALSE)</f>
        <v>110.004</v>
      </c>
      <c r="Z23" s="536"/>
      <c r="AA23" s="628" t="s">
        <v>36</v>
      </c>
      <c r="AB23" s="536"/>
      <c r="AC23" s="558" t="str">
        <f t="shared" si="10"/>
        <v>NA</v>
      </c>
      <c r="AD23" s="558" t="str">
        <f t="shared" si="11"/>
        <v>NA</v>
      </c>
      <c r="AE23" s="451"/>
      <c r="AF23" s="455"/>
      <c r="AG23" s="558" t="str">
        <f t="shared" si="12"/>
        <v>NA</v>
      </c>
      <c r="AH23" s="558" t="str">
        <f t="shared" si="13"/>
        <v>NA</v>
      </c>
      <c r="AJ23" s="75"/>
    </row>
    <row r="24" spans="2:38" hidden="1" x14ac:dyDescent="0.25">
      <c r="B24" s="628" t="s">
        <v>40</v>
      </c>
      <c r="C24" s="530"/>
      <c r="D24" s="641" t="s">
        <v>101</v>
      </c>
      <c r="E24" s="641">
        <v>114</v>
      </c>
      <c r="F24" s="451"/>
      <c r="G24" s="451"/>
      <c r="H24" s="558" t="s">
        <v>101</v>
      </c>
      <c r="I24" s="558">
        <v>5093.2041338712597</v>
      </c>
      <c r="J24" s="451"/>
      <c r="K24" s="455"/>
      <c r="L24" s="558" t="s">
        <v>101</v>
      </c>
      <c r="M24" s="558">
        <v>6490.2926707780198</v>
      </c>
      <c r="N24" s="445"/>
      <c r="O24" s="445"/>
      <c r="P24" s="750" t="s">
        <v>101</v>
      </c>
      <c r="Q24" s="750">
        <v>4.8839232554574855E-2</v>
      </c>
      <c r="R24" s="451"/>
      <c r="S24" s="910"/>
      <c r="T24" s="750" t="s">
        <v>101</v>
      </c>
      <c r="U24" s="750">
        <v>3.832618862659732E-2</v>
      </c>
      <c r="V24" s="445"/>
      <c r="W24" s="540"/>
      <c r="X24" s="534">
        <f>VLOOKUP(B24,'FX rates'!$B$9:$K$124,4,FALSE)</f>
        <v>1.484</v>
      </c>
      <c r="Y24" s="535">
        <f>VLOOKUP(B24,'FX rates'!$B$9:$K$124,5,FALSE)</f>
        <v>1.49</v>
      </c>
      <c r="Z24" s="536"/>
      <c r="AA24" s="628" t="s">
        <v>40</v>
      </c>
      <c r="AB24" s="536"/>
      <c r="AC24" s="558" t="str">
        <f t="shared" si="10"/>
        <v>NA</v>
      </c>
      <c r="AD24" s="558">
        <f t="shared" si="11"/>
        <v>3418.2578079672885</v>
      </c>
      <c r="AE24" s="451"/>
      <c r="AF24" s="455"/>
      <c r="AG24" s="558" t="str">
        <f t="shared" si="12"/>
        <v>NA</v>
      </c>
      <c r="AH24" s="558">
        <f t="shared" si="13"/>
        <v>4355.9011213275298</v>
      </c>
      <c r="AJ24" s="75"/>
    </row>
    <row r="25" spans="2:38" hidden="1" x14ac:dyDescent="0.25">
      <c r="B25" s="628" t="s">
        <v>43</v>
      </c>
      <c r="C25" s="530"/>
      <c r="D25" s="641" t="s">
        <v>101</v>
      </c>
      <c r="E25" s="641">
        <v>1150</v>
      </c>
      <c r="F25" s="451"/>
      <c r="G25" s="451"/>
      <c r="H25" s="558" t="s">
        <v>101</v>
      </c>
      <c r="I25" s="558" t="s">
        <v>101</v>
      </c>
      <c r="J25" s="451"/>
      <c r="K25" s="455"/>
      <c r="L25" s="558" t="s">
        <v>101</v>
      </c>
      <c r="M25" s="558">
        <v>725790.97</v>
      </c>
      <c r="N25" s="445"/>
      <c r="O25" s="445"/>
      <c r="P25" s="744" t="s">
        <v>101</v>
      </c>
      <c r="Q25" s="750">
        <v>2.69E-2</v>
      </c>
      <c r="R25" s="451"/>
      <c r="S25" s="910"/>
      <c r="T25" s="744" t="s">
        <v>101</v>
      </c>
      <c r="U25" s="750" t="s">
        <v>101</v>
      </c>
      <c r="V25" s="445"/>
      <c r="W25" s="540"/>
      <c r="X25" s="534">
        <f>VLOOKUP(B25,'FX rates'!$B$9:$K$124,4,FALSE)</f>
        <v>6.9630000000000001</v>
      </c>
      <c r="Y25" s="535">
        <f>VLOOKUP(B25,'FX rates'!$B$9:$K$124,5,FALSE)</f>
        <v>6.8760000000000003</v>
      </c>
      <c r="Z25" s="536"/>
      <c r="AA25" s="628" t="s">
        <v>43</v>
      </c>
      <c r="AB25" s="536"/>
      <c r="AC25" s="558" t="str">
        <f t="shared" ref="AC25" si="14">IF(H25="NA", "NA", H25/X25)</f>
        <v>NA</v>
      </c>
      <c r="AD25" s="558" t="str">
        <f t="shared" ref="AD25" si="15">IF(I25="NA", "NA", I25/Y25)</f>
        <v>NA</v>
      </c>
      <c r="AE25" s="451"/>
      <c r="AF25" s="455"/>
      <c r="AG25" s="558" t="str">
        <f t="shared" ref="AG25" si="16">IF(L25="NA", "NA", L25/X25)</f>
        <v>NA</v>
      </c>
      <c r="AH25" s="558">
        <f t="shared" ref="AH25" si="17">IF(M25="NA", "NA", M25/Y25)</f>
        <v>105554.24229203023</v>
      </c>
      <c r="AJ25" s="75"/>
    </row>
    <row r="26" spans="2:38" x14ac:dyDescent="0.25">
      <c r="B26" s="628" t="s">
        <v>45</v>
      </c>
      <c r="C26" s="530"/>
      <c r="D26" s="641">
        <v>274</v>
      </c>
      <c r="E26" s="641">
        <v>292</v>
      </c>
      <c r="F26" s="451"/>
      <c r="G26" s="451"/>
      <c r="H26" s="558">
        <v>118205</v>
      </c>
      <c r="I26" s="558">
        <v>112778</v>
      </c>
      <c r="J26" s="451"/>
      <c r="K26" s="455"/>
      <c r="L26" s="558">
        <v>118205</v>
      </c>
      <c r="M26" s="558">
        <v>112778</v>
      </c>
      <c r="N26" s="445"/>
      <c r="O26" s="445"/>
      <c r="P26" s="1221">
        <v>1.52E-2</v>
      </c>
      <c r="Q26" s="750">
        <v>2.0500000000000001E-2</v>
      </c>
      <c r="R26" s="451"/>
      <c r="S26" s="910"/>
      <c r="T26" s="1221">
        <v>1.52E-2</v>
      </c>
      <c r="U26" s="750">
        <v>2.0500000000000001E-2</v>
      </c>
      <c r="V26" s="445"/>
      <c r="W26" s="540"/>
      <c r="X26" s="534">
        <f>VLOOKUP(B26,'FX rates'!$B$9:$K$124,4,FALSE)</f>
        <v>6.9630000000000001</v>
      </c>
      <c r="Y26" s="535">
        <f>VLOOKUP(B26,'FX rates'!$B$9:$K$124,5,FALSE)</f>
        <v>6.8760000000000003</v>
      </c>
      <c r="Z26" s="536"/>
      <c r="AA26" s="628" t="s">
        <v>45</v>
      </c>
      <c r="AB26" s="536"/>
      <c r="AC26" s="558">
        <f t="shared" ref="AC26" si="18">IF(H26="NA", "NA", H26/X26)</f>
        <v>16976.159701278186</v>
      </c>
      <c r="AD26" s="558">
        <f t="shared" ref="AD26" si="19">IF(I26="NA", "NA", I26/Y26)</f>
        <v>16401.687027341475</v>
      </c>
      <c r="AE26" s="451"/>
      <c r="AF26" s="455"/>
      <c r="AG26" s="558">
        <f t="shared" ref="AG26" si="20">IF(L26="NA", "NA", L26/X26)</f>
        <v>16976.159701278186</v>
      </c>
      <c r="AH26" s="558">
        <f t="shared" ref="AH26" si="21">IF(M26="NA", "NA", M26/Y26)</f>
        <v>16401.687027341475</v>
      </c>
      <c r="AJ26" s="75"/>
    </row>
    <row r="27" spans="2:38" x14ac:dyDescent="0.25">
      <c r="B27" s="628" t="s">
        <v>49</v>
      </c>
      <c r="C27" s="530"/>
      <c r="D27" s="641">
        <v>511</v>
      </c>
      <c r="E27" s="641">
        <v>488</v>
      </c>
      <c r="F27" s="451"/>
      <c r="G27" s="451"/>
      <c r="H27" s="558" t="s">
        <v>101</v>
      </c>
      <c r="I27" s="558" t="s">
        <v>101</v>
      </c>
      <c r="J27" s="451"/>
      <c r="K27" s="455"/>
      <c r="L27" s="558">
        <v>118444.1</v>
      </c>
      <c r="M27" s="558">
        <v>102968</v>
      </c>
      <c r="N27" s="445"/>
      <c r="O27" s="445"/>
      <c r="P27" s="744">
        <v>3.6499999999999998E-2</v>
      </c>
      <c r="Q27" s="750">
        <v>4.3299999999999998E-2</v>
      </c>
      <c r="R27" s="451"/>
      <c r="S27" s="910"/>
      <c r="T27" s="744" t="s">
        <v>101</v>
      </c>
      <c r="U27" s="750" t="s">
        <v>101</v>
      </c>
      <c r="V27" s="445"/>
      <c r="W27" s="540"/>
      <c r="X27" s="534">
        <f>VLOOKUP(B27,'FX rates'!$B$9:$K$124,4,FALSE)</f>
        <v>29.914000000000001</v>
      </c>
      <c r="Y27" s="535">
        <f>VLOOKUP(B27,'FX rates'!$B$9:$K$124,5,FALSE)</f>
        <v>30.565000000000001</v>
      </c>
      <c r="Z27" s="536"/>
      <c r="AA27" s="628" t="s">
        <v>49</v>
      </c>
      <c r="AB27" s="536"/>
      <c r="AC27" s="558" t="str">
        <f t="shared" si="10"/>
        <v>NA</v>
      </c>
      <c r="AD27" s="558" t="str">
        <f t="shared" si="11"/>
        <v>NA</v>
      </c>
      <c r="AE27" s="451"/>
      <c r="AF27" s="455"/>
      <c r="AG27" s="558">
        <f t="shared" si="12"/>
        <v>3959.4871966303403</v>
      </c>
      <c r="AH27" s="558">
        <f t="shared" si="13"/>
        <v>3368.8205463765744</v>
      </c>
      <c r="AJ27" s="75"/>
    </row>
    <row r="28" spans="2:38" x14ac:dyDescent="0.25">
      <c r="B28" s="628" t="s">
        <v>51</v>
      </c>
      <c r="C28" s="530"/>
      <c r="D28" s="641">
        <v>685</v>
      </c>
      <c r="E28" s="641">
        <v>676</v>
      </c>
      <c r="F28" s="451"/>
      <c r="G28" s="451"/>
      <c r="H28" s="558" t="s">
        <v>101</v>
      </c>
      <c r="I28" s="558" t="s">
        <v>101</v>
      </c>
      <c r="J28" s="451"/>
      <c r="K28" s="446"/>
      <c r="L28" s="558">
        <v>1323753.24</v>
      </c>
      <c r="M28" s="558">
        <v>1318145.4725530001</v>
      </c>
      <c r="N28" s="445"/>
      <c r="O28" s="445"/>
      <c r="P28" s="744">
        <v>3.8199999999999998E-2</v>
      </c>
      <c r="Q28" s="750">
        <v>4.7699999999999999E-2</v>
      </c>
      <c r="R28" s="451"/>
      <c r="S28" s="457"/>
      <c r="T28" s="744" t="s">
        <v>101</v>
      </c>
      <c r="U28" s="750" t="s">
        <v>101</v>
      </c>
      <c r="V28" s="445"/>
      <c r="W28" s="530"/>
      <c r="X28" s="534">
        <f>VLOOKUP(B28,'FX rates'!$B$9:$K$124,4,FALSE)</f>
        <v>29.914000000000001</v>
      </c>
      <c r="Y28" s="535">
        <f>VLOOKUP(B28,'FX rates'!$B$9:$K$124,5,FALSE)</f>
        <v>30.565000000000001</v>
      </c>
      <c r="Z28" s="536"/>
      <c r="AA28" s="628" t="s">
        <v>51</v>
      </c>
      <c r="AB28" s="536"/>
      <c r="AC28" s="558" t="str">
        <f t="shared" ref="AC28" si="22">IF(H28="NA", "NA", H28/X28)</f>
        <v>NA</v>
      </c>
      <c r="AD28" s="558" t="str">
        <f t="shared" ref="AD28" si="23">IF(I28="NA", "NA", I28/Y28)</f>
        <v>NA</v>
      </c>
      <c r="AE28" s="451"/>
      <c r="AF28" s="446"/>
      <c r="AG28" s="558">
        <f t="shared" ref="AG28" si="24">IF(L28="NA", "NA", L28/X28)</f>
        <v>44251.96362907</v>
      </c>
      <c r="AH28" s="558">
        <f t="shared" ref="AH28" si="25">IF(M28="NA", "NA", M28/Y28)</f>
        <v>43125.976527171602</v>
      </c>
      <c r="AJ28" s="75"/>
    </row>
    <row r="29" spans="2:38" x14ac:dyDescent="0.25">
      <c r="B29" s="636" t="s">
        <v>351</v>
      </c>
      <c r="C29" s="530"/>
      <c r="D29" s="643">
        <v>305</v>
      </c>
      <c r="E29" s="643">
        <v>405</v>
      </c>
      <c r="F29" s="451"/>
      <c r="G29" s="451"/>
      <c r="H29" s="703" t="s">
        <v>101</v>
      </c>
      <c r="I29" s="703" t="s">
        <v>101</v>
      </c>
      <c r="J29" s="451"/>
      <c r="K29" s="454"/>
      <c r="L29" s="703">
        <v>506994.09</v>
      </c>
      <c r="M29" s="703">
        <v>509051.53672163578</v>
      </c>
      <c r="N29" s="445"/>
      <c r="O29" s="445"/>
      <c r="P29" s="908">
        <v>3.0200000000000001E-2</v>
      </c>
      <c r="Q29" s="909">
        <v>3.1897379309371934E-2</v>
      </c>
      <c r="R29" s="451"/>
      <c r="S29" s="458"/>
      <c r="T29" s="908" t="s">
        <v>101</v>
      </c>
      <c r="U29" s="909" t="s">
        <v>101</v>
      </c>
      <c r="V29" s="445"/>
      <c r="W29" s="530"/>
      <c r="X29" s="537">
        <f>VLOOKUP(B29,'FX rates'!$B$9:$K$124,4,FALSE)</f>
        <v>29.77</v>
      </c>
      <c r="Y29" s="538">
        <f>VLOOKUP(B29,'FX rates'!$B$9:$K$124,5,FALSE)</f>
        <v>32.347000000000001</v>
      </c>
      <c r="Z29" s="539"/>
      <c r="AA29" s="636" t="s">
        <v>351</v>
      </c>
      <c r="AB29" s="539"/>
      <c r="AC29" s="703" t="str">
        <f>IF(H29="NA", "NA", H29/X29)</f>
        <v>NA</v>
      </c>
      <c r="AD29" s="703" t="str">
        <f>IF(I29="NA", "NA", I29/Y29)</f>
        <v>NA</v>
      </c>
      <c r="AE29" s="451"/>
      <c r="AF29" s="454"/>
      <c r="AG29" s="703">
        <f>IF(L29="NA", "NA", L29/X29)</f>
        <v>17030.369163587504</v>
      </c>
      <c r="AH29" s="703">
        <f>IF(M29="NA", "NA", M29/Y29)</f>
        <v>15737.210149987193</v>
      </c>
      <c r="AJ29" s="75"/>
    </row>
    <row r="30" spans="2:38" x14ac:dyDescent="0.25">
      <c r="B30" s="21"/>
      <c r="C30" s="530"/>
      <c r="D30" s="235"/>
      <c r="E30" s="235"/>
      <c r="F30" s="451"/>
      <c r="G30" s="451"/>
      <c r="H30" s="260"/>
      <c r="I30" s="260"/>
      <c r="J30" s="451"/>
      <c r="K30" s="455"/>
      <c r="L30" s="260"/>
      <c r="M30" s="260"/>
      <c r="N30" s="445"/>
      <c r="O30" s="445"/>
      <c r="P30" s="260"/>
      <c r="Q30" s="421"/>
      <c r="R30" s="451"/>
      <c r="S30" s="459"/>
      <c r="T30" s="260"/>
      <c r="U30" s="421"/>
      <c r="V30" s="445"/>
      <c r="W30" s="541"/>
      <c r="X30" s="541"/>
      <c r="Y30" s="541"/>
      <c r="Z30" s="541"/>
      <c r="AA30" s="21"/>
      <c r="AB30" s="17"/>
      <c r="AC30" s="260"/>
      <c r="AD30" s="260"/>
      <c r="AE30" s="451"/>
      <c r="AF30" s="455"/>
      <c r="AG30" s="260"/>
      <c r="AH30" s="260"/>
      <c r="AJ30" s="75"/>
    </row>
    <row r="31" spans="2:38" x14ac:dyDescent="0.25">
      <c r="B31" s="11" t="s">
        <v>52</v>
      </c>
      <c r="C31" s="530"/>
      <c r="D31" s="235"/>
      <c r="E31" s="235"/>
      <c r="F31" s="451"/>
      <c r="G31" s="451"/>
      <c r="H31" s="260"/>
      <c r="I31" s="260"/>
      <c r="J31" s="451"/>
      <c r="K31" s="455"/>
      <c r="L31" s="260"/>
      <c r="M31" s="260"/>
      <c r="N31" s="445"/>
      <c r="O31" s="445"/>
      <c r="P31" s="260"/>
      <c r="Q31" s="395"/>
      <c r="R31" s="451"/>
      <c r="S31" s="460"/>
      <c r="T31" s="260"/>
      <c r="U31" s="395"/>
      <c r="V31" s="445"/>
      <c r="W31" s="541"/>
      <c r="X31" s="541"/>
      <c r="Y31" s="541"/>
      <c r="Z31" s="541"/>
      <c r="AA31" s="11" t="s">
        <v>52</v>
      </c>
      <c r="AB31" s="17"/>
      <c r="AC31" s="260"/>
      <c r="AD31" s="260"/>
      <c r="AE31" s="451"/>
      <c r="AF31" s="455"/>
      <c r="AG31" s="260"/>
      <c r="AH31" s="260"/>
      <c r="AJ31" s="75"/>
    </row>
    <row r="32" spans="2:38" x14ac:dyDescent="0.25">
      <c r="B32" s="624" t="s">
        <v>120</v>
      </c>
      <c r="C32" s="530"/>
      <c r="D32" s="639">
        <v>41</v>
      </c>
      <c r="E32" s="639">
        <v>48</v>
      </c>
      <c r="F32" s="451"/>
      <c r="G32" s="451"/>
      <c r="H32" s="720">
        <v>1838.53</v>
      </c>
      <c r="I32" s="720">
        <v>1196.059686238036</v>
      </c>
      <c r="J32" s="451"/>
      <c r="K32" s="911"/>
      <c r="L32" s="720">
        <v>2161.9</v>
      </c>
      <c r="M32" s="720">
        <v>1013</v>
      </c>
      <c r="N32" s="445"/>
      <c r="O32" s="445"/>
      <c r="P32" s="743">
        <v>4.8399999999999999E-2</v>
      </c>
      <c r="Q32" s="912">
        <v>3.5502187671157148E-2</v>
      </c>
      <c r="R32" s="451"/>
      <c r="S32" s="913"/>
      <c r="T32" s="743">
        <v>4.1200000000000001E-2</v>
      </c>
      <c r="U32" s="912">
        <v>3.0068488295639174E-2</v>
      </c>
      <c r="V32" s="445"/>
      <c r="W32" s="540"/>
      <c r="X32" s="531">
        <f>VLOOKUP(B32,'FX rates'!$B$9:$K$124,4,FALSE)</f>
        <v>0.89200000000000002</v>
      </c>
      <c r="Y32" s="532">
        <f>VLOOKUP(B32,'FX rates'!$B$9:$K$124,5,FALSE)</f>
        <v>0.874</v>
      </c>
      <c r="Z32" s="536"/>
      <c r="AA32" s="624" t="s">
        <v>120</v>
      </c>
      <c r="AB32" s="536"/>
      <c r="AC32" s="720">
        <f t="shared" si="2"/>
        <v>2061.1322869955156</v>
      </c>
      <c r="AD32" s="720">
        <f t="shared" si="3"/>
        <v>1368.4893435217803</v>
      </c>
      <c r="AE32" s="451"/>
      <c r="AF32" s="911"/>
      <c r="AG32" s="720">
        <f t="shared" si="4"/>
        <v>2423.6547085201796</v>
      </c>
      <c r="AH32" s="720">
        <f t="shared" si="5"/>
        <v>1159.0389016018307</v>
      </c>
      <c r="AI32" s="440"/>
      <c r="AJ32" s="530"/>
      <c r="AK32" s="440"/>
      <c r="AL32" s="440"/>
    </row>
    <row r="33" spans="2:38" hidden="1" x14ac:dyDescent="0.25">
      <c r="B33" s="628" t="s">
        <v>58</v>
      </c>
      <c r="C33" s="530"/>
      <c r="D33" s="641" t="s">
        <v>101</v>
      </c>
      <c r="E33" s="641">
        <v>41</v>
      </c>
      <c r="F33" s="451"/>
      <c r="G33" s="451"/>
      <c r="H33" s="558" t="s">
        <v>101</v>
      </c>
      <c r="I33" s="558">
        <v>399.85</v>
      </c>
      <c r="J33" s="451"/>
      <c r="K33" s="911"/>
      <c r="L33" s="558" t="s">
        <v>101</v>
      </c>
      <c r="M33" s="558" t="s">
        <v>101</v>
      </c>
      <c r="N33" s="445"/>
      <c r="O33" s="445"/>
      <c r="P33" s="750" t="s">
        <v>101</v>
      </c>
      <c r="Q33" s="750" t="s">
        <v>101</v>
      </c>
      <c r="R33" s="451"/>
      <c r="S33" s="913"/>
      <c r="T33" s="750" t="s">
        <v>101</v>
      </c>
      <c r="U33" s="750" t="s">
        <v>101</v>
      </c>
      <c r="V33" s="445"/>
      <c r="W33" s="540"/>
      <c r="X33" s="534">
        <f>VLOOKUP(B33,'FX rates'!$B$9:$K$124,4,FALSE)</f>
        <v>0.377</v>
      </c>
      <c r="Y33" s="535">
        <f>VLOOKUP(B33,'FX rates'!$B$9:$K$124,5,FALSE)</f>
        <v>0.375</v>
      </c>
      <c r="Z33" s="536"/>
      <c r="AA33" s="628" t="s">
        <v>58</v>
      </c>
      <c r="AB33" s="536"/>
      <c r="AC33" s="558" t="str">
        <f t="shared" si="2"/>
        <v>NA</v>
      </c>
      <c r="AD33" s="558">
        <f t="shared" si="3"/>
        <v>1066.2666666666667</v>
      </c>
      <c r="AE33" s="451"/>
      <c r="AF33" s="911"/>
      <c r="AG33" s="558" t="str">
        <f t="shared" si="4"/>
        <v>NA</v>
      </c>
      <c r="AH33" s="558" t="str">
        <f t="shared" si="5"/>
        <v>NA</v>
      </c>
      <c r="AI33" s="440"/>
      <c r="AJ33" s="530"/>
      <c r="AK33" s="440"/>
      <c r="AL33" s="440"/>
    </row>
    <row r="34" spans="2:38" x14ac:dyDescent="0.25">
      <c r="B34" s="628" t="s">
        <v>123</v>
      </c>
      <c r="C34" s="530"/>
      <c r="D34" s="641">
        <v>133</v>
      </c>
      <c r="E34" s="641">
        <v>135</v>
      </c>
      <c r="F34" s="451"/>
      <c r="G34" s="451"/>
      <c r="H34" s="558" t="s">
        <v>101</v>
      </c>
      <c r="I34" s="558" t="s">
        <v>101</v>
      </c>
      <c r="J34" s="451"/>
      <c r="K34" s="911"/>
      <c r="L34" s="558">
        <v>30544.44</v>
      </c>
      <c r="M34" s="558">
        <v>28793.39</v>
      </c>
      <c r="N34" s="445"/>
      <c r="O34" s="445"/>
      <c r="P34" s="744">
        <v>4.4999999999999998E-2</v>
      </c>
      <c r="Q34" s="750">
        <v>4.5999999999999999E-2</v>
      </c>
      <c r="R34" s="451"/>
      <c r="S34" s="913"/>
      <c r="T34" s="744">
        <v>0</v>
      </c>
      <c r="U34" s="750" t="s">
        <v>101</v>
      </c>
      <c r="V34" s="445"/>
      <c r="W34" s="540"/>
      <c r="X34" s="534">
        <f>VLOOKUP(B34,'FX rates'!$B$9:$K$124,4,FALSE)</f>
        <v>0.89200000000000002</v>
      </c>
      <c r="Y34" s="535">
        <f>VLOOKUP(B34,'FX rates'!$B$9:$K$124,5,FALSE)</f>
        <v>0.874</v>
      </c>
      <c r="Z34" s="536"/>
      <c r="AA34" s="628" t="s">
        <v>123</v>
      </c>
      <c r="AB34" s="536"/>
      <c r="AC34" s="558" t="str">
        <f t="shared" si="2"/>
        <v>NA</v>
      </c>
      <c r="AD34" s="558" t="str">
        <f t="shared" si="3"/>
        <v>NA</v>
      </c>
      <c r="AE34" s="451"/>
      <c r="AF34" s="911"/>
      <c r="AG34" s="558">
        <f t="shared" si="4"/>
        <v>34242.645739910309</v>
      </c>
      <c r="AH34" s="558">
        <f t="shared" si="5"/>
        <v>32944.382151029749</v>
      </c>
      <c r="AI34" s="440"/>
      <c r="AJ34" s="530"/>
      <c r="AK34" s="440"/>
      <c r="AL34" s="440"/>
    </row>
    <row r="35" spans="2:38" x14ac:dyDescent="0.25">
      <c r="B35" s="628" t="s">
        <v>60</v>
      </c>
      <c r="C35" s="530"/>
      <c r="D35" s="641">
        <v>111</v>
      </c>
      <c r="E35" s="641">
        <v>125</v>
      </c>
      <c r="F35" s="451"/>
      <c r="G35" s="451"/>
      <c r="H35" s="558">
        <v>25369.27</v>
      </c>
      <c r="I35" s="558">
        <v>25587.279999999999</v>
      </c>
      <c r="J35" s="451"/>
      <c r="K35" s="911"/>
      <c r="L35" s="558">
        <v>28969.23</v>
      </c>
      <c r="M35" s="558">
        <v>26585.119999999999</v>
      </c>
      <c r="N35" s="445"/>
      <c r="O35" s="445"/>
      <c r="P35" s="750">
        <v>2.63E-2</v>
      </c>
      <c r="Q35" s="750">
        <v>3.3799999999999997E-2</v>
      </c>
      <c r="R35" s="451"/>
      <c r="S35" s="913"/>
      <c r="T35" s="750">
        <v>2.3199999999999998E-2</v>
      </c>
      <c r="U35" s="750">
        <v>3.2500000000000001E-2</v>
      </c>
      <c r="V35" s="445"/>
      <c r="W35" s="540"/>
      <c r="X35" s="534">
        <f>VLOOKUP(B35,'FX rates'!$B$9:$K$124,4,FALSE)</f>
        <v>5.9489999999999998</v>
      </c>
      <c r="Y35" s="535">
        <f>VLOOKUP(B35,'FX rates'!$B$9:$K$124,5,FALSE)</f>
        <v>5.2830000000000004</v>
      </c>
      <c r="Z35" s="536"/>
      <c r="AA35" s="628" t="s">
        <v>60</v>
      </c>
      <c r="AB35" s="536"/>
      <c r="AC35" s="558">
        <f t="shared" si="2"/>
        <v>4264.4595730374858</v>
      </c>
      <c r="AD35" s="558">
        <f t="shared" si="3"/>
        <v>4843.3238690138178</v>
      </c>
      <c r="AE35" s="451"/>
      <c r="AF35" s="911"/>
      <c r="AG35" s="558">
        <f t="shared" si="4"/>
        <v>4869.5965708522444</v>
      </c>
      <c r="AH35" s="558">
        <f t="shared" si="5"/>
        <v>5032.2014007192874</v>
      </c>
      <c r="AI35" s="440"/>
      <c r="AJ35" s="530"/>
      <c r="AK35" s="440"/>
      <c r="AL35" s="440"/>
    </row>
    <row r="36" spans="2:38" x14ac:dyDescent="0.25">
      <c r="B36" s="628" t="s">
        <v>420</v>
      </c>
      <c r="C36" s="530"/>
      <c r="D36" s="641">
        <v>24</v>
      </c>
      <c r="E36" s="641">
        <v>26</v>
      </c>
      <c r="F36" s="451"/>
      <c r="G36" s="451"/>
      <c r="H36" s="558">
        <v>1653.9</v>
      </c>
      <c r="I36" s="558">
        <v>1056.5</v>
      </c>
      <c r="J36" s="451"/>
      <c r="K36" s="911"/>
      <c r="L36" s="558">
        <v>1741</v>
      </c>
      <c r="M36" s="558">
        <v>1112.0999999999999</v>
      </c>
      <c r="N36" s="445"/>
      <c r="O36" s="445"/>
      <c r="P36" s="1221">
        <v>4.7500000000000001E-2</v>
      </c>
      <c r="Q36" s="750">
        <v>5.5E-2</v>
      </c>
      <c r="R36" s="451"/>
      <c r="S36" s="913"/>
      <c r="T36" s="1221">
        <v>4.4999999999999998E-2</v>
      </c>
      <c r="U36" s="750">
        <v>0.05</v>
      </c>
      <c r="V36" s="445"/>
      <c r="W36" s="540"/>
      <c r="X36" s="534">
        <f>VLOOKUP(B36,'FX rates'!$B$9:$K$124,4,FALSE)</f>
        <v>10.87</v>
      </c>
      <c r="Y36" s="535">
        <f>VLOOKUP(B36,'FX rates'!$B$9:$K$124,5,FALSE)</f>
        <v>10.516</v>
      </c>
      <c r="Z36" s="536"/>
      <c r="AA36" s="628" t="s">
        <v>420</v>
      </c>
      <c r="AB36" s="536"/>
      <c r="AC36" s="558">
        <f t="shared" ref="AC36" si="26">IF(H36="NA", "NA", H36/X36)</f>
        <v>152.15271389144436</v>
      </c>
      <c r="AD36" s="558">
        <f t="shared" ref="AD36" si="27">IF(I36="NA", "NA", I36/Y36)</f>
        <v>100.46595663750476</v>
      </c>
      <c r="AE36" s="451"/>
      <c r="AF36" s="911"/>
      <c r="AG36" s="558">
        <f t="shared" ref="AG36" si="28">IF(L36="NA", "NA", L36/X36)</f>
        <v>160.16559337626495</v>
      </c>
      <c r="AH36" s="558">
        <f t="shared" ref="AH36" si="29">IF(M36="NA", "NA", M36/Y36)</f>
        <v>105.7531380753138</v>
      </c>
      <c r="AI36" s="440"/>
      <c r="AJ36" s="530"/>
      <c r="AK36" s="440"/>
      <c r="AL36" s="440"/>
    </row>
    <row r="37" spans="2:38" x14ac:dyDescent="0.25">
      <c r="B37" s="628" t="s">
        <v>62</v>
      </c>
      <c r="C37" s="530"/>
      <c r="D37" s="641">
        <v>75</v>
      </c>
      <c r="E37" s="641">
        <v>76</v>
      </c>
      <c r="F37" s="451"/>
      <c r="G37" s="451"/>
      <c r="H37" s="558">
        <v>18576.985924283003</v>
      </c>
      <c r="I37" s="558">
        <v>19360.45</v>
      </c>
      <c r="J37" s="451"/>
      <c r="K37" s="911"/>
      <c r="L37" s="558">
        <v>21855.277557980004</v>
      </c>
      <c r="M37" s="558">
        <v>22777</v>
      </c>
      <c r="N37" s="445"/>
      <c r="O37" s="445"/>
      <c r="P37" s="744" t="s">
        <v>101</v>
      </c>
      <c r="Q37" s="750" t="s">
        <v>101</v>
      </c>
      <c r="R37" s="451"/>
      <c r="S37" s="913"/>
      <c r="T37" s="744" t="s">
        <v>101</v>
      </c>
      <c r="U37" s="750" t="s">
        <v>101</v>
      </c>
      <c r="V37" s="445"/>
      <c r="W37" s="540"/>
      <c r="X37" s="534">
        <f>VLOOKUP(B37,'FX rates'!$B$9:$K$124,4,FALSE)</f>
        <v>9.5660000000000007</v>
      </c>
      <c r="Y37" s="535">
        <f>VLOOKUP(B37,'FX rates'!$B$9:$K$124,5,FALSE)</f>
        <v>9.5120000000000005</v>
      </c>
      <c r="Z37" s="536"/>
      <c r="AA37" s="628" t="s">
        <v>62</v>
      </c>
      <c r="AB37" s="536"/>
      <c r="AC37" s="558">
        <f t="shared" si="2"/>
        <v>1941.9805482210957</v>
      </c>
      <c r="AD37" s="558">
        <f t="shared" si="3"/>
        <v>2035.3711101766189</v>
      </c>
      <c r="AE37" s="451"/>
      <c r="AF37" s="911"/>
      <c r="AG37" s="558">
        <f t="shared" si="4"/>
        <v>2284.6829979071713</v>
      </c>
      <c r="AH37" s="558">
        <f t="shared" si="5"/>
        <v>2394.5542472666107</v>
      </c>
      <c r="AI37" s="440"/>
      <c r="AJ37" s="530"/>
      <c r="AK37" s="440"/>
      <c r="AL37" s="440"/>
    </row>
    <row r="38" spans="2:38" hidden="1" x14ac:dyDescent="0.25">
      <c r="B38" s="628" t="s">
        <v>129</v>
      </c>
      <c r="C38" s="530"/>
      <c r="D38" s="641" t="s">
        <v>101</v>
      </c>
      <c r="E38" s="641">
        <v>18</v>
      </c>
      <c r="F38" s="451"/>
      <c r="G38" s="451"/>
      <c r="H38" s="558" t="s">
        <v>101</v>
      </c>
      <c r="I38" s="558" t="s">
        <v>101</v>
      </c>
      <c r="J38" s="451"/>
      <c r="K38" s="911"/>
      <c r="L38" s="558" t="s">
        <v>101</v>
      </c>
      <c r="M38" s="558">
        <v>218439.97988599999</v>
      </c>
      <c r="N38" s="445"/>
      <c r="O38" s="445"/>
      <c r="P38" s="750" t="s">
        <v>101</v>
      </c>
      <c r="Q38" s="750">
        <v>2.6927883034552458E-2</v>
      </c>
      <c r="R38" s="451"/>
      <c r="S38" s="913"/>
      <c r="T38" s="750" t="s">
        <v>101</v>
      </c>
      <c r="U38" s="750" t="s">
        <v>101</v>
      </c>
      <c r="V38" s="445"/>
      <c r="W38" s="540"/>
      <c r="X38" s="534">
        <f>VLOOKUP(B38,'FX rates'!$B$9:$K$124,4,FALSE)</f>
        <v>295.31</v>
      </c>
      <c r="Y38" s="535">
        <f>VLOOKUP(B38,'FX rates'!$B$9:$K$124,5,FALSE)</f>
        <v>280.358</v>
      </c>
      <c r="Z38" s="536"/>
      <c r="AA38" s="628" t="s">
        <v>129</v>
      </c>
      <c r="AB38" s="536"/>
      <c r="AC38" s="558" t="str">
        <f t="shared" ref="AC38:AC39" si="30">IF(H38="NA", "NA", H38/X38)</f>
        <v>NA</v>
      </c>
      <c r="AD38" s="558" t="str">
        <f t="shared" ref="AD38:AD39" si="31">IF(I38="NA", "NA", I38/Y38)</f>
        <v>NA</v>
      </c>
      <c r="AE38" s="451"/>
      <c r="AF38" s="911"/>
      <c r="AG38" s="558" t="str">
        <f t="shared" ref="AG38:AG39" si="32">IF(L38="NA", "NA", L38/X38)</f>
        <v>NA</v>
      </c>
      <c r="AH38" s="558">
        <f t="shared" ref="AH38:AH39" si="33">IF(M38="NA", "NA", M38/Y38)</f>
        <v>779.14659073755695</v>
      </c>
      <c r="AI38" s="440"/>
      <c r="AJ38" s="530"/>
      <c r="AK38" s="440"/>
      <c r="AL38" s="440"/>
    </row>
    <row r="39" spans="2:38" hidden="1" x14ac:dyDescent="0.25">
      <c r="B39" s="628" t="s">
        <v>64</v>
      </c>
      <c r="C39" s="530"/>
      <c r="D39" s="641" t="s">
        <v>101</v>
      </c>
      <c r="E39" s="641">
        <v>16</v>
      </c>
      <c r="F39" s="451"/>
      <c r="G39" s="451"/>
      <c r="H39" s="558" t="s">
        <v>101</v>
      </c>
      <c r="I39" s="558" t="s">
        <v>101</v>
      </c>
      <c r="J39" s="451"/>
      <c r="K39" s="911"/>
      <c r="L39" s="558" t="s">
        <v>101</v>
      </c>
      <c r="M39" s="558" t="s">
        <v>101</v>
      </c>
      <c r="N39" s="445"/>
      <c r="O39" s="445"/>
      <c r="P39" s="744" t="s">
        <v>101</v>
      </c>
      <c r="Q39" s="750" t="s">
        <v>101</v>
      </c>
      <c r="R39" s="451"/>
      <c r="S39" s="913"/>
      <c r="T39" s="744" t="s">
        <v>101</v>
      </c>
      <c r="U39" s="750" t="s">
        <v>101</v>
      </c>
      <c r="V39" s="445"/>
      <c r="W39" s="540"/>
      <c r="X39" s="534">
        <f>VLOOKUP(B39,'FX rates'!$B$9:$K$124,4,FALSE)</f>
        <v>0.89200000000000002</v>
      </c>
      <c r="Y39" s="535">
        <f>VLOOKUP(B39,'FX rates'!$B$9:$K$124,5,FALSE)</f>
        <v>0.874</v>
      </c>
      <c r="Z39" s="536"/>
      <c r="AA39" s="628" t="s">
        <v>64</v>
      </c>
      <c r="AB39" s="536"/>
      <c r="AC39" s="558" t="str">
        <f t="shared" si="30"/>
        <v>NA</v>
      </c>
      <c r="AD39" s="558" t="str">
        <f t="shared" si="31"/>
        <v>NA</v>
      </c>
      <c r="AE39" s="451"/>
      <c r="AF39" s="911"/>
      <c r="AG39" s="558" t="str">
        <f t="shared" si="32"/>
        <v>NA</v>
      </c>
      <c r="AH39" s="558" t="str">
        <f t="shared" si="33"/>
        <v>NA</v>
      </c>
      <c r="AI39" s="440"/>
      <c r="AJ39" s="530"/>
      <c r="AK39" s="440"/>
      <c r="AL39" s="440"/>
    </row>
    <row r="40" spans="2:38" hidden="1" x14ac:dyDescent="0.25">
      <c r="B40" s="628" t="s">
        <v>68</v>
      </c>
      <c r="C40" s="530"/>
      <c r="D40" s="641" t="s">
        <v>101</v>
      </c>
      <c r="E40" s="641">
        <v>411</v>
      </c>
      <c r="F40" s="451"/>
      <c r="G40" s="451"/>
      <c r="H40" s="558" t="s">
        <v>101</v>
      </c>
      <c r="I40" s="558">
        <v>204336.80938614745</v>
      </c>
      <c r="J40" s="451"/>
      <c r="K40" s="911"/>
      <c r="L40" s="558" t="s">
        <v>101</v>
      </c>
      <c r="M40" s="558" t="s">
        <v>101</v>
      </c>
      <c r="N40" s="445"/>
      <c r="O40" s="445"/>
      <c r="P40" s="744" t="s">
        <v>101</v>
      </c>
      <c r="Q40" s="750" t="s">
        <v>101</v>
      </c>
      <c r="R40" s="451"/>
      <c r="S40" s="913"/>
      <c r="T40" s="744" t="s">
        <v>101</v>
      </c>
      <c r="U40" s="750">
        <v>3.15E-2</v>
      </c>
      <c r="V40" s="445"/>
      <c r="W40" s="540"/>
      <c r="X40" s="534">
        <f>VLOOKUP(B40,'FX rates'!$B$9:$K$124,4,FALSE)</f>
        <v>13.999000000000001</v>
      </c>
      <c r="Y40" s="535">
        <f>VLOOKUP(B40,'FX rates'!$B$9:$K$124,5,FALSE)</f>
        <v>14.382</v>
      </c>
      <c r="Z40" s="536"/>
      <c r="AA40" s="628" t="s">
        <v>68</v>
      </c>
      <c r="AB40" s="536"/>
      <c r="AC40" s="558" t="str">
        <f t="shared" si="2"/>
        <v>NA</v>
      </c>
      <c r="AD40" s="558">
        <f t="shared" si="3"/>
        <v>14207.815977343029</v>
      </c>
      <c r="AE40" s="451"/>
      <c r="AF40" s="911"/>
      <c r="AG40" s="558" t="str">
        <f t="shared" si="4"/>
        <v>NA</v>
      </c>
      <c r="AH40" s="558" t="str">
        <f t="shared" si="5"/>
        <v>NA</v>
      </c>
      <c r="AI40" s="440"/>
      <c r="AJ40" s="530"/>
      <c r="AK40" s="440"/>
      <c r="AL40" s="440"/>
    </row>
    <row r="41" spans="2:38" hidden="1" x14ac:dyDescent="0.25">
      <c r="B41" s="628" t="s">
        <v>72</v>
      </c>
      <c r="C41" s="530"/>
      <c r="D41" s="641" t="s">
        <v>101</v>
      </c>
      <c r="E41" s="641">
        <v>10</v>
      </c>
      <c r="F41" s="451"/>
      <c r="G41" s="451"/>
      <c r="H41" s="558" t="s">
        <v>101</v>
      </c>
      <c r="I41" s="558" t="s">
        <v>101</v>
      </c>
      <c r="J41" s="451"/>
      <c r="K41" s="911"/>
      <c r="L41" s="558" t="s">
        <v>101</v>
      </c>
      <c r="M41" s="558" t="s">
        <v>101</v>
      </c>
      <c r="N41" s="445"/>
      <c r="O41" s="445"/>
      <c r="P41" s="750" t="s">
        <v>101</v>
      </c>
      <c r="Q41" s="750" t="s">
        <v>101</v>
      </c>
      <c r="R41" s="451"/>
      <c r="S41" s="913"/>
      <c r="T41" s="750" t="s">
        <v>101</v>
      </c>
      <c r="U41" s="750" t="s">
        <v>101</v>
      </c>
      <c r="V41" s="445"/>
      <c r="W41" s="540"/>
      <c r="X41" s="534">
        <f>VLOOKUP(B41,'FX rates'!$B$9:$K$124,4,FALSE)</f>
        <v>0.89200000000000002</v>
      </c>
      <c r="Y41" s="535">
        <f>VLOOKUP(B41,'FX rates'!$B$9:$K$124,5,FALSE)</f>
        <v>0.874</v>
      </c>
      <c r="Z41" s="536"/>
      <c r="AA41" s="628" t="s">
        <v>72</v>
      </c>
      <c r="AB41" s="536"/>
      <c r="AC41" s="558" t="str">
        <f t="shared" si="2"/>
        <v>NA</v>
      </c>
      <c r="AD41" s="558" t="str">
        <f t="shared" si="3"/>
        <v>NA</v>
      </c>
      <c r="AE41" s="451"/>
      <c r="AF41" s="911"/>
      <c r="AG41" s="558" t="str">
        <f t="shared" si="4"/>
        <v>NA</v>
      </c>
      <c r="AH41" s="558" t="str">
        <f t="shared" si="5"/>
        <v>NA</v>
      </c>
      <c r="AI41" s="440"/>
      <c r="AJ41" s="530"/>
      <c r="AK41" s="440"/>
      <c r="AL41" s="440"/>
    </row>
    <row r="42" spans="2:38" hidden="1" x14ac:dyDescent="0.25">
      <c r="B42" s="628" t="s">
        <v>73</v>
      </c>
      <c r="C42" s="530"/>
      <c r="D42" s="641" t="s">
        <v>101</v>
      </c>
      <c r="E42" s="641">
        <v>16</v>
      </c>
      <c r="F42" s="451"/>
      <c r="G42" s="451"/>
      <c r="H42" s="558" t="s">
        <v>101</v>
      </c>
      <c r="I42" s="558">
        <v>126.6</v>
      </c>
      <c r="J42" s="451"/>
      <c r="K42" s="911"/>
      <c r="L42" s="558" t="s">
        <v>101</v>
      </c>
      <c r="M42" s="558">
        <v>184.99600000000001</v>
      </c>
      <c r="N42" s="445"/>
      <c r="O42" s="445"/>
      <c r="P42" s="744" t="s">
        <v>101</v>
      </c>
      <c r="Q42" s="750">
        <v>4.1923538876424866E-2</v>
      </c>
      <c r="R42" s="451"/>
      <c r="S42" s="913"/>
      <c r="T42" s="744" t="s">
        <v>101</v>
      </c>
      <c r="U42" s="750">
        <v>2.8689917737439664E-2</v>
      </c>
      <c r="V42" s="445"/>
      <c r="W42" s="540"/>
      <c r="X42" s="534">
        <f>VLOOKUP(B42,'FX rates'!$B$9:$K$124,4,FALSE)</f>
        <v>0.89200000000000002</v>
      </c>
      <c r="Y42" s="535">
        <f>VLOOKUP(B42,'FX rates'!$B$9:$K$124,5,FALSE)</f>
        <v>0.874</v>
      </c>
      <c r="Z42" s="536"/>
      <c r="AA42" s="628" t="s">
        <v>73</v>
      </c>
      <c r="AB42" s="536"/>
      <c r="AC42" s="558" t="str">
        <f t="shared" si="2"/>
        <v>NA</v>
      </c>
      <c r="AD42" s="558">
        <f t="shared" si="3"/>
        <v>144.8512585812357</v>
      </c>
      <c r="AE42" s="451"/>
      <c r="AF42" s="911"/>
      <c r="AG42" s="558" t="str">
        <f t="shared" si="4"/>
        <v>NA</v>
      </c>
      <c r="AH42" s="558">
        <f t="shared" si="5"/>
        <v>211.66590389016019</v>
      </c>
      <c r="AI42" s="440"/>
      <c r="AJ42" s="530"/>
      <c r="AK42" s="440"/>
      <c r="AL42" s="440"/>
    </row>
    <row r="43" spans="2:38" hidden="1" x14ac:dyDescent="0.25">
      <c r="B43" s="628" t="s">
        <v>78</v>
      </c>
      <c r="C43" s="530"/>
      <c r="D43" s="641" t="s">
        <v>101</v>
      </c>
      <c r="E43" s="641">
        <v>67</v>
      </c>
      <c r="F43" s="451"/>
      <c r="G43" s="451"/>
      <c r="H43" s="558" t="s">
        <v>101</v>
      </c>
      <c r="I43" s="558" t="s">
        <v>101</v>
      </c>
      <c r="J43" s="451"/>
      <c r="K43" s="911"/>
      <c r="L43" s="558" t="s">
        <v>101</v>
      </c>
      <c r="M43" s="558" t="s">
        <v>101</v>
      </c>
      <c r="N43" s="445"/>
      <c r="O43" s="445"/>
      <c r="P43" s="750" t="s">
        <v>101</v>
      </c>
      <c r="Q43" s="750" t="s">
        <v>101</v>
      </c>
      <c r="R43" s="451"/>
      <c r="S43" s="913"/>
      <c r="T43" s="750" t="s">
        <v>101</v>
      </c>
      <c r="U43" s="750" t="s">
        <v>101</v>
      </c>
      <c r="V43" s="445"/>
      <c r="W43" s="540"/>
      <c r="X43" s="534">
        <f>VLOOKUP(B43,'FX rates'!$B$9:$K$124,4,FALSE)</f>
        <v>306.5</v>
      </c>
      <c r="Y43" s="535">
        <f>VLOOKUP(B43,'FX rates'!$B$9:$K$124,5,FALSE)</f>
        <v>363.03800000000001</v>
      </c>
      <c r="Z43" s="536"/>
      <c r="AA43" s="628" t="s">
        <v>78</v>
      </c>
      <c r="AB43" s="536"/>
      <c r="AC43" s="558" t="str">
        <f t="shared" si="2"/>
        <v>NA</v>
      </c>
      <c r="AD43" s="558" t="str">
        <f t="shared" si="3"/>
        <v>NA</v>
      </c>
      <c r="AE43" s="451"/>
      <c r="AF43" s="911"/>
      <c r="AG43" s="558" t="str">
        <f t="shared" si="4"/>
        <v>NA</v>
      </c>
      <c r="AH43" s="558" t="str">
        <f t="shared" si="5"/>
        <v>NA</v>
      </c>
      <c r="AI43" s="440"/>
      <c r="AJ43" s="530"/>
      <c r="AK43" s="440"/>
      <c r="AL43" s="440"/>
    </row>
    <row r="44" spans="2:38" hidden="1" x14ac:dyDescent="0.25">
      <c r="B44" s="628" t="s">
        <v>137</v>
      </c>
      <c r="C44" s="530"/>
      <c r="D44" s="641" t="s">
        <v>101</v>
      </c>
      <c r="E44" s="641">
        <v>48</v>
      </c>
      <c r="F44" s="451"/>
      <c r="G44" s="451"/>
      <c r="H44" s="558" t="s">
        <v>101</v>
      </c>
      <c r="I44" s="558">
        <v>159</v>
      </c>
      <c r="J44" s="451"/>
      <c r="K44" s="911"/>
      <c r="L44" s="558" t="s">
        <v>101</v>
      </c>
      <c r="M44" s="558">
        <v>159</v>
      </c>
      <c r="N44" s="445"/>
      <c r="O44" s="445"/>
      <c r="P44" s="744" t="s">
        <v>101</v>
      </c>
      <c r="Q44" s="750">
        <v>5.5399999999999998E-2</v>
      </c>
      <c r="R44" s="451"/>
      <c r="S44" s="913"/>
      <c r="T44" s="744" t="s">
        <v>101</v>
      </c>
      <c r="U44" s="750">
        <v>5.5399999999999998E-2</v>
      </c>
      <c r="V44" s="445"/>
      <c r="W44" s="540"/>
      <c r="X44" s="534">
        <f>VLOOKUP(B44,'FX rates'!$B$9:$K$124,4,FALSE)</f>
        <v>1</v>
      </c>
      <c r="Y44" s="535">
        <f>VLOOKUP(B44,'FX rates'!$B$9:$K$124,5,FALSE)</f>
        <v>1</v>
      </c>
      <c r="Z44" s="536"/>
      <c r="AA44" s="628" t="s">
        <v>137</v>
      </c>
      <c r="AB44" s="536"/>
      <c r="AC44" s="558" t="str">
        <f t="shared" si="2"/>
        <v>NA</v>
      </c>
      <c r="AD44" s="558">
        <f t="shared" si="3"/>
        <v>159</v>
      </c>
      <c r="AE44" s="451"/>
      <c r="AF44" s="911"/>
      <c r="AG44" s="558" t="str">
        <f t="shared" si="4"/>
        <v>NA</v>
      </c>
      <c r="AH44" s="558">
        <f t="shared" si="5"/>
        <v>159</v>
      </c>
      <c r="AI44" s="440"/>
      <c r="AJ44" s="530"/>
      <c r="AK44" s="440"/>
      <c r="AL44" s="440"/>
    </row>
    <row r="45" spans="2:38" x14ac:dyDescent="0.25">
      <c r="B45" s="628" t="s">
        <v>86</v>
      </c>
      <c r="C45" s="530"/>
      <c r="D45" s="641">
        <v>37</v>
      </c>
      <c r="E45" s="641">
        <v>42</v>
      </c>
      <c r="F45" s="451"/>
      <c r="G45" s="451"/>
      <c r="H45" s="558" t="s">
        <v>101</v>
      </c>
      <c r="I45" s="558" t="s">
        <v>101</v>
      </c>
      <c r="J45" s="451"/>
      <c r="K45" s="911"/>
      <c r="L45" s="558">
        <v>23748.09</v>
      </c>
      <c r="M45" s="558">
        <v>8452.31</v>
      </c>
      <c r="N45" s="445"/>
      <c r="O45" s="445"/>
      <c r="P45" s="750">
        <v>4.3499999999999997E-2</v>
      </c>
      <c r="Q45" s="750">
        <v>3.04E-2</v>
      </c>
      <c r="R45" s="451"/>
      <c r="S45" s="913"/>
      <c r="T45" s="750">
        <v>0</v>
      </c>
      <c r="U45" s="750" t="s">
        <v>101</v>
      </c>
      <c r="V45" s="445"/>
      <c r="W45" s="540"/>
      <c r="X45" s="534">
        <f>VLOOKUP(B45,'FX rates'!$B$9:$K$124,4,FALSE)</f>
        <v>36.35</v>
      </c>
      <c r="Y45" s="535">
        <f>VLOOKUP(B45,'FX rates'!$B$9:$K$124,5,FALSE)</f>
        <v>33.442</v>
      </c>
      <c r="Z45" s="536"/>
      <c r="AA45" s="628" t="s">
        <v>86</v>
      </c>
      <c r="AB45" s="536"/>
      <c r="AC45" s="558" t="str">
        <f t="shared" si="2"/>
        <v>NA</v>
      </c>
      <c r="AD45" s="558" t="str">
        <f t="shared" si="3"/>
        <v>NA</v>
      </c>
      <c r="AE45" s="451"/>
      <c r="AF45" s="911"/>
      <c r="AG45" s="558">
        <f t="shared" si="4"/>
        <v>653.31746905089403</v>
      </c>
      <c r="AH45" s="558">
        <f t="shared" si="5"/>
        <v>252.74535015848332</v>
      </c>
      <c r="AI45" s="440"/>
      <c r="AJ45" s="440"/>
      <c r="AK45" s="440"/>
      <c r="AL45" s="440"/>
    </row>
    <row r="46" spans="2:38" hidden="1" x14ac:dyDescent="0.25">
      <c r="B46" s="628" t="s">
        <v>139</v>
      </c>
      <c r="C46" s="530"/>
      <c r="D46" s="641" t="s">
        <v>101</v>
      </c>
      <c r="E46" s="641">
        <v>323</v>
      </c>
      <c r="F46" s="451"/>
      <c r="G46" s="451"/>
      <c r="H46" s="558" t="s">
        <v>101</v>
      </c>
      <c r="I46" s="558">
        <v>407338604.80387002</v>
      </c>
      <c r="J46" s="451"/>
      <c r="K46" s="911"/>
      <c r="L46" s="558" t="s">
        <v>101</v>
      </c>
      <c r="M46" s="558" t="s">
        <v>101</v>
      </c>
      <c r="N46" s="445"/>
      <c r="O46" s="445"/>
      <c r="P46" s="744" t="s">
        <v>101</v>
      </c>
      <c r="Q46" s="558" t="s">
        <v>101</v>
      </c>
      <c r="R46" s="451"/>
      <c r="S46" s="913"/>
      <c r="T46" s="744" t="s">
        <v>101</v>
      </c>
      <c r="U46" s="558" t="s">
        <v>101</v>
      </c>
      <c r="V46" s="445"/>
      <c r="W46" s="540"/>
      <c r="X46" s="534">
        <f>VLOOKUP(B46,'FX rates'!$B$9:$K$124,4,FALSE)</f>
        <v>42000</v>
      </c>
      <c r="Y46" s="535">
        <f>VLOOKUP(B46,'FX rates'!$B$9:$K$124,5,FALSE)</f>
        <v>42000</v>
      </c>
      <c r="Z46" s="536"/>
      <c r="AA46" s="628" t="s">
        <v>139</v>
      </c>
      <c r="AB46" s="536"/>
      <c r="AC46" s="558" t="str">
        <f t="shared" ref="AC46" si="34">IF(H46="NA", "NA", H46/X46)</f>
        <v>NA</v>
      </c>
      <c r="AD46" s="558">
        <f t="shared" ref="AD46" si="35">IF(I46="NA", "NA", I46/Y46)</f>
        <v>9698.5382096159537</v>
      </c>
      <c r="AE46" s="451"/>
      <c r="AF46" s="911"/>
      <c r="AG46" s="558" t="str">
        <f t="shared" ref="AG46" si="36">IF(L46="NA", "NA", L46/X46)</f>
        <v>NA</v>
      </c>
      <c r="AH46" s="558" t="str">
        <f t="shared" ref="AH46" si="37">IF(M46="NA", "NA", M46/Y46)</f>
        <v>NA</v>
      </c>
      <c r="AI46" s="440"/>
      <c r="AJ46" s="440"/>
      <c r="AK46" s="440"/>
      <c r="AL46" s="440"/>
    </row>
    <row r="47" spans="2:38" x14ac:dyDescent="0.25">
      <c r="B47" s="628" t="s">
        <v>88</v>
      </c>
      <c r="C47" s="530"/>
      <c r="D47" s="641">
        <v>193</v>
      </c>
      <c r="E47" s="641">
        <v>187</v>
      </c>
      <c r="F47" s="451"/>
      <c r="G47" s="451"/>
      <c r="H47" s="558" t="s">
        <v>101</v>
      </c>
      <c r="I47" s="558" t="s">
        <v>101</v>
      </c>
      <c r="J47" s="451"/>
      <c r="K47" s="911"/>
      <c r="L47" s="558">
        <v>19355</v>
      </c>
      <c r="M47" s="558">
        <v>18476</v>
      </c>
      <c r="N47" s="445"/>
      <c r="O47" s="445"/>
      <c r="P47" s="744">
        <v>2.5999999999999999E-2</v>
      </c>
      <c r="Q47" s="750">
        <v>2.5999999999999999E-2</v>
      </c>
      <c r="R47" s="451"/>
      <c r="S47" s="913"/>
      <c r="T47" s="744" t="s">
        <v>101</v>
      </c>
      <c r="U47" s="750" t="s">
        <v>101</v>
      </c>
      <c r="V47" s="445"/>
      <c r="W47" s="540"/>
      <c r="X47" s="534">
        <f>VLOOKUP(B47,'FX rates'!$B$9:$K$124,4,FALSE)</f>
        <v>3.4540000000000002</v>
      </c>
      <c r="Y47" s="535">
        <f>VLOOKUP(B47,'FX rates'!$B$9:$K$124,5,FALSE)</f>
        <v>3.75</v>
      </c>
      <c r="Z47" s="536"/>
      <c r="AA47" s="628" t="s">
        <v>88</v>
      </c>
      <c r="AB47" s="536"/>
      <c r="AC47" s="558" t="str">
        <f t="shared" si="2"/>
        <v>NA</v>
      </c>
      <c r="AD47" s="558" t="str">
        <f t="shared" si="3"/>
        <v>NA</v>
      </c>
      <c r="AE47" s="451"/>
      <c r="AF47" s="911"/>
      <c r="AG47" s="558">
        <f t="shared" si="4"/>
        <v>5603.6479444122751</v>
      </c>
      <c r="AH47" s="558">
        <f t="shared" si="5"/>
        <v>4926.9333333333334</v>
      </c>
      <c r="AI47" s="440"/>
      <c r="AJ47" s="440"/>
      <c r="AK47" s="440"/>
      <c r="AL47" s="440"/>
    </row>
    <row r="48" spans="2:38" x14ac:dyDescent="0.25">
      <c r="B48" s="628" t="s">
        <v>333</v>
      </c>
      <c r="C48" s="530"/>
      <c r="D48" s="641">
        <v>92</v>
      </c>
      <c r="E48" s="641">
        <v>87</v>
      </c>
      <c r="F48" s="451"/>
      <c r="G48" s="451"/>
      <c r="H48" s="558" t="s">
        <v>101</v>
      </c>
      <c r="I48" s="558" t="s">
        <v>101</v>
      </c>
      <c r="J48" s="451"/>
      <c r="K48" s="911"/>
      <c r="L48" s="558">
        <v>23.73</v>
      </c>
      <c r="M48" s="558">
        <v>28980</v>
      </c>
      <c r="N48" s="445"/>
      <c r="O48" s="445"/>
      <c r="P48" s="750">
        <v>0.51</v>
      </c>
      <c r="Q48" s="750">
        <v>6.928202E-2</v>
      </c>
      <c r="R48" s="451"/>
      <c r="S48" s="913"/>
      <c r="T48" s="750">
        <v>0</v>
      </c>
      <c r="U48" s="750" t="s">
        <v>101</v>
      </c>
      <c r="V48" s="445"/>
      <c r="W48" s="540"/>
      <c r="X48" s="534">
        <f>VLOOKUP(B48,'FX rates'!$B$9:$K$124,4,FALSE)</f>
        <v>16.05</v>
      </c>
      <c r="Y48" s="535">
        <f>VLOOKUP(B48,'FX rates'!$B$9:$K$124,5,FALSE)</f>
        <v>17.875</v>
      </c>
      <c r="Z48" s="536"/>
      <c r="AA48" s="628" t="s">
        <v>333</v>
      </c>
      <c r="AB48" s="536"/>
      <c r="AC48" s="558" t="str">
        <f>IF(H48="NA", "NA", H48/X48)</f>
        <v>NA</v>
      </c>
      <c r="AD48" s="558" t="str">
        <f>IF(I48="NA", "NA", I48/Y48)</f>
        <v>NA</v>
      </c>
      <c r="AE48" s="451"/>
      <c r="AF48" s="911"/>
      <c r="AG48" s="558">
        <f>IF(L48="NA", "NA", L48/X48)</f>
        <v>1.4785046728971962</v>
      </c>
      <c r="AH48" s="558">
        <f>IF(M48="NA", "NA", M48/Y48)</f>
        <v>1621.2587412587413</v>
      </c>
      <c r="AI48" s="440"/>
      <c r="AJ48" s="530"/>
      <c r="AK48" s="440"/>
      <c r="AL48" s="440"/>
    </row>
    <row r="49" spans="2:38" x14ac:dyDescent="0.25">
      <c r="B49" s="745" t="s">
        <v>143</v>
      </c>
      <c r="C49" s="530"/>
      <c r="D49" s="1028">
        <v>156</v>
      </c>
      <c r="E49" s="1028" t="s">
        <v>101</v>
      </c>
      <c r="F49" s="451"/>
      <c r="G49" s="451"/>
      <c r="H49" s="961">
        <v>14419</v>
      </c>
      <c r="I49" s="961" t="s">
        <v>101</v>
      </c>
      <c r="J49" s="451"/>
      <c r="K49" s="911"/>
      <c r="L49" s="961">
        <v>17801</v>
      </c>
      <c r="M49" s="961" t="s">
        <v>101</v>
      </c>
      <c r="N49" s="445"/>
      <c r="O49" s="445"/>
      <c r="P49" s="744">
        <v>3.15E-2</v>
      </c>
      <c r="Q49" s="558" t="s">
        <v>101</v>
      </c>
      <c r="R49" s="451"/>
      <c r="S49" s="913"/>
      <c r="T49" s="744">
        <v>2.5499999999999998E-2</v>
      </c>
      <c r="U49" s="558" t="s">
        <v>101</v>
      </c>
      <c r="V49" s="445"/>
      <c r="W49" s="540"/>
      <c r="X49" s="534">
        <f>VLOOKUP(B49,'FX rates'!$B$9:$K$124,4,FALSE)</f>
        <v>3.7930000000000001</v>
      </c>
      <c r="Y49" s="535">
        <f>VLOOKUP(B49,'FX rates'!$B$9:$K$124,5,FALSE)</f>
        <v>3.7519999999999998</v>
      </c>
      <c r="Z49" s="536"/>
      <c r="AA49" s="745" t="s">
        <v>143</v>
      </c>
      <c r="AB49" s="536"/>
      <c r="AC49" s="961">
        <f t="shared" ref="AC49" si="38">IF(H49="NA", "NA", H49/X49)</f>
        <v>3801.4764039019246</v>
      </c>
      <c r="AD49" s="961" t="str">
        <f t="shared" ref="AD49" si="39">IF(I49="NA", "NA", I49/Y49)</f>
        <v>NA</v>
      </c>
      <c r="AE49" s="451"/>
      <c r="AF49" s="911"/>
      <c r="AG49" s="961">
        <f t="shared" ref="AG49" si="40">IF(L49="NA", "NA", L49/X49)</f>
        <v>4693.1189032428156</v>
      </c>
      <c r="AH49" s="961" t="str">
        <f t="shared" ref="AH49" si="41">IF(M49="NA", "NA", M49/Y49)</f>
        <v>NA</v>
      </c>
      <c r="AI49" s="440"/>
      <c r="AJ49" s="440"/>
      <c r="AK49" s="440"/>
      <c r="AL49" s="440"/>
    </row>
    <row r="50" spans="2:38" x14ac:dyDescent="0.25">
      <c r="B50" s="636" t="s">
        <v>145</v>
      </c>
      <c r="C50" s="530"/>
      <c r="D50" s="643">
        <v>6</v>
      </c>
      <c r="E50" s="643">
        <v>36</v>
      </c>
      <c r="F50" s="451"/>
      <c r="G50" s="451"/>
      <c r="H50" s="703">
        <v>1875.58</v>
      </c>
      <c r="I50" s="703">
        <v>3684.3249492900004</v>
      </c>
      <c r="J50" s="451"/>
      <c r="K50" s="911"/>
      <c r="L50" s="703">
        <v>2131.34</v>
      </c>
      <c r="M50" s="703">
        <v>3587.68</v>
      </c>
      <c r="N50" s="445"/>
      <c r="O50" s="445"/>
      <c r="P50" s="908">
        <v>4.4299999999999999E-2</v>
      </c>
      <c r="Q50" s="909">
        <v>3.3300000000000003E-2</v>
      </c>
      <c r="R50" s="451"/>
      <c r="S50" s="913"/>
      <c r="T50" s="908">
        <v>3.9E-2</v>
      </c>
      <c r="U50" s="909">
        <v>2.93E-2</v>
      </c>
      <c r="V50" s="445"/>
      <c r="W50" s="540"/>
      <c r="X50" s="537">
        <f>VLOOKUP(B50,'FX rates'!$B$9:$K$124,4,FALSE)</f>
        <v>6.6379999999999999</v>
      </c>
      <c r="Y50" s="538">
        <f>VLOOKUP(B50,'FX rates'!$B$9:$K$124,5,FALSE)</f>
        <v>6.4729999999999999</v>
      </c>
      <c r="Z50" s="536"/>
      <c r="AA50" s="636" t="s">
        <v>145</v>
      </c>
      <c r="AB50" s="536"/>
      <c r="AC50" s="703">
        <f t="shared" si="2"/>
        <v>282.55197348598978</v>
      </c>
      <c r="AD50" s="703">
        <f t="shared" si="3"/>
        <v>569.18352375869006</v>
      </c>
      <c r="AE50" s="451"/>
      <c r="AF50" s="911"/>
      <c r="AG50" s="703">
        <f t="shared" si="4"/>
        <v>321.08165109972884</v>
      </c>
      <c r="AH50" s="703">
        <f t="shared" si="5"/>
        <v>554.25305113548586</v>
      </c>
      <c r="AI50" s="440"/>
      <c r="AJ50" s="440"/>
      <c r="AK50" s="440"/>
      <c r="AL50" s="440"/>
    </row>
    <row r="51" spans="2:38" x14ac:dyDescent="0.25">
      <c r="B51" s="579"/>
      <c r="C51" s="530"/>
      <c r="D51" s="583"/>
      <c r="E51" s="583"/>
      <c r="F51" s="451"/>
      <c r="G51" s="451"/>
      <c r="H51" s="583"/>
      <c r="I51" s="583"/>
      <c r="J51" s="451"/>
      <c r="K51" s="911"/>
      <c r="L51" s="583"/>
      <c r="M51" s="583"/>
      <c r="N51" s="445"/>
      <c r="O51" s="445"/>
      <c r="P51" s="1135"/>
      <c r="Q51" s="1135"/>
      <c r="R51" s="451"/>
      <c r="S51" s="913"/>
      <c r="T51" s="1135"/>
      <c r="U51" s="1135"/>
      <c r="V51" s="445"/>
      <c r="W51" s="540"/>
      <c r="X51" s="1327"/>
      <c r="Y51" s="1327"/>
      <c r="Z51" s="536"/>
      <c r="AA51" s="579"/>
      <c r="AB51" s="536"/>
      <c r="AC51" s="583"/>
      <c r="AD51" s="583"/>
      <c r="AE51" s="440"/>
      <c r="AF51" s="440"/>
      <c r="AG51" s="583"/>
      <c r="AH51" s="583"/>
      <c r="AI51" s="440"/>
      <c r="AJ51" s="440"/>
      <c r="AK51" s="440"/>
      <c r="AL51" s="440"/>
    </row>
    <row r="52" spans="2:38" x14ac:dyDescent="0.25">
      <c r="B52" s="43"/>
      <c r="D52" s="61"/>
      <c r="E52" s="61" t="s">
        <v>428</v>
      </c>
      <c r="F52" s="451"/>
      <c r="G52" s="451"/>
      <c r="H52" s="236"/>
      <c r="I52" s="236" t="s">
        <v>428</v>
      </c>
      <c r="J52" s="451"/>
      <c r="K52" s="456"/>
      <c r="L52" s="260"/>
      <c r="M52" s="236" t="s">
        <v>428</v>
      </c>
      <c r="N52" s="445"/>
      <c r="O52" s="445"/>
      <c r="P52" s="109"/>
      <c r="Q52" s="236" t="s">
        <v>428</v>
      </c>
      <c r="R52" s="451"/>
      <c r="S52" s="456"/>
      <c r="T52" s="236"/>
      <c r="U52" s="236" t="s">
        <v>428</v>
      </c>
      <c r="V52" s="445"/>
      <c r="W52" s="542"/>
      <c r="X52" s="440"/>
      <c r="Y52" s="440"/>
      <c r="Z52" s="440"/>
      <c r="AA52" s="543"/>
      <c r="AB52" s="440"/>
      <c r="AC52" s="440"/>
      <c r="AD52" s="440"/>
      <c r="AE52" s="440"/>
      <c r="AF52" s="440"/>
      <c r="AG52" s="440"/>
      <c r="AH52" s="440"/>
      <c r="AI52" s="440"/>
      <c r="AJ52" s="440"/>
      <c r="AK52" s="440"/>
      <c r="AL52" s="440"/>
    </row>
    <row r="53" spans="2:38" x14ac:dyDescent="0.25">
      <c r="B53" s="1" t="s">
        <v>218</v>
      </c>
      <c r="D53" s="61"/>
      <c r="F53" s="452"/>
      <c r="G53" s="453"/>
      <c r="H53" s="236"/>
      <c r="I53" s="236"/>
      <c r="J53" s="456"/>
      <c r="K53" s="456"/>
      <c r="L53" s="236"/>
      <c r="M53" s="236"/>
      <c r="N53" s="445"/>
      <c r="O53" s="445"/>
      <c r="P53" s="236"/>
      <c r="Q53" s="236"/>
      <c r="R53" s="13"/>
      <c r="S53" s="235"/>
      <c r="T53" s="236"/>
      <c r="U53" s="236"/>
      <c r="V53" s="7"/>
      <c r="W53" s="236"/>
      <c r="AA53" s="440"/>
      <c r="AB53" s="440"/>
      <c r="AC53" s="440"/>
      <c r="AD53" s="440"/>
      <c r="AE53" s="440"/>
      <c r="AF53" s="440"/>
      <c r="AG53" s="440"/>
      <c r="AH53" s="440"/>
      <c r="AI53" s="440"/>
      <c r="AJ53" s="440"/>
      <c r="AK53" s="440"/>
      <c r="AL53" s="440"/>
    </row>
    <row r="54" spans="2:38" x14ac:dyDescent="0.25">
      <c r="B54" s="1" t="s">
        <v>248</v>
      </c>
      <c r="D54" s="61"/>
      <c r="E54" s="61"/>
      <c r="F54" s="79"/>
      <c r="G54" s="61"/>
      <c r="J54" s="79"/>
      <c r="K54" s="61"/>
      <c r="N54" s="79"/>
      <c r="O54" s="61"/>
      <c r="R54" s="79"/>
      <c r="S54" s="61"/>
      <c r="V54" s="79"/>
      <c r="AA54" s="440"/>
      <c r="AB54" s="440"/>
      <c r="AC54" s="440"/>
      <c r="AD54" s="440"/>
      <c r="AE54" s="453"/>
      <c r="AF54" s="440"/>
      <c r="AG54" s="440"/>
      <c r="AH54" s="440"/>
      <c r="AI54" s="453"/>
      <c r="AJ54" s="440"/>
      <c r="AK54" s="440"/>
      <c r="AL54" s="440"/>
    </row>
    <row r="58" spans="2:38" x14ac:dyDescent="0.25">
      <c r="E58" s="1" t="s">
        <v>428</v>
      </c>
      <c r="I58" s="1" t="s">
        <v>428</v>
      </c>
      <c r="M58" s="1" t="s">
        <v>428</v>
      </c>
      <c r="Q58" s="1" t="s">
        <v>428</v>
      </c>
      <c r="U58" s="1" t="s">
        <v>428</v>
      </c>
    </row>
    <row r="59" spans="2:38" x14ac:dyDescent="0.25">
      <c r="E59" s="1" t="s">
        <v>428</v>
      </c>
      <c r="I59" s="1" t="s">
        <v>428</v>
      </c>
      <c r="M59" s="1" t="s">
        <v>428</v>
      </c>
      <c r="Q59" s="1" t="s">
        <v>428</v>
      </c>
      <c r="U59" s="1" t="s">
        <v>428</v>
      </c>
    </row>
    <row r="60" spans="2:38" x14ac:dyDescent="0.25">
      <c r="E60" s="1" t="s">
        <v>428</v>
      </c>
      <c r="I60" s="1" t="s">
        <v>428</v>
      </c>
      <c r="M60" s="1" t="s">
        <v>428</v>
      </c>
      <c r="Q60" s="1" t="s">
        <v>428</v>
      </c>
      <c r="U60" s="1" t="s">
        <v>428</v>
      </c>
    </row>
    <row r="61" spans="2:38" x14ac:dyDescent="0.25">
      <c r="E61" s="1" t="s">
        <v>428</v>
      </c>
      <c r="I61" s="1" t="s">
        <v>428</v>
      </c>
      <c r="M61" s="1" t="s">
        <v>428</v>
      </c>
      <c r="Q61" s="1" t="s">
        <v>428</v>
      </c>
      <c r="U61" s="1" t="s">
        <v>428</v>
      </c>
    </row>
    <row r="62" spans="2:38" x14ac:dyDescent="0.25">
      <c r="E62" s="1" t="s">
        <v>428</v>
      </c>
      <c r="I62" s="1" t="s">
        <v>428</v>
      </c>
      <c r="M62" s="1" t="s">
        <v>428</v>
      </c>
      <c r="Q62" s="1" t="s">
        <v>428</v>
      </c>
      <c r="U62" s="1" t="s">
        <v>428</v>
      </c>
    </row>
    <row r="63" spans="2:38" x14ac:dyDescent="0.25">
      <c r="E63" s="1" t="s">
        <v>428</v>
      </c>
      <c r="I63" s="1" t="s">
        <v>428</v>
      </c>
      <c r="M63" s="1" t="s">
        <v>428</v>
      </c>
      <c r="Q63" s="1" t="s">
        <v>428</v>
      </c>
      <c r="U63" s="1" t="s">
        <v>428</v>
      </c>
    </row>
    <row r="64" spans="2:38" x14ac:dyDescent="0.25">
      <c r="E64" s="1" t="s">
        <v>428</v>
      </c>
      <c r="I64" s="1" t="s">
        <v>428</v>
      </c>
      <c r="M64" s="1" t="s">
        <v>428</v>
      </c>
      <c r="Q64" s="1" t="s">
        <v>428</v>
      </c>
      <c r="U64" s="1" t="s">
        <v>428</v>
      </c>
    </row>
    <row r="65" spans="5:21" x14ac:dyDescent="0.25">
      <c r="E65" s="1" t="s">
        <v>428</v>
      </c>
      <c r="I65" s="1" t="s">
        <v>428</v>
      </c>
      <c r="M65" s="1" t="s">
        <v>428</v>
      </c>
      <c r="Q65" s="1" t="s">
        <v>428</v>
      </c>
      <c r="U65" s="1" t="s">
        <v>428</v>
      </c>
    </row>
    <row r="66" spans="5:21" x14ac:dyDescent="0.25">
      <c r="E66" s="1" t="s">
        <v>428</v>
      </c>
      <c r="I66" s="1" t="s">
        <v>428</v>
      </c>
      <c r="M66" s="1" t="s">
        <v>428</v>
      </c>
      <c r="Q66" s="1" t="s">
        <v>428</v>
      </c>
      <c r="U66" s="1" t="s">
        <v>428</v>
      </c>
    </row>
    <row r="67" spans="5:21" x14ac:dyDescent="0.25">
      <c r="E67" s="1" t="s">
        <v>428</v>
      </c>
      <c r="I67" s="1" t="s">
        <v>428</v>
      </c>
      <c r="M67" s="1" t="s">
        <v>428</v>
      </c>
      <c r="Q67" s="1" t="s">
        <v>428</v>
      </c>
      <c r="U67" s="1" t="s">
        <v>428</v>
      </c>
    </row>
    <row r="68" spans="5:21" x14ac:dyDescent="0.25">
      <c r="E68" s="1" t="s">
        <v>428</v>
      </c>
      <c r="I68" s="1" t="s">
        <v>428</v>
      </c>
      <c r="M68" s="1" t="s">
        <v>428</v>
      </c>
      <c r="Q68" s="1" t="s">
        <v>428</v>
      </c>
      <c r="U68" s="1" t="s">
        <v>428</v>
      </c>
    </row>
    <row r="69" spans="5:21" ht="12" customHeight="1" x14ac:dyDescent="0.25">
      <c r="E69" s="1" t="s">
        <v>428</v>
      </c>
      <c r="I69" s="1" t="s">
        <v>428</v>
      </c>
      <c r="M69" s="1" t="s">
        <v>428</v>
      </c>
      <c r="Q69" s="1" t="s">
        <v>428</v>
      </c>
      <c r="U69" s="1" t="s">
        <v>428</v>
      </c>
    </row>
    <row r="70" spans="5:21" ht="12" customHeight="1" x14ac:dyDescent="0.25">
      <c r="E70" s="1" t="s">
        <v>428</v>
      </c>
      <c r="I70" s="1" t="s">
        <v>428</v>
      </c>
      <c r="M70" s="1" t="s">
        <v>428</v>
      </c>
      <c r="Q70" s="1" t="s">
        <v>428</v>
      </c>
      <c r="U70" s="1" t="s">
        <v>428</v>
      </c>
    </row>
    <row r="71" spans="5:21" ht="12" customHeight="1" x14ac:dyDescent="0.25">
      <c r="E71" s="1" t="s">
        <v>428</v>
      </c>
      <c r="I71" s="1" t="s">
        <v>428</v>
      </c>
      <c r="M71" s="1" t="s">
        <v>428</v>
      </c>
      <c r="Q71" s="1" t="s">
        <v>428</v>
      </c>
      <c r="U71" s="1" t="s">
        <v>428</v>
      </c>
    </row>
    <row r="72" spans="5:21" ht="12" customHeight="1" x14ac:dyDescent="0.25">
      <c r="E72" s="1" t="s">
        <v>428</v>
      </c>
      <c r="I72" s="1" t="s">
        <v>428</v>
      </c>
      <c r="M72" s="1" t="s">
        <v>428</v>
      </c>
      <c r="Q72" s="1" t="s">
        <v>428</v>
      </c>
      <c r="U72" s="1" t="s">
        <v>428</v>
      </c>
    </row>
    <row r="73" spans="5:21" ht="12" customHeight="1" x14ac:dyDescent="0.25">
      <c r="E73" s="1" t="s">
        <v>428</v>
      </c>
      <c r="I73" s="1" t="s">
        <v>428</v>
      </c>
      <c r="M73" s="1" t="s">
        <v>428</v>
      </c>
      <c r="Q73" s="1" t="s">
        <v>428</v>
      </c>
      <c r="U73" s="1" t="s">
        <v>428</v>
      </c>
    </row>
    <row r="74" spans="5:21" ht="12" customHeight="1" x14ac:dyDescent="0.25">
      <c r="E74" s="1" t="s">
        <v>428</v>
      </c>
      <c r="I74" s="1" t="s">
        <v>428</v>
      </c>
      <c r="M74" s="1" t="s">
        <v>428</v>
      </c>
      <c r="Q74" s="1" t="s">
        <v>428</v>
      </c>
      <c r="U74" s="1" t="s">
        <v>428</v>
      </c>
    </row>
    <row r="75" spans="5:21" ht="12" customHeight="1" x14ac:dyDescent="0.25">
      <c r="E75" s="1" t="s">
        <v>428</v>
      </c>
      <c r="I75" s="1" t="s">
        <v>428</v>
      </c>
      <c r="M75" s="1" t="s">
        <v>428</v>
      </c>
      <c r="Q75" s="1" t="s">
        <v>428</v>
      </c>
      <c r="U75" s="1" t="s">
        <v>428</v>
      </c>
    </row>
    <row r="76" spans="5:21" ht="12" customHeight="1" x14ac:dyDescent="0.25">
      <c r="E76" s="1" t="s">
        <v>428</v>
      </c>
      <c r="I76" s="1" t="s">
        <v>428</v>
      </c>
      <c r="M76" s="1" t="s">
        <v>428</v>
      </c>
      <c r="Q76" s="1" t="s">
        <v>428</v>
      </c>
      <c r="U76" s="1" t="s">
        <v>428</v>
      </c>
    </row>
    <row r="77" spans="5:21" ht="12" customHeight="1" x14ac:dyDescent="0.25">
      <c r="E77" s="1" t="s">
        <v>428</v>
      </c>
      <c r="I77" s="1" t="s">
        <v>428</v>
      </c>
      <c r="M77" s="1" t="s">
        <v>428</v>
      </c>
      <c r="Q77" s="1" t="s">
        <v>428</v>
      </c>
      <c r="U77" s="1" t="s">
        <v>428</v>
      </c>
    </row>
    <row r="78" spans="5:21" ht="12" customHeight="1" x14ac:dyDescent="0.25">
      <c r="E78" s="1" t="s">
        <v>428</v>
      </c>
      <c r="I78" s="1" t="s">
        <v>428</v>
      </c>
      <c r="M78" s="1" t="s">
        <v>428</v>
      </c>
      <c r="Q78" s="1" t="s">
        <v>428</v>
      </c>
      <c r="U78" s="1" t="s">
        <v>428</v>
      </c>
    </row>
    <row r="79" spans="5:21" ht="12" customHeight="1" x14ac:dyDescent="0.25">
      <c r="E79" s="1" t="s">
        <v>428</v>
      </c>
      <c r="I79" s="1" t="s">
        <v>428</v>
      </c>
      <c r="M79" s="1" t="s">
        <v>428</v>
      </c>
      <c r="Q79" s="1" t="s">
        <v>428</v>
      </c>
      <c r="U79" s="1" t="s">
        <v>428</v>
      </c>
    </row>
    <row r="80" spans="5:21" ht="12" customHeight="1" x14ac:dyDescent="0.25">
      <c r="E80" s="1" t="s">
        <v>428</v>
      </c>
      <c r="I80" s="1" t="s">
        <v>428</v>
      </c>
      <c r="M80" s="1" t="s">
        <v>428</v>
      </c>
      <c r="Q80" s="1" t="s">
        <v>428</v>
      </c>
      <c r="U80" s="1" t="s">
        <v>428</v>
      </c>
    </row>
    <row r="81" spans="2:27" ht="12" customHeight="1" x14ac:dyDescent="0.25"/>
    <row r="82" spans="2:27" ht="12" customHeight="1" x14ac:dyDescent="0.25"/>
    <row r="83" spans="2:27" ht="12" customHeight="1" x14ac:dyDescent="0.25">
      <c r="B83" s="6"/>
      <c r="D83" s="6"/>
      <c r="AA83" s="6"/>
    </row>
  </sheetData>
  <mergeCells count="11">
    <mergeCell ref="X4:X5"/>
    <mergeCell ref="Y4:Y5"/>
    <mergeCell ref="AA4:AA5"/>
    <mergeCell ref="AC4:AD4"/>
    <mergeCell ref="AG4:AH4"/>
    <mergeCell ref="T4:U4"/>
    <mergeCell ref="B4:B5"/>
    <mergeCell ref="D4:E4"/>
    <mergeCell ref="H4:I4"/>
    <mergeCell ref="L4:M4"/>
    <mergeCell ref="P4:Q4"/>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B1:AI77"/>
  <sheetViews>
    <sheetView showGridLines="0" zoomScale="85" zoomScaleNormal="85" workbookViewId="0">
      <selection activeCell="S45" sqref="S45"/>
    </sheetView>
  </sheetViews>
  <sheetFormatPr defaultColWidth="11.42578125" defaultRowHeight="15" x14ac:dyDescent="0.25"/>
  <cols>
    <col min="1" max="1" width="2.85546875" style="1" customWidth="1"/>
    <col min="2" max="2" width="37.5703125" style="1" customWidth="1"/>
    <col min="3" max="3" width="2.85546875" style="1" customWidth="1"/>
    <col min="4" max="5" width="18.5703125" style="1" customWidth="1"/>
    <col min="6" max="6" width="2.85546875" style="3" customWidth="1"/>
    <col min="7" max="7" width="2.85546875" style="1" customWidth="1"/>
    <col min="8" max="9" width="15.7109375" style="1" customWidth="1"/>
    <col min="10" max="10" width="2.85546875" style="3" customWidth="1"/>
    <col min="11" max="11" width="2.85546875" style="1" customWidth="1"/>
    <col min="12" max="13" width="15.7109375" style="1" customWidth="1"/>
    <col min="14" max="14" width="2.85546875" style="1" customWidth="1"/>
    <col min="15" max="16" width="15.7109375" style="1" customWidth="1"/>
    <col min="17" max="17" width="2.85546875" style="3" customWidth="1"/>
    <col min="18" max="18" width="2.85546875" style="1" customWidth="1"/>
    <col min="19" max="20" width="15.7109375" style="1" customWidth="1"/>
    <col min="21" max="21" width="2.85546875" style="3" customWidth="1"/>
    <col min="22" max="22" width="2.85546875" style="1" customWidth="1"/>
    <col min="23" max="24" width="15.7109375" style="1" customWidth="1"/>
    <col min="25" max="25" width="2.85546875" style="1" customWidth="1"/>
    <col min="26" max="26" width="37.5703125" style="1" customWidth="1"/>
    <col min="27" max="27" width="2.85546875" style="1" customWidth="1"/>
    <col min="28" max="29" width="15.7109375" style="1" customWidth="1"/>
    <col min="30" max="30" width="2.85546875" style="3" customWidth="1"/>
    <col min="31" max="31" width="2.85546875" style="1" customWidth="1"/>
    <col min="32" max="33" width="15.7109375" style="1" customWidth="1"/>
    <col min="34" max="34" width="2.85546875" style="1" customWidth="1"/>
    <col min="35" max="35" width="11.42578125" style="1" customWidth="1"/>
    <col min="36" max="254" width="11.42578125" style="1"/>
    <col min="255" max="255" width="2.85546875" style="1" customWidth="1"/>
    <col min="256" max="256" width="37.5703125" style="1" customWidth="1"/>
    <col min="257" max="257" width="2.85546875" style="1" customWidth="1"/>
    <col min="258" max="259" width="15.7109375" style="1" customWidth="1"/>
    <col min="260" max="261" width="2.85546875" style="1" customWidth="1"/>
    <col min="262" max="263" width="15.7109375" style="1" customWidth="1"/>
    <col min="264" max="265" width="2.85546875" style="1" customWidth="1"/>
    <col min="266" max="267" width="15.7109375" style="1" customWidth="1"/>
    <col min="268" max="269" width="2.85546875" style="1" customWidth="1"/>
    <col min="270" max="271" width="15.7109375" style="1" customWidth="1"/>
    <col min="272" max="273" width="2.85546875" style="1" customWidth="1"/>
    <col min="274" max="275" width="15.7109375" style="1" customWidth="1"/>
    <col min="276" max="277" width="2.85546875" style="1" customWidth="1"/>
    <col min="278" max="279" width="15.7109375" style="1" customWidth="1"/>
    <col min="280" max="280" width="2.85546875" style="1" customWidth="1"/>
    <col min="281" max="281" width="37.5703125" style="1" customWidth="1"/>
    <col min="282" max="282" width="2.85546875" style="1" customWidth="1"/>
    <col min="283" max="284" width="15.7109375" style="1" customWidth="1"/>
    <col min="285" max="286" width="2.85546875" style="1" customWidth="1"/>
    <col min="287" max="288" width="15.7109375" style="1" customWidth="1"/>
    <col min="289" max="290" width="2.85546875" style="1" customWidth="1"/>
    <col min="291" max="291" width="11.42578125" style="1" customWidth="1"/>
    <col min="292" max="510" width="11.42578125" style="1"/>
    <col min="511" max="511" width="2.85546875" style="1" customWidth="1"/>
    <col min="512" max="512" width="37.5703125" style="1" customWidth="1"/>
    <col min="513" max="513" width="2.85546875" style="1" customWidth="1"/>
    <col min="514" max="515" width="15.7109375" style="1" customWidth="1"/>
    <col min="516" max="517" width="2.85546875" style="1" customWidth="1"/>
    <col min="518" max="519" width="15.7109375" style="1" customWidth="1"/>
    <col min="520" max="521" width="2.85546875" style="1" customWidth="1"/>
    <col min="522" max="523" width="15.7109375" style="1" customWidth="1"/>
    <col min="524" max="525" width="2.85546875" style="1" customWidth="1"/>
    <col min="526" max="527" width="15.7109375" style="1" customWidth="1"/>
    <col min="528" max="529" width="2.85546875" style="1" customWidth="1"/>
    <col min="530" max="531" width="15.7109375" style="1" customWidth="1"/>
    <col min="532" max="533" width="2.85546875" style="1" customWidth="1"/>
    <col min="534" max="535" width="15.7109375" style="1" customWidth="1"/>
    <col min="536" max="536" width="2.85546875" style="1" customWidth="1"/>
    <col min="537" max="537" width="37.5703125" style="1" customWidth="1"/>
    <col min="538" max="538" width="2.85546875" style="1" customWidth="1"/>
    <col min="539" max="540" width="15.7109375" style="1" customWidth="1"/>
    <col min="541" max="542" width="2.85546875" style="1" customWidth="1"/>
    <col min="543" max="544" width="15.7109375" style="1" customWidth="1"/>
    <col min="545" max="546" width="2.85546875" style="1" customWidth="1"/>
    <col min="547" max="547" width="11.42578125" style="1" customWidth="1"/>
    <col min="548" max="766" width="11.42578125" style="1"/>
    <col min="767" max="767" width="2.85546875" style="1" customWidth="1"/>
    <col min="768" max="768" width="37.5703125" style="1" customWidth="1"/>
    <col min="769" max="769" width="2.85546875" style="1" customWidth="1"/>
    <col min="770" max="771" width="15.7109375" style="1" customWidth="1"/>
    <col min="772" max="773" width="2.85546875" style="1" customWidth="1"/>
    <col min="774" max="775" width="15.7109375" style="1" customWidth="1"/>
    <col min="776" max="777" width="2.85546875" style="1" customWidth="1"/>
    <col min="778" max="779" width="15.7109375" style="1" customWidth="1"/>
    <col min="780" max="781" width="2.85546875" style="1" customWidth="1"/>
    <col min="782" max="783" width="15.7109375" style="1" customWidth="1"/>
    <col min="784" max="785" width="2.85546875" style="1" customWidth="1"/>
    <col min="786" max="787" width="15.7109375" style="1" customWidth="1"/>
    <col min="788" max="789" width="2.85546875" style="1" customWidth="1"/>
    <col min="790" max="791" width="15.7109375" style="1" customWidth="1"/>
    <col min="792" max="792" width="2.85546875" style="1" customWidth="1"/>
    <col min="793" max="793" width="37.5703125" style="1" customWidth="1"/>
    <col min="794" max="794" width="2.85546875" style="1" customWidth="1"/>
    <col min="795" max="796" width="15.7109375" style="1" customWidth="1"/>
    <col min="797" max="798" width="2.85546875" style="1" customWidth="1"/>
    <col min="799" max="800" width="15.7109375" style="1" customWidth="1"/>
    <col min="801" max="802" width="2.85546875" style="1" customWidth="1"/>
    <col min="803" max="803" width="11.42578125" style="1" customWidth="1"/>
    <col min="804" max="1022" width="11.42578125" style="1"/>
    <col min="1023" max="1023" width="2.85546875" style="1" customWidth="1"/>
    <col min="1024" max="1024" width="37.5703125" style="1" customWidth="1"/>
    <col min="1025" max="1025" width="2.85546875" style="1" customWidth="1"/>
    <col min="1026" max="1027" width="15.7109375" style="1" customWidth="1"/>
    <col min="1028" max="1029" width="2.85546875" style="1" customWidth="1"/>
    <col min="1030" max="1031" width="15.7109375" style="1" customWidth="1"/>
    <col min="1032" max="1033" width="2.85546875" style="1" customWidth="1"/>
    <col min="1034" max="1035" width="15.7109375" style="1" customWidth="1"/>
    <col min="1036" max="1037" width="2.85546875" style="1" customWidth="1"/>
    <col min="1038" max="1039" width="15.7109375" style="1" customWidth="1"/>
    <col min="1040" max="1041" width="2.85546875" style="1" customWidth="1"/>
    <col min="1042" max="1043" width="15.7109375" style="1" customWidth="1"/>
    <col min="1044" max="1045" width="2.85546875" style="1" customWidth="1"/>
    <col min="1046" max="1047" width="15.7109375" style="1" customWidth="1"/>
    <col min="1048" max="1048" width="2.85546875" style="1" customWidth="1"/>
    <col min="1049" max="1049" width="37.5703125" style="1" customWidth="1"/>
    <col min="1050" max="1050" width="2.85546875" style="1" customWidth="1"/>
    <col min="1051" max="1052" width="15.7109375" style="1" customWidth="1"/>
    <col min="1053" max="1054" width="2.85546875" style="1" customWidth="1"/>
    <col min="1055" max="1056" width="15.7109375" style="1" customWidth="1"/>
    <col min="1057" max="1058" width="2.85546875" style="1" customWidth="1"/>
    <col min="1059" max="1059" width="11.42578125" style="1" customWidth="1"/>
    <col min="1060" max="1278" width="11.42578125" style="1"/>
    <col min="1279" max="1279" width="2.85546875" style="1" customWidth="1"/>
    <col min="1280" max="1280" width="37.5703125" style="1" customWidth="1"/>
    <col min="1281" max="1281" width="2.85546875" style="1" customWidth="1"/>
    <col min="1282" max="1283" width="15.7109375" style="1" customWidth="1"/>
    <col min="1284" max="1285" width="2.85546875" style="1" customWidth="1"/>
    <col min="1286" max="1287" width="15.7109375" style="1" customWidth="1"/>
    <col min="1288" max="1289" width="2.85546875" style="1" customWidth="1"/>
    <col min="1290" max="1291" width="15.7109375" style="1" customWidth="1"/>
    <col min="1292" max="1293" width="2.85546875" style="1" customWidth="1"/>
    <col min="1294" max="1295" width="15.7109375" style="1" customWidth="1"/>
    <col min="1296" max="1297" width="2.85546875" style="1" customWidth="1"/>
    <col min="1298" max="1299" width="15.7109375" style="1" customWidth="1"/>
    <col min="1300" max="1301" width="2.85546875" style="1" customWidth="1"/>
    <col min="1302" max="1303" width="15.7109375" style="1" customWidth="1"/>
    <col min="1304" max="1304" width="2.85546875" style="1" customWidth="1"/>
    <col min="1305" max="1305" width="37.5703125" style="1" customWidth="1"/>
    <col min="1306" max="1306" width="2.85546875" style="1" customWidth="1"/>
    <col min="1307" max="1308" width="15.7109375" style="1" customWidth="1"/>
    <col min="1309" max="1310" width="2.85546875" style="1" customWidth="1"/>
    <col min="1311" max="1312" width="15.7109375" style="1" customWidth="1"/>
    <col min="1313" max="1314" width="2.85546875" style="1" customWidth="1"/>
    <col min="1315" max="1315" width="11.42578125" style="1" customWidth="1"/>
    <col min="1316" max="1534" width="11.42578125" style="1"/>
    <col min="1535" max="1535" width="2.85546875" style="1" customWidth="1"/>
    <col min="1536" max="1536" width="37.5703125" style="1" customWidth="1"/>
    <col min="1537" max="1537" width="2.85546875" style="1" customWidth="1"/>
    <col min="1538" max="1539" width="15.7109375" style="1" customWidth="1"/>
    <col min="1540" max="1541" width="2.85546875" style="1" customWidth="1"/>
    <col min="1542" max="1543" width="15.7109375" style="1" customWidth="1"/>
    <col min="1544" max="1545" width="2.85546875" style="1" customWidth="1"/>
    <col min="1546" max="1547" width="15.7109375" style="1" customWidth="1"/>
    <col min="1548" max="1549" width="2.85546875" style="1" customWidth="1"/>
    <col min="1550" max="1551" width="15.7109375" style="1" customWidth="1"/>
    <col min="1552" max="1553" width="2.85546875" style="1" customWidth="1"/>
    <col min="1554" max="1555" width="15.7109375" style="1" customWidth="1"/>
    <col min="1556" max="1557" width="2.85546875" style="1" customWidth="1"/>
    <col min="1558" max="1559" width="15.7109375" style="1" customWidth="1"/>
    <col min="1560" max="1560" width="2.85546875" style="1" customWidth="1"/>
    <col min="1561" max="1561" width="37.5703125" style="1" customWidth="1"/>
    <col min="1562" max="1562" width="2.85546875" style="1" customWidth="1"/>
    <col min="1563" max="1564" width="15.7109375" style="1" customWidth="1"/>
    <col min="1565" max="1566" width="2.85546875" style="1" customWidth="1"/>
    <col min="1567" max="1568" width="15.7109375" style="1" customWidth="1"/>
    <col min="1569" max="1570" width="2.85546875" style="1" customWidth="1"/>
    <col min="1571" max="1571" width="11.42578125" style="1" customWidth="1"/>
    <col min="1572" max="1790" width="11.42578125" style="1"/>
    <col min="1791" max="1791" width="2.85546875" style="1" customWidth="1"/>
    <col min="1792" max="1792" width="37.5703125" style="1" customWidth="1"/>
    <col min="1793" max="1793" width="2.85546875" style="1" customWidth="1"/>
    <col min="1794" max="1795" width="15.7109375" style="1" customWidth="1"/>
    <col min="1796" max="1797" width="2.85546875" style="1" customWidth="1"/>
    <col min="1798" max="1799" width="15.7109375" style="1" customWidth="1"/>
    <col min="1800" max="1801" width="2.85546875" style="1" customWidth="1"/>
    <col min="1802" max="1803" width="15.7109375" style="1" customWidth="1"/>
    <col min="1804" max="1805" width="2.85546875" style="1" customWidth="1"/>
    <col min="1806" max="1807" width="15.7109375" style="1" customWidth="1"/>
    <col min="1808" max="1809" width="2.85546875" style="1" customWidth="1"/>
    <col min="1810" max="1811" width="15.7109375" style="1" customWidth="1"/>
    <col min="1812" max="1813" width="2.85546875" style="1" customWidth="1"/>
    <col min="1814" max="1815" width="15.7109375" style="1" customWidth="1"/>
    <col min="1816" max="1816" width="2.85546875" style="1" customWidth="1"/>
    <col min="1817" max="1817" width="37.5703125" style="1" customWidth="1"/>
    <col min="1818" max="1818" width="2.85546875" style="1" customWidth="1"/>
    <col min="1819" max="1820" width="15.7109375" style="1" customWidth="1"/>
    <col min="1821" max="1822" width="2.85546875" style="1" customWidth="1"/>
    <col min="1823" max="1824" width="15.7109375" style="1" customWidth="1"/>
    <col min="1825" max="1826" width="2.85546875" style="1" customWidth="1"/>
    <col min="1827" max="1827" width="11.42578125" style="1" customWidth="1"/>
    <col min="1828" max="2046" width="11.42578125" style="1"/>
    <col min="2047" max="2047" width="2.85546875" style="1" customWidth="1"/>
    <col min="2048" max="2048" width="37.5703125" style="1" customWidth="1"/>
    <col min="2049" max="2049" width="2.85546875" style="1" customWidth="1"/>
    <col min="2050" max="2051" width="15.7109375" style="1" customWidth="1"/>
    <col min="2052" max="2053" width="2.85546875" style="1" customWidth="1"/>
    <col min="2054" max="2055" width="15.7109375" style="1" customWidth="1"/>
    <col min="2056" max="2057" width="2.85546875" style="1" customWidth="1"/>
    <col min="2058" max="2059" width="15.7109375" style="1" customWidth="1"/>
    <col min="2060" max="2061" width="2.85546875" style="1" customWidth="1"/>
    <col min="2062" max="2063" width="15.7109375" style="1" customWidth="1"/>
    <col min="2064" max="2065" width="2.85546875" style="1" customWidth="1"/>
    <col min="2066" max="2067" width="15.7109375" style="1" customWidth="1"/>
    <col min="2068" max="2069" width="2.85546875" style="1" customWidth="1"/>
    <col min="2070" max="2071" width="15.7109375" style="1" customWidth="1"/>
    <col min="2072" max="2072" width="2.85546875" style="1" customWidth="1"/>
    <col min="2073" max="2073" width="37.5703125" style="1" customWidth="1"/>
    <col min="2074" max="2074" width="2.85546875" style="1" customWidth="1"/>
    <col min="2075" max="2076" width="15.7109375" style="1" customWidth="1"/>
    <col min="2077" max="2078" width="2.85546875" style="1" customWidth="1"/>
    <col min="2079" max="2080" width="15.7109375" style="1" customWidth="1"/>
    <col min="2081" max="2082" width="2.85546875" style="1" customWidth="1"/>
    <col min="2083" max="2083" width="11.42578125" style="1" customWidth="1"/>
    <col min="2084" max="2302" width="11.42578125" style="1"/>
    <col min="2303" max="2303" width="2.85546875" style="1" customWidth="1"/>
    <col min="2304" max="2304" width="37.5703125" style="1" customWidth="1"/>
    <col min="2305" max="2305" width="2.85546875" style="1" customWidth="1"/>
    <col min="2306" max="2307" width="15.7109375" style="1" customWidth="1"/>
    <col min="2308" max="2309" width="2.85546875" style="1" customWidth="1"/>
    <col min="2310" max="2311" width="15.7109375" style="1" customWidth="1"/>
    <col min="2312" max="2313" width="2.85546875" style="1" customWidth="1"/>
    <col min="2314" max="2315" width="15.7109375" style="1" customWidth="1"/>
    <col min="2316" max="2317" width="2.85546875" style="1" customWidth="1"/>
    <col min="2318" max="2319" width="15.7109375" style="1" customWidth="1"/>
    <col min="2320" max="2321" width="2.85546875" style="1" customWidth="1"/>
    <col min="2322" max="2323" width="15.7109375" style="1" customWidth="1"/>
    <col min="2324" max="2325" width="2.85546875" style="1" customWidth="1"/>
    <col min="2326" max="2327" width="15.7109375" style="1" customWidth="1"/>
    <col min="2328" max="2328" width="2.85546875" style="1" customWidth="1"/>
    <col min="2329" max="2329" width="37.5703125" style="1" customWidth="1"/>
    <col min="2330" max="2330" width="2.85546875" style="1" customWidth="1"/>
    <col min="2331" max="2332" width="15.7109375" style="1" customWidth="1"/>
    <col min="2333" max="2334" width="2.85546875" style="1" customWidth="1"/>
    <col min="2335" max="2336" width="15.7109375" style="1" customWidth="1"/>
    <col min="2337" max="2338" width="2.85546875" style="1" customWidth="1"/>
    <col min="2339" max="2339" width="11.42578125" style="1" customWidth="1"/>
    <col min="2340" max="2558" width="11.42578125" style="1"/>
    <col min="2559" max="2559" width="2.85546875" style="1" customWidth="1"/>
    <col min="2560" max="2560" width="37.5703125" style="1" customWidth="1"/>
    <col min="2561" max="2561" width="2.85546875" style="1" customWidth="1"/>
    <col min="2562" max="2563" width="15.7109375" style="1" customWidth="1"/>
    <col min="2564" max="2565" width="2.85546875" style="1" customWidth="1"/>
    <col min="2566" max="2567" width="15.7109375" style="1" customWidth="1"/>
    <col min="2568" max="2569" width="2.85546875" style="1" customWidth="1"/>
    <col min="2570" max="2571" width="15.7109375" style="1" customWidth="1"/>
    <col min="2572" max="2573" width="2.85546875" style="1" customWidth="1"/>
    <col min="2574" max="2575" width="15.7109375" style="1" customWidth="1"/>
    <col min="2576" max="2577" width="2.85546875" style="1" customWidth="1"/>
    <col min="2578" max="2579" width="15.7109375" style="1" customWidth="1"/>
    <col min="2580" max="2581" width="2.85546875" style="1" customWidth="1"/>
    <col min="2582" max="2583" width="15.7109375" style="1" customWidth="1"/>
    <col min="2584" max="2584" width="2.85546875" style="1" customWidth="1"/>
    <col min="2585" max="2585" width="37.5703125" style="1" customWidth="1"/>
    <col min="2586" max="2586" width="2.85546875" style="1" customWidth="1"/>
    <col min="2587" max="2588" width="15.7109375" style="1" customWidth="1"/>
    <col min="2589" max="2590" width="2.85546875" style="1" customWidth="1"/>
    <col min="2591" max="2592" width="15.7109375" style="1" customWidth="1"/>
    <col min="2593" max="2594" width="2.85546875" style="1" customWidth="1"/>
    <col min="2595" max="2595" width="11.42578125" style="1" customWidth="1"/>
    <col min="2596" max="2814" width="11.42578125" style="1"/>
    <col min="2815" max="2815" width="2.85546875" style="1" customWidth="1"/>
    <col min="2816" max="2816" width="37.5703125" style="1" customWidth="1"/>
    <col min="2817" max="2817" width="2.85546875" style="1" customWidth="1"/>
    <col min="2818" max="2819" width="15.7109375" style="1" customWidth="1"/>
    <col min="2820" max="2821" width="2.85546875" style="1" customWidth="1"/>
    <col min="2822" max="2823" width="15.7109375" style="1" customWidth="1"/>
    <col min="2824" max="2825" width="2.85546875" style="1" customWidth="1"/>
    <col min="2826" max="2827" width="15.7109375" style="1" customWidth="1"/>
    <col min="2828" max="2829" width="2.85546875" style="1" customWidth="1"/>
    <col min="2830" max="2831" width="15.7109375" style="1" customWidth="1"/>
    <col min="2832" max="2833" width="2.85546875" style="1" customWidth="1"/>
    <col min="2834" max="2835" width="15.7109375" style="1" customWidth="1"/>
    <col min="2836" max="2837" width="2.85546875" style="1" customWidth="1"/>
    <col min="2838" max="2839" width="15.7109375" style="1" customWidth="1"/>
    <col min="2840" max="2840" width="2.85546875" style="1" customWidth="1"/>
    <col min="2841" max="2841" width="37.5703125" style="1" customWidth="1"/>
    <col min="2842" max="2842" width="2.85546875" style="1" customWidth="1"/>
    <col min="2843" max="2844" width="15.7109375" style="1" customWidth="1"/>
    <col min="2845" max="2846" width="2.85546875" style="1" customWidth="1"/>
    <col min="2847" max="2848" width="15.7109375" style="1" customWidth="1"/>
    <col min="2849" max="2850" width="2.85546875" style="1" customWidth="1"/>
    <col min="2851" max="2851" width="11.42578125" style="1" customWidth="1"/>
    <col min="2852" max="3070" width="11.42578125" style="1"/>
    <col min="3071" max="3071" width="2.85546875" style="1" customWidth="1"/>
    <col min="3072" max="3072" width="37.5703125" style="1" customWidth="1"/>
    <col min="3073" max="3073" width="2.85546875" style="1" customWidth="1"/>
    <col min="3074" max="3075" width="15.7109375" style="1" customWidth="1"/>
    <col min="3076" max="3077" width="2.85546875" style="1" customWidth="1"/>
    <col min="3078" max="3079" width="15.7109375" style="1" customWidth="1"/>
    <col min="3080" max="3081" width="2.85546875" style="1" customWidth="1"/>
    <col min="3082" max="3083" width="15.7109375" style="1" customWidth="1"/>
    <col min="3084" max="3085" width="2.85546875" style="1" customWidth="1"/>
    <col min="3086" max="3087" width="15.7109375" style="1" customWidth="1"/>
    <col min="3088" max="3089" width="2.85546875" style="1" customWidth="1"/>
    <col min="3090" max="3091" width="15.7109375" style="1" customWidth="1"/>
    <col min="3092" max="3093" width="2.85546875" style="1" customWidth="1"/>
    <col min="3094" max="3095" width="15.7109375" style="1" customWidth="1"/>
    <col min="3096" max="3096" width="2.85546875" style="1" customWidth="1"/>
    <col min="3097" max="3097" width="37.5703125" style="1" customWidth="1"/>
    <col min="3098" max="3098" width="2.85546875" style="1" customWidth="1"/>
    <col min="3099" max="3100" width="15.7109375" style="1" customWidth="1"/>
    <col min="3101" max="3102" width="2.85546875" style="1" customWidth="1"/>
    <col min="3103" max="3104" width="15.7109375" style="1" customWidth="1"/>
    <col min="3105" max="3106" width="2.85546875" style="1" customWidth="1"/>
    <col min="3107" max="3107" width="11.42578125" style="1" customWidth="1"/>
    <col min="3108" max="3326" width="11.42578125" style="1"/>
    <col min="3327" max="3327" width="2.85546875" style="1" customWidth="1"/>
    <col min="3328" max="3328" width="37.5703125" style="1" customWidth="1"/>
    <col min="3329" max="3329" width="2.85546875" style="1" customWidth="1"/>
    <col min="3330" max="3331" width="15.7109375" style="1" customWidth="1"/>
    <col min="3332" max="3333" width="2.85546875" style="1" customWidth="1"/>
    <col min="3334" max="3335" width="15.7109375" style="1" customWidth="1"/>
    <col min="3336" max="3337" width="2.85546875" style="1" customWidth="1"/>
    <col min="3338" max="3339" width="15.7109375" style="1" customWidth="1"/>
    <col min="3340" max="3341" width="2.85546875" style="1" customWidth="1"/>
    <col min="3342" max="3343" width="15.7109375" style="1" customWidth="1"/>
    <col min="3344" max="3345" width="2.85546875" style="1" customWidth="1"/>
    <col min="3346" max="3347" width="15.7109375" style="1" customWidth="1"/>
    <col min="3348" max="3349" width="2.85546875" style="1" customWidth="1"/>
    <col min="3350" max="3351" width="15.7109375" style="1" customWidth="1"/>
    <col min="3352" max="3352" width="2.85546875" style="1" customWidth="1"/>
    <col min="3353" max="3353" width="37.5703125" style="1" customWidth="1"/>
    <col min="3354" max="3354" width="2.85546875" style="1" customWidth="1"/>
    <col min="3355" max="3356" width="15.7109375" style="1" customWidth="1"/>
    <col min="3357" max="3358" width="2.85546875" style="1" customWidth="1"/>
    <col min="3359" max="3360" width="15.7109375" style="1" customWidth="1"/>
    <col min="3361" max="3362" width="2.85546875" style="1" customWidth="1"/>
    <col min="3363" max="3363" width="11.42578125" style="1" customWidth="1"/>
    <col min="3364" max="3582" width="11.42578125" style="1"/>
    <col min="3583" max="3583" width="2.85546875" style="1" customWidth="1"/>
    <col min="3584" max="3584" width="37.5703125" style="1" customWidth="1"/>
    <col min="3585" max="3585" width="2.85546875" style="1" customWidth="1"/>
    <col min="3586" max="3587" width="15.7109375" style="1" customWidth="1"/>
    <col min="3588" max="3589" width="2.85546875" style="1" customWidth="1"/>
    <col min="3590" max="3591" width="15.7109375" style="1" customWidth="1"/>
    <col min="3592" max="3593" width="2.85546875" style="1" customWidth="1"/>
    <col min="3594" max="3595" width="15.7109375" style="1" customWidth="1"/>
    <col min="3596" max="3597" width="2.85546875" style="1" customWidth="1"/>
    <col min="3598" max="3599" width="15.7109375" style="1" customWidth="1"/>
    <col min="3600" max="3601" width="2.85546875" style="1" customWidth="1"/>
    <col min="3602" max="3603" width="15.7109375" style="1" customWidth="1"/>
    <col min="3604" max="3605" width="2.85546875" style="1" customWidth="1"/>
    <col min="3606" max="3607" width="15.7109375" style="1" customWidth="1"/>
    <col min="3608" max="3608" width="2.85546875" style="1" customWidth="1"/>
    <col min="3609" max="3609" width="37.5703125" style="1" customWidth="1"/>
    <col min="3610" max="3610" width="2.85546875" style="1" customWidth="1"/>
    <col min="3611" max="3612" width="15.7109375" style="1" customWidth="1"/>
    <col min="3613" max="3614" width="2.85546875" style="1" customWidth="1"/>
    <col min="3615" max="3616" width="15.7109375" style="1" customWidth="1"/>
    <col min="3617" max="3618" width="2.85546875" style="1" customWidth="1"/>
    <col min="3619" max="3619" width="11.42578125" style="1" customWidth="1"/>
    <col min="3620" max="3838" width="11.42578125" style="1"/>
    <col min="3839" max="3839" width="2.85546875" style="1" customWidth="1"/>
    <col min="3840" max="3840" width="37.5703125" style="1" customWidth="1"/>
    <col min="3841" max="3841" width="2.85546875" style="1" customWidth="1"/>
    <col min="3842" max="3843" width="15.7109375" style="1" customWidth="1"/>
    <col min="3844" max="3845" width="2.85546875" style="1" customWidth="1"/>
    <col min="3846" max="3847" width="15.7109375" style="1" customWidth="1"/>
    <col min="3848" max="3849" width="2.85546875" style="1" customWidth="1"/>
    <col min="3850" max="3851" width="15.7109375" style="1" customWidth="1"/>
    <col min="3852" max="3853" width="2.85546875" style="1" customWidth="1"/>
    <col min="3854" max="3855" width="15.7109375" style="1" customWidth="1"/>
    <col min="3856" max="3857" width="2.85546875" style="1" customWidth="1"/>
    <col min="3858" max="3859" width="15.7109375" style="1" customWidth="1"/>
    <col min="3860" max="3861" width="2.85546875" style="1" customWidth="1"/>
    <col min="3862" max="3863" width="15.7109375" style="1" customWidth="1"/>
    <col min="3864" max="3864" width="2.85546875" style="1" customWidth="1"/>
    <col min="3865" max="3865" width="37.5703125" style="1" customWidth="1"/>
    <col min="3866" max="3866" width="2.85546875" style="1" customWidth="1"/>
    <col min="3867" max="3868" width="15.7109375" style="1" customWidth="1"/>
    <col min="3869" max="3870" width="2.85546875" style="1" customWidth="1"/>
    <col min="3871" max="3872" width="15.7109375" style="1" customWidth="1"/>
    <col min="3873" max="3874" width="2.85546875" style="1" customWidth="1"/>
    <col min="3875" max="3875" width="11.42578125" style="1" customWidth="1"/>
    <col min="3876" max="4094" width="11.42578125" style="1"/>
    <col min="4095" max="4095" width="2.85546875" style="1" customWidth="1"/>
    <col min="4096" max="4096" width="37.5703125" style="1" customWidth="1"/>
    <col min="4097" max="4097" width="2.85546875" style="1" customWidth="1"/>
    <col min="4098" max="4099" width="15.7109375" style="1" customWidth="1"/>
    <col min="4100" max="4101" width="2.85546875" style="1" customWidth="1"/>
    <col min="4102" max="4103" width="15.7109375" style="1" customWidth="1"/>
    <col min="4104" max="4105" width="2.85546875" style="1" customWidth="1"/>
    <col min="4106" max="4107" width="15.7109375" style="1" customWidth="1"/>
    <col min="4108" max="4109" width="2.85546875" style="1" customWidth="1"/>
    <col min="4110" max="4111" width="15.7109375" style="1" customWidth="1"/>
    <col min="4112" max="4113" width="2.85546875" style="1" customWidth="1"/>
    <col min="4114" max="4115" width="15.7109375" style="1" customWidth="1"/>
    <col min="4116" max="4117" width="2.85546875" style="1" customWidth="1"/>
    <col min="4118" max="4119" width="15.7109375" style="1" customWidth="1"/>
    <col min="4120" max="4120" width="2.85546875" style="1" customWidth="1"/>
    <col min="4121" max="4121" width="37.5703125" style="1" customWidth="1"/>
    <col min="4122" max="4122" width="2.85546875" style="1" customWidth="1"/>
    <col min="4123" max="4124" width="15.7109375" style="1" customWidth="1"/>
    <col min="4125" max="4126" width="2.85546875" style="1" customWidth="1"/>
    <col min="4127" max="4128" width="15.7109375" style="1" customWidth="1"/>
    <col min="4129" max="4130" width="2.85546875" style="1" customWidth="1"/>
    <col min="4131" max="4131" width="11.42578125" style="1" customWidth="1"/>
    <col min="4132" max="4350" width="11.42578125" style="1"/>
    <col min="4351" max="4351" width="2.85546875" style="1" customWidth="1"/>
    <col min="4352" max="4352" width="37.5703125" style="1" customWidth="1"/>
    <col min="4353" max="4353" width="2.85546875" style="1" customWidth="1"/>
    <col min="4354" max="4355" width="15.7109375" style="1" customWidth="1"/>
    <col min="4356" max="4357" width="2.85546875" style="1" customWidth="1"/>
    <col min="4358" max="4359" width="15.7109375" style="1" customWidth="1"/>
    <col min="4360" max="4361" width="2.85546875" style="1" customWidth="1"/>
    <col min="4362" max="4363" width="15.7109375" style="1" customWidth="1"/>
    <col min="4364" max="4365" width="2.85546875" style="1" customWidth="1"/>
    <col min="4366" max="4367" width="15.7109375" style="1" customWidth="1"/>
    <col min="4368" max="4369" width="2.85546875" style="1" customWidth="1"/>
    <col min="4370" max="4371" width="15.7109375" style="1" customWidth="1"/>
    <col min="4372" max="4373" width="2.85546875" style="1" customWidth="1"/>
    <col min="4374" max="4375" width="15.7109375" style="1" customWidth="1"/>
    <col min="4376" max="4376" width="2.85546875" style="1" customWidth="1"/>
    <col min="4377" max="4377" width="37.5703125" style="1" customWidth="1"/>
    <col min="4378" max="4378" width="2.85546875" style="1" customWidth="1"/>
    <col min="4379" max="4380" width="15.7109375" style="1" customWidth="1"/>
    <col min="4381" max="4382" width="2.85546875" style="1" customWidth="1"/>
    <col min="4383" max="4384" width="15.7109375" style="1" customWidth="1"/>
    <col min="4385" max="4386" width="2.85546875" style="1" customWidth="1"/>
    <col min="4387" max="4387" width="11.42578125" style="1" customWidth="1"/>
    <col min="4388" max="4606" width="11.42578125" style="1"/>
    <col min="4607" max="4607" width="2.85546875" style="1" customWidth="1"/>
    <col min="4608" max="4608" width="37.5703125" style="1" customWidth="1"/>
    <col min="4609" max="4609" width="2.85546875" style="1" customWidth="1"/>
    <col min="4610" max="4611" width="15.7109375" style="1" customWidth="1"/>
    <col min="4612" max="4613" width="2.85546875" style="1" customWidth="1"/>
    <col min="4614" max="4615" width="15.7109375" style="1" customWidth="1"/>
    <col min="4616" max="4617" width="2.85546875" style="1" customWidth="1"/>
    <col min="4618" max="4619" width="15.7109375" style="1" customWidth="1"/>
    <col min="4620" max="4621" width="2.85546875" style="1" customWidth="1"/>
    <col min="4622" max="4623" width="15.7109375" style="1" customWidth="1"/>
    <col min="4624" max="4625" width="2.85546875" style="1" customWidth="1"/>
    <col min="4626" max="4627" width="15.7109375" style="1" customWidth="1"/>
    <col min="4628" max="4629" width="2.85546875" style="1" customWidth="1"/>
    <col min="4630" max="4631" width="15.7109375" style="1" customWidth="1"/>
    <col min="4632" max="4632" width="2.85546875" style="1" customWidth="1"/>
    <col min="4633" max="4633" width="37.5703125" style="1" customWidth="1"/>
    <col min="4634" max="4634" width="2.85546875" style="1" customWidth="1"/>
    <col min="4635" max="4636" width="15.7109375" style="1" customWidth="1"/>
    <col min="4637" max="4638" width="2.85546875" style="1" customWidth="1"/>
    <col min="4639" max="4640" width="15.7109375" style="1" customWidth="1"/>
    <col min="4641" max="4642" width="2.85546875" style="1" customWidth="1"/>
    <col min="4643" max="4643" width="11.42578125" style="1" customWidth="1"/>
    <col min="4644" max="4862" width="11.42578125" style="1"/>
    <col min="4863" max="4863" width="2.85546875" style="1" customWidth="1"/>
    <col min="4864" max="4864" width="37.5703125" style="1" customWidth="1"/>
    <col min="4865" max="4865" width="2.85546875" style="1" customWidth="1"/>
    <col min="4866" max="4867" width="15.7109375" style="1" customWidth="1"/>
    <col min="4868" max="4869" width="2.85546875" style="1" customWidth="1"/>
    <col min="4870" max="4871" width="15.7109375" style="1" customWidth="1"/>
    <col min="4872" max="4873" width="2.85546875" style="1" customWidth="1"/>
    <col min="4874" max="4875" width="15.7109375" style="1" customWidth="1"/>
    <col min="4876" max="4877" width="2.85546875" style="1" customWidth="1"/>
    <col min="4878" max="4879" width="15.7109375" style="1" customWidth="1"/>
    <col min="4880" max="4881" width="2.85546875" style="1" customWidth="1"/>
    <col min="4882" max="4883" width="15.7109375" style="1" customWidth="1"/>
    <col min="4884" max="4885" width="2.85546875" style="1" customWidth="1"/>
    <col min="4886" max="4887" width="15.7109375" style="1" customWidth="1"/>
    <col min="4888" max="4888" width="2.85546875" style="1" customWidth="1"/>
    <col min="4889" max="4889" width="37.5703125" style="1" customWidth="1"/>
    <col min="4890" max="4890" width="2.85546875" style="1" customWidth="1"/>
    <col min="4891" max="4892" width="15.7109375" style="1" customWidth="1"/>
    <col min="4893" max="4894" width="2.85546875" style="1" customWidth="1"/>
    <col min="4895" max="4896" width="15.7109375" style="1" customWidth="1"/>
    <col min="4897" max="4898" width="2.85546875" style="1" customWidth="1"/>
    <col min="4899" max="4899" width="11.42578125" style="1" customWidth="1"/>
    <col min="4900" max="5118" width="11.42578125" style="1"/>
    <col min="5119" max="5119" width="2.85546875" style="1" customWidth="1"/>
    <col min="5120" max="5120" width="37.5703125" style="1" customWidth="1"/>
    <col min="5121" max="5121" width="2.85546875" style="1" customWidth="1"/>
    <col min="5122" max="5123" width="15.7109375" style="1" customWidth="1"/>
    <col min="5124" max="5125" width="2.85546875" style="1" customWidth="1"/>
    <col min="5126" max="5127" width="15.7109375" style="1" customWidth="1"/>
    <col min="5128" max="5129" width="2.85546875" style="1" customWidth="1"/>
    <col min="5130" max="5131" width="15.7109375" style="1" customWidth="1"/>
    <col min="5132" max="5133" width="2.85546875" style="1" customWidth="1"/>
    <col min="5134" max="5135" width="15.7109375" style="1" customWidth="1"/>
    <col min="5136" max="5137" width="2.85546875" style="1" customWidth="1"/>
    <col min="5138" max="5139" width="15.7109375" style="1" customWidth="1"/>
    <col min="5140" max="5141" width="2.85546875" style="1" customWidth="1"/>
    <col min="5142" max="5143" width="15.7109375" style="1" customWidth="1"/>
    <col min="5144" max="5144" width="2.85546875" style="1" customWidth="1"/>
    <col min="5145" max="5145" width="37.5703125" style="1" customWidth="1"/>
    <col min="5146" max="5146" width="2.85546875" style="1" customWidth="1"/>
    <col min="5147" max="5148" width="15.7109375" style="1" customWidth="1"/>
    <col min="5149" max="5150" width="2.85546875" style="1" customWidth="1"/>
    <col min="5151" max="5152" width="15.7109375" style="1" customWidth="1"/>
    <col min="5153" max="5154" width="2.85546875" style="1" customWidth="1"/>
    <col min="5155" max="5155" width="11.42578125" style="1" customWidth="1"/>
    <col min="5156" max="5374" width="11.42578125" style="1"/>
    <col min="5375" max="5375" width="2.85546875" style="1" customWidth="1"/>
    <col min="5376" max="5376" width="37.5703125" style="1" customWidth="1"/>
    <col min="5377" max="5377" width="2.85546875" style="1" customWidth="1"/>
    <col min="5378" max="5379" width="15.7109375" style="1" customWidth="1"/>
    <col min="5380" max="5381" width="2.85546875" style="1" customWidth="1"/>
    <col min="5382" max="5383" width="15.7109375" style="1" customWidth="1"/>
    <col min="5384" max="5385" width="2.85546875" style="1" customWidth="1"/>
    <col min="5386" max="5387" width="15.7109375" style="1" customWidth="1"/>
    <col min="5388" max="5389" width="2.85546875" style="1" customWidth="1"/>
    <col min="5390" max="5391" width="15.7109375" style="1" customWidth="1"/>
    <col min="5392" max="5393" width="2.85546875" style="1" customWidth="1"/>
    <col min="5394" max="5395" width="15.7109375" style="1" customWidth="1"/>
    <col min="5396" max="5397" width="2.85546875" style="1" customWidth="1"/>
    <col min="5398" max="5399" width="15.7109375" style="1" customWidth="1"/>
    <col min="5400" max="5400" width="2.85546875" style="1" customWidth="1"/>
    <col min="5401" max="5401" width="37.5703125" style="1" customWidth="1"/>
    <col min="5402" max="5402" width="2.85546875" style="1" customWidth="1"/>
    <col min="5403" max="5404" width="15.7109375" style="1" customWidth="1"/>
    <col min="5405" max="5406" width="2.85546875" style="1" customWidth="1"/>
    <col min="5407" max="5408" width="15.7109375" style="1" customWidth="1"/>
    <col min="5409" max="5410" width="2.85546875" style="1" customWidth="1"/>
    <col min="5411" max="5411" width="11.42578125" style="1" customWidth="1"/>
    <col min="5412" max="5630" width="11.42578125" style="1"/>
    <col min="5631" max="5631" width="2.85546875" style="1" customWidth="1"/>
    <col min="5632" max="5632" width="37.5703125" style="1" customWidth="1"/>
    <col min="5633" max="5633" width="2.85546875" style="1" customWidth="1"/>
    <col min="5634" max="5635" width="15.7109375" style="1" customWidth="1"/>
    <col min="5636" max="5637" width="2.85546875" style="1" customWidth="1"/>
    <col min="5638" max="5639" width="15.7109375" style="1" customWidth="1"/>
    <col min="5640" max="5641" width="2.85546875" style="1" customWidth="1"/>
    <col min="5642" max="5643" width="15.7109375" style="1" customWidth="1"/>
    <col min="5644" max="5645" width="2.85546875" style="1" customWidth="1"/>
    <col min="5646" max="5647" width="15.7109375" style="1" customWidth="1"/>
    <col min="5648" max="5649" width="2.85546875" style="1" customWidth="1"/>
    <col min="5650" max="5651" width="15.7109375" style="1" customWidth="1"/>
    <col min="5652" max="5653" width="2.85546875" style="1" customWidth="1"/>
    <col min="5654" max="5655" width="15.7109375" style="1" customWidth="1"/>
    <col min="5656" max="5656" width="2.85546875" style="1" customWidth="1"/>
    <col min="5657" max="5657" width="37.5703125" style="1" customWidth="1"/>
    <col min="5658" max="5658" width="2.85546875" style="1" customWidth="1"/>
    <col min="5659" max="5660" width="15.7109375" style="1" customWidth="1"/>
    <col min="5661" max="5662" width="2.85546875" style="1" customWidth="1"/>
    <col min="5663" max="5664" width="15.7109375" style="1" customWidth="1"/>
    <col min="5665" max="5666" width="2.85546875" style="1" customWidth="1"/>
    <col min="5667" max="5667" width="11.42578125" style="1" customWidth="1"/>
    <col min="5668" max="5886" width="11.42578125" style="1"/>
    <col min="5887" max="5887" width="2.85546875" style="1" customWidth="1"/>
    <col min="5888" max="5888" width="37.5703125" style="1" customWidth="1"/>
    <col min="5889" max="5889" width="2.85546875" style="1" customWidth="1"/>
    <col min="5890" max="5891" width="15.7109375" style="1" customWidth="1"/>
    <col min="5892" max="5893" width="2.85546875" style="1" customWidth="1"/>
    <col min="5894" max="5895" width="15.7109375" style="1" customWidth="1"/>
    <col min="5896" max="5897" width="2.85546875" style="1" customWidth="1"/>
    <col min="5898" max="5899" width="15.7109375" style="1" customWidth="1"/>
    <col min="5900" max="5901" width="2.85546875" style="1" customWidth="1"/>
    <col min="5902" max="5903" width="15.7109375" style="1" customWidth="1"/>
    <col min="5904" max="5905" width="2.85546875" style="1" customWidth="1"/>
    <col min="5906" max="5907" width="15.7109375" style="1" customWidth="1"/>
    <col min="5908" max="5909" width="2.85546875" style="1" customWidth="1"/>
    <col min="5910" max="5911" width="15.7109375" style="1" customWidth="1"/>
    <col min="5912" max="5912" width="2.85546875" style="1" customWidth="1"/>
    <col min="5913" max="5913" width="37.5703125" style="1" customWidth="1"/>
    <col min="5914" max="5914" width="2.85546875" style="1" customWidth="1"/>
    <col min="5915" max="5916" width="15.7109375" style="1" customWidth="1"/>
    <col min="5917" max="5918" width="2.85546875" style="1" customWidth="1"/>
    <col min="5919" max="5920" width="15.7109375" style="1" customWidth="1"/>
    <col min="5921" max="5922" width="2.85546875" style="1" customWidth="1"/>
    <col min="5923" max="5923" width="11.42578125" style="1" customWidth="1"/>
    <col min="5924" max="6142" width="11.42578125" style="1"/>
    <col min="6143" max="6143" width="2.85546875" style="1" customWidth="1"/>
    <col min="6144" max="6144" width="37.5703125" style="1" customWidth="1"/>
    <col min="6145" max="6145" width="2.85546875" style="1" customWidth="1"/>
    <col min="6146" max="6147" width="15.7109375" style="1" customWidth="1"/>
    <col min="6148" max="6149" width="2.85546875" style="1" customWidth="1"/>
    <col min="6150" max="6151" width="15.7109375" style="1" customWidth="1"/>
    <col min="6152" max="6153" width="2.85546875" style="1" customWidth="1"/>
    <col min="6154" max="6155" width="15.7109375" style="1" customWidth="1"/>
    <col min="6156" max="6157" width="2.85546875" style="1" customWidth="1"/>
    <col min="6158" max="6159" width="15.7109375" style="1" customWidth="1"/>
    <col min="6160" max="6161" width="2.85546875" style="1" customWidth="1"/>
    <col min="6162" max="6163" width="15.7109375" style="1" customWidth="1"/>
    <col min="6164" max="6165" width="2.85546875" style="1" customWidth="1"/>
    <col min="6166" max="6167" width="15.7109375" style="1" customWidth="1"/>
    <col min="6168" max="6168" width="2.85546875" style="1" customWidth="1"/>
    <col min="6169" max="6169" width="37.5703125" style="1" customWidth="1"/>
    <col min="6170" max="6170" width="2.85546875" style="1" customWidth="1"/>
    <col min="6171" max="6172" width="15.7109375" style="1" customWidth="1"/>
    <col min="6173" max="6174" width="2.85546875" style="1" customWidth="1"/>
    <col min="6175" max="6176" width="15.7109375" style="1" customWidth="1"/>
    <col min="6177" max="6178" width="2.85546875" style="1" customWidth="1"/>
    <col min="6179" max="6179" width="11.42578125" style="1" customWidth="1"/>
    <col min="6180" max="6398" width="11.42578125" style="1"/>
    <col min="6399" max="6399" width="2.85546875" style="1" customWidth="1"/>
    <col min="6400" max="6400" width="37.5703125" style="1" customWidth="1"/>
    <col min="6401" max="6401" width="2.85546875" style="1" customWidth="1"/>
    <col min="6402" max="6403" width="15.7109375" style="1" customWidth="1"/>
    <col min="6404" max="6405" width="2.85546875" style="1" customWidth="1"/>
    <col min="6406" max="6407" width="15.7109375" style="1" customWidth="1"/>
    <col min="6408" max="6409" width="2.85546875" style="1" customWidth="1"/>
    <col min="6410" max="6411" width="15.7109375" style="1" customWidth="1"/>
    <col min="6412" max="6413" width="2.85546875" style="1" customWidth="1"/>
    <col min="6414" max="6415" width="15.7109375" style="1" customWidth="1"/>
    <col min="6416" max="6417" width="2.85546875" style="1" customWidth="1"/>
    <col min="6418" max="6419" width="15.7109375" style="1" customWidth="1"/>
    <col min="6420" max="6421" width="2.85546875" style="1" customWidth="1"/>
    <col min="6422" max="6423" width="15.7109375" style="1" customWidth="1"/>
    <col min="6424" max="6424" width="2.85546875" style="1" customWidth="1"/>
    <col min="6425" max="6425" width="37.5703125" style="1" customWidth="1"/>
    <col min="6426" max="6426" width="2.85546875" style="1" customWidth="1"/>
    <col min="6427" max="6428" width="15.7109375" style="1" customWidth="1"/>
    <col min="6429" max="6430" width="2.85546875" style="1" customWidth="1"/>
    <col min="6431" max="6432" width="15.7109375" style="1" customWidth="1"/>
    <col min="6433" max="6434" width="2.85546875" style="1" customWidth="1"/>
    <col min="6435" max="6435" width="11.42578125" style="1" customWidth="1"/>
    <col min="6436" max="6654" width="11.42578125" style="1"/>
    <col min="6655" max="6655" width="2.85546875" style="1" customWidth="1"/>
    <col min="6656" max="6656" width="37.5703125" style="1" customWidth="1"/>
    <col min="6657" max="6657" width="2.85546875" style="1" customWidth="1"/>
    <col min="6658" max="6659" width="15.7109375" style="1" customWidth="1"/>
    <col min="6660" max="6661" width="2.85546875" style="1" customWidth="1"/>
    <col min="6662" max="6663" width="15.7109375" style="1" customWidth="1"/>
    <col min="6664" max="6665" width="2.85546875" style="1" customWidth="1"/>
    <col min="6666" max="6667" width="15.7109375" style="1" customWidth="1"/>
    <col min="6668" max="6669" width="2.85546875" style="1" customWidth="1"/>
    <col min="6670" max="6671" width="15.7109375" style="1" customWidth="1"/>
    <col min="6672" max="6673" width="2.85546875" style="1" customWidth="1"/>
    <col min="6674" max="6675" width="15.7109375" style="1" customWidth="1"/>
    <col min="6676" max="6677" width="2.85546875" style="1" customWidth="1"/>
    <col min="6678" max="6679" width="15.7109375" style="1" customWidth="1"/>
    <col min="6680" max="6680" width="2.85546875" style="1" customWidth="1"/>
    <col min="6681" max="6681" width="37.5703125" style="1" customWidth="1"/>
    <col min="6682" max="6682" width="2.85546875" style="1" customWidth="1"/>
    <col min="6683" max="6684" width="15.7109375" style="1" customWidth="1"/>
    <col min="6685" max="6686" width="2.85546875" style="1" customWidth="1"/>
    <col min="6687" max="6688" width="15.7109375" style="1" customWidth="1"/>
    <col min="6689" max="6690" width="2.85546875" style="1" customWidth="1"/>
    <col min="6691" max="6691" width="11.42578125" style="1" customWidth="1"/>
    <col min="6692" max="6910" width="11.42578125" style="1"/>
    <col min="6911" max="6911" width="2.85546875" style="1" customWidth="1"/>
    <col min="6912" max="6912" width="37.5703125" style="1" customWidth="1"/>
    <col min="6913" max="6913" width="2.85546875" style="1" customWidth="1"/>
    <col min="6914" max="6915" width="15.7109375" style="1" customWidth="1"/>
    <col min="6916" max="6917" width="2.85546875" style="1" customWidth="1"/>
    <col min="6918" max="6919" width="15.7109375" style="1" customWidth="1"/>
    <col min="6920" max="6921" width="2.85546875" style="1" customWidth="1"/>
    <col min="6922" max="6923" width="15.7109375" style="1" customWidth="1"/>
    <col min="6924" max="6925" width="2.85546875" style="1" customWidth="1"/>
    <col min="6926" max="6927" width="15.7109375" style="1" customWidth="1"/>
    <col min="6928" max="6929" width="2.85546875" style="1" customWidth="1"/>
    <col min="6930" max="6931" width="15.7109375" style="1" customWidth="1"/>
    <col min="6932" max="6933" width="2.85546875" style="1" customWidth="1"/>
    <col min="6934" max="6935" width="15.7109375" style="1" customWidth="1"/>
    <col min="6936" max="6936" width="2.85546875" style="1" customWidth="1"/>
    <col min="6937" max="6937" width="37.5703125" style="1" customWidth="1"/>
    <col min="6938" max="6938" width="2.85546875" style="1" customWidth="1"/>
    <col min="6939" max="6940" width="15.7109375" style="1" customWidth="1"/>
    <col min="6941" max="6942" width="2.85546875" style="1" customWidth="1"/>
    <col min="6943" max="6944" width="15.7109375" style="1" customWidth="1"/>
    <col min="6945" max="6946" width="2.85546875" style="1" customWidth="1"/>
    <col min="6947" max="6947" width="11.42578125" style="1" customWidth="1"/>
    <col min="6948" max="7166" width="11.42578125" style="1"/>
    <col min="7167" max="7167" width="2.85546875" style="1" customWidth="1"/>
    <col min="7168" max="7168" width="37.5703125" style="1" customWidth="1"/>
    <col min="7169" max="7169" width="2.85546875" style="1" customWidth="1"/>
    <col min="7170" max="7171" width="15.7109375" style="1" customWidth="1"/>
    <col min="7172" max="7173" width="2.85546875" style="1" customWidth="1"/>
    <col min="7174" max="7175" width="15.7109375" style="1" customWidth="1"/>
    <col min="7176" max="7177" width="2.85546875" style="1" customWidth="1"/>
    <col min="7178" max="7179" width="15.7109375" style="1" customWidth="1"/>
    <col min="7180" max="7181" width="2.85546875" style="1" customWidth="1"/>
    <col min="7182" max="7183" width="15.7109375" style="1" customWidth="1"/>
    <col min="7184" max="7185" width="2.85546875" style="1" customWidth="1"/>
    <col min="7186" max="7187" width="15.7109375" style="1" customWidth="1"/>
    <col min="7188" max="7189" width="2.85546875" style="1" customWidth="1"/>
    <col min="7190" max="7191" width="15.7109375" style="1" customWidth="1"/>
    <col min="7192" max="7192" width="2.85546875" style="1" customWidth="1"/>
    <col min="7193" max="7193" width="37.5703125" style="1" customWidth="1"/>
    <col min="7194" max="7194" width="2.85546875" style="1" customWidth="1"/>
    <col min="7195" max="7196" width="15.7109375" style="1" customWidth="1"/>
    <col min="7197" max="7198" width="2.85546875" style="1" customWidth="1"/>
    <col min="7199" max="7200" width="15.7109375" style="1" customWidth="1"/>
    <col min="7201" max="7202" width="2.85546875" style="1" customWidth="1"/>
    <col min="7203" max="7203" width="11.42578125" style="1" customWidth="1"/>
    <col min="7204" max="7422" width="11.42578125" style="1"/>
    <col min="7423" max="7423" width="2.85546875" style="1" customWidth="1"/>
    <col min="7424" max="7424" width="37.5703125" style="1" customWidth="1"/>
    <col min="7425" max="7425" width="2.85546875" style="1" customWidth="1"/>
    <col min="7426" max="7427" width="15.7109375" style="1" customWidth="1"/>
    <col min="7428" max="7429" width="2.85546875" style="1" customWidth="1"/>
    <col min="7430" max="7431" width="15.7109375" style="1" customWidth="1"/>
    <col min="7432" max="7433" width="2.85546875" style="1" customWidth="1"/>
    <col min="7434" max="7435" width="15.7109375" style="1" customWidth="1"/>
    <col min="7436" max="7437" width="2.85546875" style="1" customWidth="1"/>
    <col min="7438" max="7439" width="15.7109375" style="1" customWidth="1"/>
    <col min="7440" max="7441" width="2.85546875" style="1" customWidth="1"/>
    <col min="7442" max="7443" width="15.7109375" style="1" customWidth="1"/>
    <col min="7444" max="7445" width="2.85546875" style="1" customWidth="1"/>
    <col min="7446" max="7447" width="15.7109375" style="1" customWidth="1"/>
    <col min="7448" max="7448" width="2.85546875" style="1" customWidth="1"/>
    <col min="7449" max="7449" width="37.5703125" style="1" customWidth="1"/>
    <col min="7450" max="7450" width="2.85546875" style="1" customWidth="1"/>
    <col min="7451" max="7452" width="15.7109375" style="1" customWidth="1"/>
    <col min="7453" max="7454" width="2.85546875" style="1" customWidth="1"/>
    <col min="7455" max="7456" width="15.7109375" style="1" customWidth="1"/>
    <col min="7457" max="7458" width="2.85546875" style="1" customWidth="1"/>
    <col min="7459" max="7459" width="11.42578125" style="1" customWidth="1"/>
    <col min="7460" max="7678" width="11.42578125" style="1"/>
    <col min="7679" max="7679" width="2.85546875" style="1" customWidth="1"/>
    <col min="7680" max="7680" width="37.5703125" style="1" customWidth="1"/>
    <col min="7681" max="7681" width="2.85546875" style="1" customWidth="1"/>
    <col min="7682" max="7683" width="15.7109375" style="1" customWidth="1"/>
    <col min="7684" max="7685" width="2.85546875" style="1" customWidth="1"/>
    <col min="7686" max="7687" width="15.7109375" style="1" customWidth="1"/>
    <col min="7688" max="7689" width="2.85546875" style="1" customWidth="1"/>
    <col min="7690" max="7691" width="15.7109375" style="1" customWidth="1"/>
    <col min="7692" max="7693" width="2.85546875" style="1" customWidth="1"/>
    <col min="7694" max="7695" width="15.7109375" style="1" customWidth="1"/>
    <col min="7696" max="7697" width="2.85546875" style="1" customWidth="1"/>
    <col min="7698" max="7699" width="15.7109375" style="1" customWidth="1"/>
    <col min="7700" max="7701" width="2.85546875" style="1" customWidth="1"/>
    <col min="7702" max="7703" width="15.7109375" style="1" customWidth="1"/>
    <col min="7704" max="7704" width="2.85546875" style="1" customWidth="1"/>
    <col min="7705" max="7705" width="37.5703125" style="1" customWidth="1"/>
    <col min="7706" max="7706" width="2.85546875" style="1" customWidth="1"/>
    <col min="7707" max="7708" width="15.7109375" style="1" customWidth="1"/>
    <col min="7709" max="7710" width="2.85546875" style="1" customWidth="1"/>
    <col min="7711" max="7712" width="15.7109375" style="1" customWidth="1"/>
    <col min="7713" max="7714" width="2.85546875" style="1" customWidth="1"/>
    <col min="7715" max="7715" width="11.42578125" style="1" customWidth="1"/>
    <col min="7716" max="7934" width="11.42578125" style="1"/>
    <col min="7935" max="7935" width="2.85546875" style="1" customWidth="1"/>
    <col min="7936" max="7936" width="37.5703125" style="1" customWidth="1"/>
    <col min="7937" max="7937" width="2.85546875" style="1" customWidth="1"/>
    <col min="7938" max="7939" width="15.7109375" style="1" customWidth="1"/>
    <col min="7940" max="7941" width="2.85546875" style="1" customWidth="1"/>
    <col min="7942" max="7943" width="15.7109375" style="1" customWidth="1"/>
    <col min="7944" max="7945" width="2.85546875" style="1" customWidth="1"/>
    <col min="7946" max="7947" width="15.7109375" style="1" customWidth="1"/>
    <col min="7948" max="7949" width="2.85546875" style="1" customWidth="1"/>
    <col min="7950" max="7951" width="15.7109375" style="1" customWidth="1"/>
    <col min="7952" max="7953" width="2.85546875" style="1" customWidth="1"/>
    <col min="7954" max="7955" width="15.7109375" style="1" customWidth="1"/>
    <col min="7956" max="7957" width="2.85546875" style="1" customWidth="1"/>
    <col min="7958" max="7959" width="15.7109375" style="1" customWidth="1"/>
    <col min="7960" max="7960" width="2.85546875" style="1" customWidth="1"/>
    <col min="7961" max="7961" width="37.5703125" style="1" customWidth="1"/>
    <col min="7962" max="7962" width="2.85546875" style="1" customWidth="1"/>
    <col min="7963" max="7964" width="15.7109375" style="1" customWidth="1"/>
    <col min="7965" max="7966" width="2.85546875" style="1" customWidth="1"/>
    <col min="7967" max="7968" width="15.7109375" style="1" customWidth="1"/>
    <col min="7969" max="7970" width="2.85546875" style="1" customWidth="1"/>
    <col min="7971" max="7971" width="11.42578125" style="1" customWidth="1"/>
    <col min="7972" max="8190" width="11.42578125" style="1"/>
    <col min="8191" max="8191" width="2.85546875" style="1" customWidth="1"/>
    <col min="8192" max="8192" width="37.5703125" style="1" customWidth="1"/>
    <col min="8193" max="8193" width="2.85546875" style="1" customWidth="1"/>
    <col min="8194" max="8195" width="15.7109375" style="1" customWidth="1"/>
    <col min="8196" max="8197" width="2.85546875" style="1" customWidth="1"/>
    <col min="8198" max="8199" width="15.7109375" style="1" customWidth="1"/>
    <col min="8200" max="8201" width="2.85546875" style="1" customWidth="1"/>
    <col min="8202" max="8203" width="15.7109375" style="1" customWidth="1"/>
    <col min="8204" max="8205" width="2.85546875" style="1" customWidth="1"/>
    <col min="8206" max="8207" width="15.7109375" style="1" customWidth="1"/>
    <col min="8208" max="8209" width="2.85546875" style="1" customWidth="1"/>
    <col min="8210" max="8211" width="15.7109375" style="1" customWidth="1"/>
    <col min="8212" max="8213" width="2.85546875" style="1" customWidth="1"/>
    <col min="8214" max="8215" width="15.7109375" style="1" customWidth="1"/>
    <col min="8216" max="8216" width="2.85546875" style="1" customWidth="1"/>
    <col min="8217" max="8217" width="37.5703125" style="1" customWidth="1"/>
    <col min="8218" max="8218" width="2.85546875" style="1" customWidth="1"/>
    <col min="8219" max="8220" width="15.7109375" style="1" customWidth="1"/>
    <col min="8221" max="8222" width="2.85546875" style="1" customWidth="1"/>
    <col min="8223" max="8224" width="15.7109375" style="1" customWidth="1"/>
    <col min="8225" max="8226" width="2.85546875" style="1" customWidth="1"/>
    <col min="8227" max="8227" width="11.42578125" style="1" customWidth="1"/>
    <col min="8228" max="8446" width="11.42578125" style="1"/>
    <col min="8447" max="8447" width="2.85546875" style="1" customWidth="1"/>
    <col min="8448" max="8448" width="37.5703125" style="1" customWidth="1"/>
    <col min="8449" max="8449" width="2.85546875" style="1" customWidth="1"/>
    <col min="8450" max="8451" width="15.7109375" style="1" customWidth="1"/>
    <col min="8452" max="8453" width="2.85546875" style="1" customWidth="1"/>
    <col min="8454" max="8455" width="15.7109375" style="1" customWidth="1"/>
    <col min="8456" max="8457" width="2.85546875" style="1" customWidth="1"/>
    <col min="8458" max="8459" width="15.7109375" style="1" customWidth="1"/>
    <col min="8460" max="8461" width="2.85546875" style="1" customWidth="1"/>
    <col min="8462" max="8463" width="15.7109375" style="1" customWidth="1"/>
    <col min="8464" max="8465" width="2.85546875" style="1" customWidth="1"/>
    <col min="8466" max="8467" width="15.7109375" style="1" customWidth="1"/>
    <col min="8468" max="8469" width="2.85546875" style="1" customWidth="1"/>
    <col min="8470" max="8471" width="15.7109375" style="1" customWidth="1"/>
    <col min="8472" max="8472" width="2.85546875" style="1" customWidth="1"/>
    <col min="8473" max="8473" width="37.5703125" style="1" customWidth="1"/>
    <col min="8474" max="8474" width="2.85546875" style="1" customWidth="1"/>
    <col min="8475" max="8476" width="15.7109375" style="1" customWidth="1"/>
    <col min="8477" max="8478" width="2.85546875" style="1" customWidth="1"/>
    <col min="8479" max="8480" width="15.7109375" style="1" customWidth="1"/>
    <col min="8481" max="8482" width="2.85546875" style="1" customWidth="1"/>
    <col min="8483" max="8483" width="11.42578125" style="1" customWidth="1"/>
    <col min="8484" max="8702" width="11.42578125" style="1"/>
    <col min="8703" max="8703" width="2.85546875" style="1" customWidth="1"/>
    <col min="8704" max="8704" width="37.5703125" style="1" customWidth="1"/>
    <col min="8705" max="8705" width="2.85546875" style="1" customWidth="1"/>
    <col min="8706" max="8707" width="15.7109375" style="1" customWidth="1"/>
    <col min="8708" max="8709" width="2.85546875" style="1" customWidth="1"/>
    <col min="8710" max="8711" width="15.7109375" style="1" customWidth="1"/>
    <col min="8712" max="8713" width="2.85546875" style="1" customWidth="1"/>
    <col min="8714" max="8715" width="15.7109375" style="1" customWidth="1"/>
    <col min="8716" max="8717" width="2.85546875" style="1" customWidth="1"/>
    <col min="8718" max="8719" width="15.7109375" style="1" customWidth="1"/>
    <col min="8720" max="8721" width="2.85546875" style="1" customWidth="1"/>
    <col min="8722" max="8723" width="15.7109375" style="1" customWidth="1"/>
    <col min="8724" max="8725" width="2.85546875" style="1" customWidth="1"/>
    <col min="8726" max="8727" width="15.7109375" style="1" customWidth="1"/>
    <col min="8728" max="8728" width="2.85546875" style="1" customWidth="1"/>
    <col min="8729" max="8729" width="37.5703125" style="1" customWidth="1"/>
    <col min="8730" max="8730" width="2.85546875" style="1" customWidth="1"/>
    <col min="8731" max="8732" width="15.7109375" style="1" customWidth="1"/>
    <col min="8733" max="8734" width="2.85546875" style="1" customWidth="1"/>
    <col min="8735" max="8736" width="15.7109375" style="1" customWidth="1"/>
    <col min="8737" max="8738" width="2.85546875" style="1" customWidth="1"/>
    <col min="8739" max="8739" width="11.42578125" style="1" customWidth="1"/>
    <col min="8740" max="8958" width="11.42578125" style="1"/>
    <col min="8959" max="8959" width="2.85546875" style="1" customWidth="1"/>
    <col min="8960" max="8960" width="37.5703125" style="1" customWidth="1"/>
    <col min="8961" max="8961" width="2.85546875" style="1" customWidth="1"/>
    <col min="8962" max="8963" width="15.7109375" style="1" customWidth="1"/>
    <col min="8964" max="8965" width="2.85546875" style="1" customWidth="1"/>
    <col min="8966" max="8967" width="15.7109375" style="1" customWidth="1"/>
    <col min="8968" max="8969" width="2.85546875" style="1" customWidth="1"/>
    <col min="8970" max="8971" width="15.7109375" style="1" customWidth="1"/>
    <col min="8972" max="8973" width="2.85546875" style="1" customWidth="1"/>
    <col min="8974" max="8975" width="15.7109375" style="1" customWidth="1"/>
    <col min="8976" max="8977" width="2.85546875" style="1" customWidth="1"/>
    <col min="8978" max="8979" width="15.7109375" style="1" customWidth="1"/>
    <col min="8980" max="8981" width="2.85546875" style="1" customWidth="1"/>
    <col min="8982" max="8983" width="15.7109375" style="1" customWidth="1"/>
    <col min="8984" max="8984" width="2.85546875" style="1" customWidth="1"/>
    <col min="8985" max="8985" width="37.5703125" style="1" customWidth="1"/>
    <col min="8986" max="8986" width="2.85546875" style="1" customWidth="1"/>
    <col min="8987" max="8988" width="15.7109375" style="1" customWidth="1"/>
    <col min="8989" max="8990" width="2.85546875" style="1" customWidth="1"/>
    <col min="8991" max="8992" width="15.7109375" style="1" customWidth="1"/>
    <col min="8993" max="8994" width="2.85546875" style="1" customWidth="1"/>
    <col min="8995" max="8995" width="11.42578125" style="1" customWidth="1"/>
    <col min="8996" max="9214" width="11.42578125" style="1"/>
    <col min="9215" max="9215" width="2.85546875" style="1" customWidth="1"/>
    <col min="9216" max="9216" width="37.5703125" style="1" customWidth="1"/>
    <col min="9217" max="9217" width="2.85546875" style="1" customWidth="1"/>
    <col min="9218" max="9219" width="15.7109375" style="1" customWidth="1"/>
    <col min="9220" max="9221" width="2.85546875" style="1" customWidth="1"/>
    <col min="9222" max="9223" width="15.7109375" style="1" customWidth="1"/>
    <col min="9224" max="9225" width="2.85546875" style="1" customWidth="1"/>
    <col min="9226" max="9227" width="15.7109375" style="1" customWidth="1"/>
    <col min="9228" max="9229" width="2.85546875" style="1" customWidth="1"/>
    <col min="9230" max="9231" width="15.7109375" style="1" customWidth="1"/>
    <col min="9232" max="9233" width="2.85546875" style="1" customWidth="1"/>
    <col min="9234" max="9235" width="15.7109375" style="1" customWidth="1"/>
    <col min="9236" max="9237" width="2.85546875" style="1" customWidth="1"/>
    <col min="9238" max="9239" width="15.7109375" style="1" customWidth="1"/>
    <col min="9240" max="9240" width="2.85546875" style="1" customWidth="1"/>
    <col min="9241" max="9241" width="37.5703125" style="1" customWidth="1"/>
    <col min="9242" max="9242" width="2.85546875" style="1" customWidth="1"/>
    <col min="9243" max="9244" width="15.7109375" style="1" customWidth="1"/>
    <col min="9245" max="9246" width="2.85546875" style="1" customWidth="1"/>
    <col min="9247" max="9248" width="15.7109375" style="1" customWidth="1"/>
    <col min="9249" max="9250" width="2.85546875" style="1" customWidth="1"/>
    <col min="9251" max="9251" width="11.42578125" style="1" customWidth="1"/>
    <col min="9252" max="9470" width="11.42578125" style="1"/>
    <col min="9471" max="9471" width="2.85546875" style="1" customWidth="1"/>
    <col min="9472" max="9472" width="37.5703125" style="1" customWidth="1"/>
    <col min="9473" max="9473" width="2.85546875" style="1" customWidth="1"/>
    <col min="9474" max="9475" width="15.7109375" style="1" customWidth="1"/>
    <col min="9476" max="9477" width="2.85546875" style="1" customWidth="1"/>
    <col min="9478" max="9479" width="15.7109375" style="1" customWidth="1"/>
    <col min="9480" max="9481" width="2.85546875" style="1" customWidth="1"/>
    <col min="9482" max="9483" width="15.7109375" style="1" customWidth="1"/>
    <col min="9484" max="9485" width="2.85546875" style="1" customWidth="1"/>
    <col min="9486" max="9487" width="15.7109375" style="1" customWidth="1"/>
    <col min="9488" max="9489" width="2.85546875" style="1" customWidth="1"/>
    <col min="9490" max="9491" width="15.7109375" style="1" customWidth="1"/>
    <col min="9492" max="9493" width="2.85546875" style="1" customWidth="1"/>
    <col min="9494" max="9495" width="15.7109375" style="1" customWidth="1"/>
    <col min="9496" max="9496" width="2.85546875" style="1" customWidth="1"/>
    <col min="9497" max="9497" width="37.5703125" style="1" customWidth="1"/>
    <col min="9498" max="9498" width="2.85546875" style="1" customWidth="1"/>
    <col min="9499" max="9500" width="15.7109375" style="1" customWidth="1"/>
    <col min="9501" max="9502" width="2.85546875" style="1" customWidth="1"/>
    <col min="9503" max="9504" width="15.7109375" style="1" customWidth="1"/>
    <col min="9505" max="9506" width="2.85546875" style="1" customWidth="1"/>
    <col min="9507" max="9507" width="11.42578125" style="1" customWidth="1"/>
    <col min="9508" max="9726" width="11.42578125" style="1"/>
    <col min="9727" max="9727" width="2.85546875" style="1" customWidth="1"/>
    <col min="9728" max="9728" width="37.5703125" style="1" customWidth="1"/>
    <col min="9729" max="9729" width="2.85546875" style="1" customWidth="1"/>
    <col min="9730" max="9731" width="15.7109375" style="1" customWidth="1"/>
    <col min="9732" max="9733" width="2.85546875" style="1" customWidth="1"/>
    <col min="9734" max="9735" width="15.7109375" style="1" customWidth="1"/>
    <col min="9736" max="9737" width="2.85546875" style="1" customWidth="1"/>
    <col min="9738" max="9739" width="15.7109375" style="1" customWidth="1"/>
    <col min="9740" max="9741" width="2.85546875" style="1" customWidth="1"/>
    <col min="9742" max="9743" width="15.7109375" style="1" customWidth="1"/>
    <col min="9744" max="9745" width="2.85546875" style="1" customWidth="1"/>
    <col min="9746" max="9747" width="15.7109375" style="1" customWidth="1"/>
    <col min="9748" max="9749" width="2.85546875" style="1" customWidth="1"/>
    <col min="9750" max="9751" width="15.7109375" style="1" customWidth="1"/>
    <col min="9752" max="9752" width="2.85546875" style="1" customWidth="1"/>
    <col min="9753" max="9753" width="37.5703125" style="1" customWidth="1"/>
    <col min="9754" max="9754" width="2.85546875" style="1" customWidth="1"/>
    <col min="9755" max="9756" width="15.7109375" style="1" customWidth="1"/>
    <col min="9757" max="9758" width="2.85546875" style="1" customWidth="1"/>
    <col min="9759" max="9760" width="15.7109375" style="1" customWidth="1"/>
    <col min="9761" max="9762" width="2.85546875" style="1" customWidth="1"/>
    <col min="9763" max="9763" width="11.42578125" style="1" customWidth="1"/>
    <col min="9764" max="9982" width="11.42578125" style="1"/>
    <col min="9983" max="9983" width="2.85546875" style="1" customWidth="1"/>
    <col min="9984" max="9984" width="37.5703125" style="1" customWidth="1"/>
    <col min="9985" max="9985" width="2.85546875" style="1" customWidth="1"/>
    <col min="9986" max="9987" width="15.7109375" style="1" customWidth="1"/>
    <col min="9988" max="9989" width="2.85546875" style="1" customWidth="1"/>
    <col min="9990" max="9991" width="15.7109375" style="1" customWidth="1"/>
    <col min="9992" max="9993" width="2.85546875" style="1" customWidth="1"/>
    <col min="9994" max="9995" width="15.7109375" style="1" customWidth="1"/>
    <col min="9996" max="9997" width="2.85546875" style="1" customWidth="1"/>
    <col min="9998" max="9999" width="15.7109375" style="1" customWidth="1"/>
    <col min="10000" max="10001" width="2.85546875" style="1" customWidth="1"/>
    <col min="10002" max="10003" width="15.7109375" style="1" customWidth="1"/>
    <col min="10004" max="10005" width="2.85546875" style="1" customWidth="1"/>
    <col min="10006" max="10007" width="15.7109375" style="1" customWidth="1"/>
    <col min="10008" max="10008" width="2.85546875" style="1" customWidth="1"/>
    <col min="10009" max="10009" width="37.5703125" style="1" customWidth="1"/>
    <col min="10010" max="10010" width="2.85546875" style="1" customWidth="1"/>
    <col min="10011" max="10012" width="15.7109375" style="1" customWidth="1"/>
    <col min="10013" max="10014" width="2.85546875" style="1" customWidth="1"/>
    <col min="10015" max="10016" width="15.7109375" style="1" customWidth="1"/>
    <col min="10017" max="10018" width="2.85546875" style="1" customWidth="1"/>
    <col min="10019" max="10019" width="11.42578125" style="1" customWidth="1"/>
    <col min="10020" max="10238" width="11.42578125" style="1"/>
    <col min="10239" max="10239" width="2.85546875" style="1" customWidth="1"/>
    <col min="10240" max="10240" width="37.5703125" style="1" customWidth="1"/>
    <col min="10241" max="10241" width="2.85546875" style="1" customWidth="1"/>
    <col min="10242" max="10243" width="15.7109375" style="1" customWidth="1"/>
    <col min="10244" max="10245" width="2.85546875" style="1" customWidth="1"/>
    <col min="10246" max="10247" width="15.7109375" style="1" customWidth="1"/>
    <col min="10248" max="10249" width="2.85546875" style="1" customWidth="1"/>
    <col min="10250" max="10251" width="15.7109375" style="1" customWidth="1"/>
    <col min="10252" max="10253" width="2.85546875" style="1" customWidth="1"/>
    <col min="10254" max="10255" width="15.7109375" style="1" customWidth="1"/>
    <col min="10256" max="10257" width="2.85546875" style="1" customWidth="1"/>
    <col min="10258" max="10259" width="15.7109375" style="1" customWidth="1"/>
    <col min="10260" max="10261" width="2.85546875" style="1" customWidth="1"/>
    <col min="10262" max="10263" width="15.7109375" style="1" customWidth="1"/>
    <col min="10264" max="10264" width="2.85546875" style="1" customWidth="1"/>
    <col min="10265" max="10265" width="37.5703125" style="1" customWidth="1"/>
    <col min="10266" max="10266" width="2.85546875" style="1" customWidth="1"/>
    <col min="10267" max="10268" width="15.7109375" style="1" customWidth="1"/>
    <col min="10269" max="10270" width="2.85546875" style="1" customWidth="1"/>
    <col min="10271" max="10272" width="15.7109375" style="1" customWidth="1"/>
    <col min="10273" max="10274" width="2.85546875" style="1" customWidth="1"/>
    <col min="10275" max="10275" width="11.42578125" style="1" customWidth="1"/>
    <col min="10276" max="10494" width="11.42578125" style="1"/>
    <col min="10495" max="10495" width="2.85546875" style="1" customWidth="1"/>
    <col min="10496" max="10496" width="37.5703125" style="1" customWidth="1"/>
    <col min="10497" max="10497" width="2.85546875" style="1" customWidth="1"/>
    <col min="10498" max="10499" width="15.7109375" style="1" customWidth="1"/>
    <col min="10500" max="10501" width="2.85546875" style="1" customWidth="1"/>
    <col min="10502" max="10503" width="15.7109375" style="1" customWidth="1"/>
    <col min="10504" max="10505" width="2.85546875" style="1" customWidth="1"/>
    <col min="10506" max="10507" width="15.7109375" style="1" customWidth="1"/>
    <col min="10508" max="10509" width="2.85546875" style="1" customWidth="1"/>
    <col min="10510" max="10511" width="15.7109375" style="1" customWidth="1"/>
    <col min="10512" max="10513" width="2.85546875" style="1" customWidth="1"/>
    <col min="10514" max="10515" width="15.7109375" style="1" customWidth="1"/>
    <col min="10516" max="10517" width="2.85546875" style="1" customWidth="1"/>
    <col min="10518" max="10519" width="15.7109375" style="1" customWidth="1"/>
    <col min="10520" max="10520" width="2.85546875" style="1" customWidth="1"/>
    <col min="10521" max="10521" width="37.5703125" style="1" customWidth="1"/>
    <col min="10522" max="10522" width="2.85546875" style="1" customWidth="1"/>
    <col min="10523" max="10524" width="15.7109375" style="1" customWidth="1"/>
    <col min="10525" max="10526" width="2.85546875" style="1" customWidth="1"/>
    <col min="10527" max="10528" width="15.7109375" style="1" customWidth="1"/>
    <col min="10529" max="10530" width="2.85546875" style="1" customWidth="1"/>
    <col min="10531" max="10531" width="11.42578125" style="1" customWidth="1"/>
    <col min="10532" max="10750" width="11.42578125" style="1"/>
    <col min="10751" max="10751" width="2.85546875" style="1" customWidth="1"/>
    <col min="10752" max="10752" width="37.5703125" style="1" customWidth="1"/>
    <col min="10753" max="10753" width="2.85546875" style="1" customWidth="1"/>
    <col min="10754" max="10755" width="15.7109375" style="1" customWidth="1"/>
    <col min="10756" max="10757" width="2.85546875" style="1" customWidth="1"/>
    <col min="10758" max="10759" width="15.7109375" style="1" customWidth="1"/>
    <col min="10760" max="10761" width="2.85546875" style="1" customWidth="1"/>
    <col min="10762" max="10763" width="15.7109375" style="1" customWidth="1"/>
    <col min="10764" max="10765" width="2.85546875" style="1" customWidth="1"/>
    <col min="10766" max="10767" width="15.7109375" style="1" customWidth="1"/>
    <col min="10768" max="10769" width="2.85546875" style="1" customWidth="1"/>
    <col min="10770" max="10771" width="15.7109375" style="1" customWidth="1"/>
    <col min="10772" max="10773" width="2.85546875" style="1" customWidth="1"/>
    <col min="10774" max="10775" width="15.7109375" style="1" customWidth="1"/>
    <col min="10776" max="10776" width="2.85546875" style="1" customWidth="1"/>
    <col min="10777" max="10777" width="37.5703125" style="1" customWidth="1"/>
    <col min="10778" max="10778" width="2.85546875" style="1" customWidth="1"/>
    <col min="10779" max="10780" width="15.7109375" style="1" customWidth="1"/>
    <col min="10781" max="10782" width="2.85546875" style="1" customWidth="1"/>
    <col min="10783" max="10784" width="15.7109375" style="1" customWidth="1"/>
    <col min="10785" max="10786" width="2.85546875" style="1" customWidth="1"/>
    <col min="10787" max="10787" width="11.42578125" style="1" customWidth="1"/>
    <col min="10788" max="11006" width="11.42578125" style="1"/>
    <col min="11007" max="11007" width="2.85546875" style="1" customWidth="1"/>
    <col min="11008" max="11008" width="37.5703125" style="1" customWidth="1"/>
    <col min="11009" max="11009" width="2.85546875" style="1" customWidth="1"/>
    <col min="11010" max="11011" width="15.7109375" style="1" customWidth="1"/>
    <col min="11012" max="11013" width="2.85546875" style="1" customWidth="1"/>
    <col min="11014" max="11015" width="15.7109375" style="1" customWidth="1"/>
    <col min="11016" max="11017" width="2.85546875" style="1" customWidth="1"/>
    <col min="11018" max="11019" width="15.7109375" style="1" customWidth="1"/>
    <col min="11020" max="11021" width="2.85546875" style="1" customWidth="1"/>
    <col min="11022" max="11023" width="15.7109375" style="1" customWidth="1"/>
    <col min="11024" max="11025" width="2.85546875" style="1" customWidth="1"/>
    <col min="11026" max="11027" width="15.7109375" style="1" customWidth="1"/>
    <col min="11028" max="11029" width="2.85546875" style="1" customWidth="1"/>
    <col min="11030" max="11031" width="15.7109375" style="1" customWidth="1"/>
    <col min="11032" max="11032" width="2.85546875" style="1" customWidth="1"/>
    <col min="11033" max="11033" width="37.5703125" style="1" customWidth="1"/>
    <col min="11034" max="11034" width="2.85546875" style="1" customWidth="1"/>
    <col min="11035" max="11036" width="15.7109375" style="1" customWidth="1"/>
    <col min="11037" max="11038" width="2.85546875" style="1" customWidth="1"/>
    <col min="11039" max="11040" width="15.7109375" style="1" customWidth="1"/>
    <col min="11041" max="11042" width="2.85546875" style="1" customWidth="1"/>
    <col min="11043" max="11043" width="11.42578125" style="1" customWidth="1"/>
    <col min="11044" max="11262" width="11.42578125" style="1"/>
    <col min="11263" max="11263" width="2.85546875" style="1" customWidth="1"/>
    <col min="11264" max="11264" width="37.5703125" style="1" customWidth="1"/>
    <col min="11265" max="11265" width="2.85546875" style="1" customWidth="1"/>
    <col min="11266" max="11267" width="15.7109375" style="1" customWidth="1"/>
    <col min="11268" max="11269" width="2.85546875" style="1" customWidth="1"/>
    <col min="11270" max="11271" width="15.7109375" style="1" customWidth="1"/>
    <col min="11272" max="11273" width="2.85546875" style="1" customWidth="1"/>
    <col min="11274" max="11275" width="15.7109375" style="1" customWidth="1"/>
    <col min="11276" max="11277" width="2.85546875" style="1" customWidth="1"/>
    <col min="11278" max="11279" width="15.7109375" style="1" customWidth="1"/>
    <col min="11280" max="11281" width="2.85546875" style="1" customWidth="1"/>
    <col min="11282" max="11283" width="15.7109375" style="1" customWidth="1"/>
    <col min="11284" max="11285" width="2.85546875" style="1" customWidth="1"/>
    <col min="11286" max="11287" width="15.7109375" style="1" customWidth="1"/>
    <col min="11288" max="11288" width="2.85546875" style="1" customWidth="1"/>
    <col min="11289" max="11289" width="37.5703125" style="1" customWidth="1"/>
    <col min="11290" max="11290" width="2.85546875" style="1" customWidth="1"/>
    <col min="11291" max="11292" width="15.7109375" style="1" customWidth="1"/>
    <col min="11293" max="11294" width="2.85546875" style="1" customWidth="1"/>
    <col min="11295" max="11296" width="15.7109375" style="1" customWidth="1"/>
    <col min="11297" max="11298" width="2.85546875" style="1" customWidth="1"/>
    <col min="11299" max="11299" width="11.42578125" style="1" customWidth="1"/>
    <col min="11300" max="11518" width="11.42578125" style="1"/>
    <col min="11519" max="11519" width="2.85546875" style="1" customWidth="1"/>
    <col min="11520" max="11520" width="37.5703125" style="1" customWidth="1"/>
    <col min="11521" max="11521" width="2.85546875" style="1" customWidth="1"/>
    <col min="11522" max="11523" width="15.7109375" style="1" customWidth="1"/>
    <col min="11524" max="11525" width="2.85546875" style="1" customWidth="1"/>
    <col min="11526" max="11527" width="15.7109375" style="1" customWidth="1"/>
    <col min="11528" max="11529" width="2.85546875" style="1" customWidth="1"/>
    <col min="11530" max="11531" width="15.7109375" style="1" customWidth="1"/>
    <col min="11532" max="11533" width="2.85546875" style="1" customWidth="1"/>
    <col min="11534" max="11535" width="15.7109375" style="1" customWidth="1"/>
    <col min="11536" max="11537" width="2.85546875" style="1" customWidth="1"/>
    <col min="11538" max="11539" width="15.7109375" style="1" customWidth="1"/>
    <col min="11540" max="11541" width="2.85546875" style="1" customWidth="1"/>
    <col min="11542" max="11543" width="15.7109375" style="1" customWidth="1"/>
    <col min="11544" max="11544" width="2.85546875" style="1" customWidth="1"/>
    <col min="11545" max="11545" width="37.5703125" style="1" customWidth="1"/>
    <col min="11546" max="11546" width="2.85546875" style="1" customWidth="1"/>
    <col min="11547" max="11548" width="15.7109375" style="1" customWidth="1"/>
    <col min="11549" max="11550" width="2.85546875" style="1" customWidth="1"/>
    <col min="11551" max="11552" width="15.7109375" style="1" customWidth="1"/>
    <col min="11553" max="11554" width="2.85546875" style="1" customWidth="1"/>
    <col min="11555" max="11555" width="11.42578125" style="1" customWidth="1"/>
    <col min="11556" max="11774" width="11.42578125" style="1"/>
    <col min="11775" max="11775" width="2.85546875" style="1" customWidth="1"/>
    <col min="11776" max="11776" width="37.5703125" style="1" customWidth="1"/>
    <col min="11777" max="11777" width="2.85546875" style="1" customWidth="1"/>
    <col min="11778" max="11779" width="15.7109375" style="1" customWidth="1"/>
    <col min="11780" max="11781" width="2.85546875" style="1" customWidth="1"/>
    <col min="11782" max="11783" width="15.7109375" style="1" customWidth="1"/>
    <col min="11784" max="11785" width="2.85546875" style="1" customWidth="1"/>
    <col min="11786" max="11787" width="15.7109375" style="1" customWidth="1"/>
    <col min="11788" max="11789" width="2.85546875" style="1" customWidth="1"/>
    <col min="11790" max="11791" width="15.7109375" style="1" customWidth="1"/>
    <col min="11792" max="11793" width="2.85546875" style="1" customWidth="1"/>
    <col min="11794" max="11795" width="15.7109375" style="1" customWidth="1"/>
    <col min="11796" max="11797" width="2.85546875" style="1" customWidth="1"/>
    <col min="11798" max="11799" width="15.7109375" style="1" customWidth="1"/>
    <col min="11800" max="11800" width="2.85546875" style="1" customWidth="1"/>
    <col min="11801" max="11801" width="37.5703125" style="1" customWidth="1"/>
    <col min="11802" max="11802" width="2.85546875" style="1" customWidth="1"/>
    <col min="11803" max="11804" width="15.7109375" style="1" customWidth="1"/>
    <col min="11805" max="11806" width="2.85546875" style="1" customWidth="1"/>
    <col min="11807" max="11808" width="15.7109375" style="1" customWidth="1"/>
    <col min="11809" max="11810" width="2.85546875" style="1" customWidth="1"/>
    <col min="11811" max="11811" width="11.42578125" style="1" customWidth="1"/>
    <col min="11812" max="12030" width="11.42578125" style="1"/>
    <col min="12031" max="12031" width="2.85546875" style="1" customWidth="1"/>
    <col min="12032" max="12032" width="37.5703125" style="1" customWidth="1"/>
    <col min="12033" max="12033" width="2.85546875" style="1" customWidth="1"/>
    <col min="12034" max="12035" width="15.7109375" style="1" customWidth="1"/>
    <col min="12036" max="12037" width="2.85546875" style="1" customWidth="1"/>
    <col min="12038" max="12039" width="15.7109375" style="1" customWidth="1"/>
    <col min="12040" max="12041" width="2.85546875" style="1" customWidth="1"/>
    <col min="12042" max="12043" width="15.7109375" style="1" customWidth="1"/>
    <col min="12044" max="12045" width="2.85546875" style="1" customWidth="1"/>
    <col min="12046" max="12047" width="15.7109375" style="1" customWidth="1"/>
    <col min="12048" max="12049" width="2.85546875" style="1" customWidth="1"/>
    <col min="12050" max="12051" width="15.7109375" style="1" customWidth="1"/>
    <col min="12052" max="12053" width="2.85546875" style="1" customWidth="1"/>
    <col min="12054" max="12055" width="15.7109375" style="1" customWidth="1"/>
    <col min="12056" max="12056" width="2.85546875" style="1" customWidth="1"/>
    <col min="12057" max="12057" width="37.5703125" style="1" customWidth="1"/>
    <col min="12058" max="12058" width="2.85546875" style="1" customWidth="1"/>
    <col min="12059" max="12060" width="15.7109375" style="1" customWidth="1"/>
    <col min="12061" max="12062" width="2.85546875" style="1" customWidth="1"/>
    <col min="12063" max="12064" width="15.7109375" style="1" customWidth="1"/>
    <col min="12065" max="12066" width="2.85546875" style="1" customWidth="1"/>
    <col min="12067" max="12067" width="11.42578125" style="1" customWidth="1"/>
    <col min="12068" max="12286" width="11.42578125" style="1"/>
    <col min="12287" max="12287" width="2.85546875" style="1" customWidth="1"/>
    <col min="12288" max="12288" width="37.5703125" style="1" customWidth="1"/>
    <col min="12289" max="12289" width="2.85546875" style="1" customWidth="1"/>
    <col min="12290" max="12291" width="15.7109375" style="1" customWidth="1"/>
    <col min="12292" max="12293" width="2.85546875" style="1" customWidth="1"/>
    <col min="12294" max="12295" width="15.7109375" style="1" customWidth="1"/>
    <col min="12296" max="12297" width="2.85546875" style="1" customWidth="1"/>
    <col min="12298" max="12299" width="15.7109375" style="1" customWidth="1"/>
    <col min="12300" max="12301" width="2.85546875" style="1" customWidth="1"/>
    <col min="12302" max="12303" width="15.7109375" style="1" customWidth="1"/>
    <col min="12304" max="12305" width="2.85546875" style="1" customWidth="1"/>
    <col min="12306" max="12307" width="15.7109375" style="1" customWidth="1"/>
    <col min="12308" max="12309" width="2.85546875" style="1" customWidth="1"/>
    <col min="12310" max="12311" width="15.7109375" style="1" customWidth="1"/>
    <col min="12312" max="12312" width="2.85546875" style="1" customWidth="1"/>
    <col min="12313" max="12313" width="37.5703125" style="1" customWidth="1"/>
    <col min="12314" max="12314" width="2.85546875" style="1" customWidth="1"/>
    <col min="12315" max="12316" width="15.7109375" style="1" customWidth="1"/>
    <col min="12317" max="12318" width="2.85546875" style="1" customWidth="1"/>
    <col min="12319" max="12320" width="15.7109375" style="1" customWidth="1"/>
    <col min="12321" max="12322" width="2.85546875" style="1" customWidth="1"/>
    <col min="12323" max="12323" width="11.42578125" style="1" customWidth="1"/>
    <col min="12324" max="12542" width="11.42578125" style="1"/>
    <col min="12543" max="12543" width="2.85546875" style="1" customWidth="1"/>
    <col min="12544" max="12544" width="37.5703125" style="1" customWidth="1"/>
    <col min="12545" max="12545" width="2.85546875" style="1" customWidth="1"/>
    <col min="12546" max="12547" width="15.7109375" style="1" customWidth="1"/>
    <col min="12548" max="12549" width="2.85546875" style="1" customWidth="1"/>
    <col min="12550" max="12551" width="15.7109375" style="1" customWidth="1"/>
    <col min="12552" max="12553" width="2.85546875" style="1" customWidth="1"/>
    <col min="12554" max="12555" width="15.7109375" style="1" customWidth="1"/>
    <col min="12556" max="12557" width="2.85546875" style="1" customWidth="1"/>
    <col min="12558" max="12559" width="15.7109375" style="1" customWidth="1"/>
    <col min="12560" max="12561" width="2.85546875" style="1" customWidth="1"/>
    <col min="12562" max="12563" width="15.7109375" style="1" customWidth="1"/>
    <col min="12564" max="12565" width="2.85546875" style="1" customWidth="1"/>
    <col min="12566" max="12567" width="15.7109375" style="1" customWidth="1"/>
    <col min="12568" max="12568" width="2.85546875" style="1" customWidth="1"/>
    <col min="12569" max="12569" width="37.5703125" style="1" customWidth="1"/>
    <col min="12570" max="12570" width="2.85546875" style="1" customWidth="1"/>
    <col min="12571" max="12572" width="15.7109375" style="1" customWidth="1"/>
    <col min="12573" max="12574" width="2.85546875" style="1" customWidth="1"/>
    <col min="12575" max="12576" width="15.7109375" style="1" customWidth="1"/>
    <col min="12577" max="12578" width="2.85546875" style="1" customWidth="1"/>
    <col min="12579" max="12579" width="11.42578125" style="1" customWidth="1"/>
    <col min="12580" max="12798" width="11.42578125" style="1"/>
    <col min="12799" max="12799" width="2.85546875" style="1" customWidth="1"/>
    <col min="12800" max="12800" width="37.5703125" style="1" customWidth="1"/>
    <col min="12801" max="12801" width="2.85546875" style="1" customWidth="1"/>
    <col min="12802" max="12803" width="15.7109375" style="1" customWidth="1"/>
    <col min="12804" max="12805" width="2.85546875" style="1" customWidth="1"/>
    <col min="12806" max="12807" width="15.7109375" style="1" customWidth="1"/>
    <col min="12808" max="12809" width="2.85546875" style="1" customWidth="1"/>
    <col min="12810" max="12811" width="15.7109375" style="1" customWidth="1"/>
    <col min="12812" max="12813" width="2.85546875" style="1" customWidth="1"/>
    <col min="12814" max="12815" width="15.7109375" style="1" customWidth="1"/>
    <col min="12816" max="12817" width="2.85546875" style="1" customWidth="1"/>
    <col min="12818" max="12819" width="15.7109375" style="1" customWidth="1"/>
    <col min="12820" max="12821" width="2.85546875" style="1" customWidth="1"/>
    <col min="12822" max="12823" width="15.7109375" style="1" customWidth="1"/>
    <col min="12824" max="12824" width="2.85546875" style="1" customWidth="1"/>
    <col min="12825" max="12825" width="37.5703125" style="1" customWidth="1"/>
    <col min="12826" max="12826" width="2.85546875" style="1" customWidth="1"/>
    <col min="12827" max="12828" width="15.7109375" style="1" customWidth="1"/>
    <col min="12829" max="12830" width="2.85546875" style="1" customWidth="1"/>
    <col min="12831" max="12832" width="15.7109375" style="1" customWidth="1"/>
    <col min="12833" max="12834" width="2.85546875" style="1" customWidth="1"/>
    <col min="12835" max="12835" width="11.42578125" style="1" customWidth="1"/>
    <col min="12836" max="13054" width="11.42578125" style="1"/>
    <col min="13055" max="13055" width="2.85546875" style="1" customWidth="1"/>
    <col min="13056" max="13056" width="37.5703125" style="1" customWidth="1"/>
    <col min="13057" max="13057" width="2.85546875" style="1" customWidth="1"/>
    <col min="13058" max="13059" width="15.7109375" style="1" customWidth="1"/>
    <col min="13060" max="13061" width="2.85546875" style="1" customWidth="1"/>
    <col min="13062" max="13063" width="15.7109375" style="1" customWidth="1"/>
    <col min="13064" max="13065" width="2.85546875" style="1" customWidth="1"/>
    <col min="13066" max="13067" width="15.7109375" style="1" customWidth="1"/>
    <col min="13068" max="13069" width="2.85546875" style="1" customWidth="1"/>
    <col min="13070" max="13071" width="15.7109375" style="1" customWidth="1"/>
    <col min="13072" max="13073" width="2.85546875" style="1" customWidth="1"/>
    <col min="13074" max="13075" width="15.7109375" style="1" customWidth="1"/>
    <col min="13076" max="13077" width="2.85546875" style="1" customWidth="1"/>
    <col min="13078" max="13079" width="15.7109375" style="1" customWidth="1"/>
    <col min="13080" max="13080" width="2.85546875" style="1" customWidth="1"/>
    <col min="13081" max="13081" width="37.5703125" style="1" customWidth="1"/>
    <col min="13082" max="13082" width="2.85546875" style="1" customWidth="1"/>
    <col min="13083" max="13084" width="15.7109375" style="1" customWidth="1"/>
    <col min="13085" max="13086" width="2.85546875" style="1" customWidth="1"/>
    <col min="13087" max="13088" width="15.7109375" style="1" customWidth="1"/>
    <col min="13089" max="13090" width="2.85546875" style="1" customWidth="1"/>
    <col min="13091" max="13091" width="11.42578125" style="1" customWidth="1"/>
    <col min="13092" max="13310" width="11.42578125" style="1"/>
    <col min="13311" max="13311" width="2.85546875" style="1" customWidth="1"/>
    <col min="13312" max="13312" width="37.5703125" style="1" customWidth="1"/>
    <col min="13313" max="13313" width="2.85546875" style="1" customWidth="1"/>
    <col min="13314" max="13315" width="15.7109375" style="1" customWidth="1"/>
    <col min="13316" max="13317" width="2.85546875" style="1" customWidth="1"/>
    <col min="13318" max="13319" width="15.7109375" style="1" customWidth="1"/>
    <col min="13320" max="13321" width="2.85546875" style="1" customWidth="1"/>
    <col min="13322" max="13323" width="15.7109375" style="1" customWidth="1"/>
    <col min="13324" max="13325" width="2.85546875" style="1" customWidth="1"/>
    <col min="13326" max="13327" width="15.7109375" style="1" customWidth="1"/>
    <col min="13328" max="13329" width="2.85546875" style="1" customWidth="1"/>
    <col min="13330" max="13331" width="15.7109375" style="1" customWidth="1"/>
    <col min="13332" max="13333" width="2.85546875" style="1" customWidth="1"/>
    <col min="13334" max="13335" width="15.7109375" style="1" customWidth="1"/>
    <col min="13336" max="13336" width="2.85546875" style="1" customWidth="1"/>
    <col min="13337" max="13337" width="37.5703125" style="1" customWidth="1"/>
    <col min="13338" max="13338" width="2.85546875" style="1" customWidth="1"/>
    <col min="13339" max="13340" width="15.7109375" style="1" customWidth="1"/>
    <col min="13341" max="13342" width="2.85546875" style="1" customWidth="1"/>
    <col min="13343" max="13344" width="15.7109375" style="1" customWidth="1"/>
    <col min="13345" max="13346" width="2.85546875" style="1" customWidth="1"/>
    <col min="13347" max="13347" width="11.42578125" style="1" customWidth="1"/>
    <col min="13348" max="13566" width="11.42578125" style="1"/>
    <col min="13567" max="13567" width="2.85546875" style="1" customWidth="1"/>
    <col min="13568" max="13568" width="37.5703125" style="1" customWidth="1"/>
    <col min="13569" max="13569" width="2.85546875" style="1" customWidth="1"/>
    <col min="13570" max="13571" width="15.7109375" style="1" customWidth="1"/>
    <col min="13572" max="13573" width="2.85546875" style="1" customWidth="1"/>
    <col min="13574" max="13575" width="15.7109375" style="1" customWidth="1"/>
    <col min="13576" max="13577" width="2.85546875" style="1" customWidth="1"/>
    <col min="13578" max="13579" width="15.7109375" style="1" customWidth="1"/>
    <col min="13580" max="13581" width="2.85546875" style="1" customWidth="1"/>
    <col min="13582" max="13583" width="15.7109375" style="1" customWidth="1"/>
    <col min="13584" max="13585" width="2.85546875" style="1" customWidth="1"/>
    <col min="13586" max="13587" width="15.7109375" style="1" customWidth="1"/>
    <col min="13588" max="13589" width="2.85546875" style="1" customWidth="1"/>
    <col min="13590" max="13591" width="15.7109375" style="1" customWidth="1"/>
    <col min="13592" max="13592" width="2.85546875" style="1" customWidth="1"/>
    <col min="13593" max="13593" width="37.5703125" style="1" customWidth="1"/>
    <col min="13594" max="13594" width="2.85546875" style="1" customWidth="1"/>
    <col min="13595" max="13596" width="15.7109375" style="1" customWidth="1"/>
    <col min="13597" max="13598" width="2.85546875" style="1" customWidth="1"/>
    <col min="13599" max="13600" width="15.7109375" style="1" customWidth="1"/>
    <col min="13601" max="13602" width="2.85546875" style="1" customWidth="1"/>
    <col min="13603" max="13603" width="11.42578125" style="1" customWidth="1"/>
    <col min="13604" max="13822" width="11.42578125" style="1"/>
    <col min="13823" max="13823" width="2.85546875" style="1" customWidth="1"/>
    <col min="13824" max="13824" width="37.5703125" style="1" customWidth="1"/>
    <col min="13825" max="13825" width="2.85546875" style="1" customWidth="1"/>
    <col min="13826" max="13827" width="15.7109375" style="1" customWidth="1"/>
    <col min="13828" max="13829" width="2.85546875" style="1" customWidth="1"/>
    <col min="13830" max="13831" width="15.7109375" style="1" customWidth="1"/>
    <col min="13832" max="13833" width="2.85546875" style="1" customWidth="1"/>
    <col min="13834" max="13835" width="15.7109375" style="1" customWidth="1"/>
    <col min="13836" max="13837" width="2.85546875" style="1" customWidth="1"/>
    <col min="13838" max="13839" width="15.7109375" style="1" customWidth="1"/>
    <col min="13840" max="13841" width="2.85546875" style="1" customWidth="1"/>
    <col min="13842" max="13843" width="15.7109375" style="1" customWidth="1"/>
    <col min="13844" max="13845" width="2.85546875" style="1" customWidth="1"/>
    <col min="13846" max="13847" width="15.7109375" style="1" customWidth="1"/>
    <col min="13848" max="13848" width="2.85546875" style="1" customWidth="1"/>
    <col min="13849" max="13849" width="37.5703125" style="1" customWidth="1"/>
    <col min="13850" max="13850" width="2.85546875" style="1" customWidth="1"/>
    <col min="13851" max="13852" width="15.7109375" style="1" customWidth="1"/>
    <col min="13853" max="13854" width="2.85546875" style="1" customWidth="1"/>
    <col min="13855" max="13856" width="15.7109375" style="1" customWidth="1"/>
    <col min="13857" max="13858" width="2.85546875" style="1" customWidth="1"/>
    <col min="13859" max="13859" width="11.42578125" style="1" customWidth="1"/>
    <col min="13860" max="14078" width="11.42578125" style="1"/>
    <col min="14079" max="14079" width="2.85546875" style="1" customWidth="1"/>
    <col min="14080" max="14080" width="37.5703125" style="1" customWidth="1"/>
    <col min="14081" max="14081" width="2.85546875" style="1" customWidth="1"/>
    <col min="14082" max="14083" width="15.7109375" style="1" customWidth="1"/>
    <col min="14084" max="14085" width="2.85546875" style="1" customWidth="1"/>
    <col min="14086" max="14087" width="15.7109375" style="1" customWidth="1"/>
    <col min="14088" max="14089" width="2.85546875" style="1" customWidth="1"/>
    <col min="14090" max="14091" width="15.7109375" style="1" customWidth="1"/>
    <col min="14092" max="14093" width="2.85546875" style="1" customWidth="1"/>
    <col min="14094" max="14095" width="15.7109375" style="1" customWidth="1"/>
    <col min="14096" max="14097" width="2.85546875" style="1" customWidth="1"/>
    <col min="14098" max="14099" width="15.7109375" style="1" customWidth="1"/>
    <col min="14100" max="14101" width="2.85546875" style="1" customWidth="1"/>
    <col min="14102" max="14103" width="15.7109375" style="1" customWidth="1"/>
    <col min="14104" max="14104" width="2.85546875" style="1" customWidth="1"/>
    <col min="14105" max="14105" width="37.5703125" style="1" customWidth="1"/>
    <col min="14106" max="14106" width="2.85546875" style="1" customWidth="1"/>
    <col min="14107" max="14108" width="15.7109375" style="1" customWidth="1"/>
    <col min="14109" max="14110" width="2.85546875" style="1" customWidth="1"/>
    <col min="14111" max="14112" width="15.7109375" style="1" customWidth="1"/>
    <col min="14113" max="14114" width="2.85546875" style="1" customWidth="1"/>
    <col min="14115" max="14115" width="11.42578125" style="1" customWidth="1"/>
    <col min="14116" max="14334" width="11.42578125" style="1"/>
    <col min="14335" max="14335" width="2.85546875" style="1" customWidth="1"/>
    <col min="14336" max="14336" width="37.5703125" style="1" customWidth="1"/>
    <col min="14337" max="14337" width="2.85546875" style="1" customWidth="1"/>
    <col min="14338" max="14339" width="15.7109375" style="1" customWidth="1"/>
    <col min="14340" max="14341" width="2.85546875" style="1" customWidth="1"/>
    <col min="14342" max="14343" width="15.7109375" style="1" customWidth="1"/>
    <col min="14344" max="14345" width="2.85546875" style="1" customWidth="1"/>
    <col min="14346" max="14347" width="15.7109375" style="1" customWidth="1"/>
    <col min="14348" max="14349" width="2.85546875" style="1" customWidth="1"/>
    <col min="14350" max="14351" width="15.7109375" style="1" customWidth="1"/>
    <col min="14352" max="14353" width="2.85546875" style="1" customWidth="1"/>
    <col min="14354" max="14355" width="15.7109375" style="1" customWidth="1"/>
    <col min="14356" max="14357" width="2.85546875" style="1" customWidth="1"/>
    <col min="14358" max="14359" width="15.7109375" style="1" customWidth="1"/>
    <col min="14360" max="14360" width="2.85546875" style="1" customWidth="1"/>
    <col min="14361" max="14361" width="37.5703125" style="1" customWidth="1"/>
    <col min="14362" max="14362" width="2.85546875" style="1" customWidth="1"/>
    <col min="14363" max="14364" width="15.7109375" style="1" customWidth="1"/>
    <col min="14365" max="14366" width="2.85546875" style="1" customWidth="1"/>
    <col min="14367" max="14368" width="15.7109375" style="1" customWidth="1"/>
    <col min="14369" max="14370" width="2.85546875" style="1" customWidth="1"/>
    <col min="14371" max="14371" width="11.42578125" style="1" customWidth="1"/>
    <col min="14372" max="14590" width="11.42578125" style="1"/>
    <col min="14591" max="14591" width="2.85546875" style="1" customWidth="1"/>
    <col min="14592" max="14592" width="37.5703125" style="1" customWidth="1"/>
    <col min="14593" max="14593" width="2.85546875" style="1" customWidth="1"/>
    <col min="14594" max="14595" width="15.7109375" style="1" customWidth="1"/>
    <col min="14596" max="14597" width="2.85546875" style="1" customWidth="1"/>
    <col min="14598" max="14599" width="15.7109375" style="1" customWidth="1"/>
    <col min="14600" max="14601" width="2.85546875" style="1" customWidth="1"/>
    <col min="14602" max="14603" width="15.7109375" style="1" customWidth="1"/>
    <col min="14604" max="14605" width="2.85546875" style="1" customWidth="1"/>
    <col min="14606" max="14607" width="15.7109375" style="1" customWidth="1"/>
    <col min="14608" max="14609" width="2.85546875" style="1" customWidth="1"/>
    <col min="14610" max="14611" width="15.7109375" style="1" customWidth="1"/>
    <col min="14612" max="14613" width="2.85546875" style="1" customWidth="1"/>
    <col min="14614" max="14615" width="15.7109375" style="1" customWidth="1"/>
    <col min="14616" max="14616" width="2.85546875" style="1" customWidth="1"/>
    <col min="14617" max="14617" width="37.5703125" style="1" customWidth="1"/>
    <col min="14618" max="14618" width="2.85546875" style="1" customWidth="1"/>
    <col min="14619" max="14620" width="15.7109375" style="1" customWidth="1"/>
    <col min="14621" max="14622" width="2.85546875" style="1" customWidth="1"/>
    <col min="14623" max="14624" width="15.7109375" style="1" customWidth="1"/>
    <col min="14625" max="14626" width="2.85546875" style="1" customWidth="1"/>
    <col min="14627" max="14627" width="11.42578125" style="1" customWidth="1"/>
    <col min="14628" max="14846" width="11.42578125" style="1"/>
    <col min="14847" max="14847" width="2.85546875" style="1" customWidth="1"/>
    <col min="14848" max="14848" width="37.5703125" style="1" customWidth="1"/>
    <col min="14849" max="14849" width="2.85546875" style="1" customWidth="1"/>
    <col min="14850" max="14851" width="15.7109375" style="1" customWidth="1"/>
    <col min="14852" max="14853" width="2.85546875" style="1" customWidth="1"/>
    <col min="14854" max="14855" width="15.7109375" style="1" customWidth="1"/>
    <col min="14856" max="14857" width="2.85546875" style="1" customWidth="1"/>
    <col min="14858" max="14859" width="15.7109375" style="1" customWidth="1"/>
    <col min="14860" max="14861" width="2.85546875" style="1" customWidth="1"/>
    <col min="14862" max="14863" width="15.7109375" style="1" customWidth="1"/>
    <col min="14864" max="14865" width="2.85546875" style="1" customWidth="1"/>
    <col min="14866" max="14867" width="15.7109375" style="1" customWidth="1"/>
    <col min="14868" max="14869" width="2.85546875" style="1" customWidth="1"/>
    <col min="14870" max="14871" width="15.7109375" style="1" customWidth="1"/>
    <col min="14872" max="14872" width="2.85546875" style="1" customWidth="1"/>
    <col min="14873" max="14873" width="37.5703125" style="1" customWidth="1"/>
    <col min="14874" max="14874" width="2.85546875" style="1" customWidth="1"/>
    <col min="14875" max="14876" width="15.7109375" style="1" customWidth="1"/>
    <col min="14877" max="14878" width="2.85546875" style="1" customWidth="1"/>
    <col min="14879" max="14880" width="15.7109375" style="1" customWidth="1"/>
    <col min="14881" max="14882" width="2.85546875" style="1" customWidth="1"/>
    <col min="14883" max="14883" width="11.42578125" style="1" customWidth="1"/>
    <col min="14884" max="15102" width="11.42578125" style="1"/>
    <col min="15103" max="15103" width="2.85546875" style="1" customWidth="1"/>
    <col min="15104" max="15104" width="37.5703125" style="1" customWidth="1"/>
    <col min="15105" max="15105" width="2.85546875" style="1" customWidth="1"/>
    <col min="15106" max="15107" width="15.7109375" style="1" customWidth="1"/>
    <col min="15108" max="15109" width="2.85546875" style="1" customWidth="1"/>
    <col min="15110" max="15111" width="15.7109375" style="1" customWidth="1"/>
    <col min="15112" max="15113" width="2.85546875" style="1" customWidth="1"/>
    <col min="15114" max="15115" width="15.7109375" style="1" customWidth="1"/>
    <col min="15116" max="15117" width="2.85546875" style="1" customWidth="1"/>
    <col min="15118" max="15119" width="15.7109375" style="1" customWidth="1"/>
    <col min="15120" max="15121" width="2.85546875" style="1" customWidth="1"/>
    <col min="15122" max="15123" width="15.7109375" style="1" customWidth="1"/>
    <col min="15124" max="15125" width="2.85546875" style="1" customWidth="1"/>
    <col min="15126" max="15127" width="15.7109375" style="1" customWidth="1"/>
    <col min="15128" max="15128" width="2.85546875" style="1" customWidth="1"/>
    <col min="15129" max="15129" width="37.5703125" style="1" customWidth="1"/>
    <col min="15130" max="15130" width="2.85546875" style="1" customWidth="1"/>
    <col min="15131" max="15132" width="15.7109375" style="1" customWidth="1"/>
    <col min="15133" max="15134" width="2.85546875" style="1" customWidth="1"/>
    <col min="15135" max="15136" width="15.7109375" style="1" customWidth="1"/>
    <col min="15137" max="15138" width="2.85546875" style="1" customWidth="1"/>
    <col min="15139" max="15139" width="11.42578125" style="1" customWidth="1"/>
    <col min="15140" max="15358" width="11.42578125" style="1"/>
    <col min="15359" max="15359" width="2.85546875" style="1" customWidth="1"/>
    <col min="15360" max="15360" width="37.5703125" style="1" customWidth="1"/>
    <col min="15361" max="15361" width="2.85546875" style="1" customWidth="1"/>
    <col min="15362" max="15363" width="15.7109375" style="1" customWidth="1"/>
    <col min="15364" max="15365" width="2.85546875" style="1" customWidth="1"/>
    <col min="15366" max="15367" width="15.7109375" style="1" customWidth="1"/>
    <col min="15368" max="15369" width="2.85546875" style="1" customWidth="1"/>
    <col min="15370" max="15371" width="15.7109375" style="1" customWidth="1"/>
    <col min="15372" max="15373" width="2.85546875" style="1" customWidth="1"/>
    <col min="15374" max="15375" width="15.7109375" style="1" customWidth="1"/>
    <col min="15376" max="15377" width="2.85546875" style="1" customWidth="1"/>
    <col min="15378" max="15379" width="15.7109375" style="1" customWidth="1"/>
    <col min="15380" max="15381" width="2.85546875" style="1" customWidth="1"/>
    <col min="15382" max="15383" width="15.7109375" style="1" customWidth="1"/>
    <col min="15384" max="15384" width="2.85546875" style="1" customWidth="1"/>
    <col min="15385" max="15385" width="37.5703125" style="1" customWidth="1"/>
    <col min="15386" max="15386" width="2.85546875" style="1" customWidth="1"/>
    <col min="15387" max="15388" width="15.7109375" style="1" customWidth="1"/>
    <col min="15389" max="15390" width="2.85546875" style="1" customWidth="1"/>
    <col min="15391" max="15392" width="15.7109375" style="1" customWidth="1"/>
    <col min="15393" max="15394" width="2.85546875" style="1" customWidth="1"/>
    <col min="15395" max="15395" width="11.42578125" style="1" customWidth="1"/>
    <col min="15396" max="15614" width="11.42578125" style="1"/>
    <col min="15615" max="15615" width="2.85546875" style="1" customWidth="1"/>
    <col min="15616" max="15616" width="37.5703125" style="1" customWidth="1"/>
    <col min="15617" max="15617" width="2.85546875" style="1" customWidth="1"/>
    <col min="15618" max="15619" width="15.7109375" style="1" customWidth="1"/>
    <col min="15620" max="15621" width="2.85546875" style="1" customWidth="1"/>
    <col min="15622" max="15623" width="15.7109375" style="1" customWidth="1"/>
    <col min="15624" max="15625" width="2.85546875" style="1" customWidth="1"/>
    <col min="15626" max="15627" width="15.7109375" style="1" customWidth="1"/>
    <col min="15628" max="15629" width="2.85546875" style="1" customWidth="1"/>
    <col min="15630" max="15631" width="15.7109375" style="1" customWidth="1"/>
    <col min="15632" max="15633" width="2.85546875" style="1" customWidth="1"/>
    <col min="15634" max="15635" width="15.7109375" style="1" customWidth="1"/>
    <col min="15636" max="15637" width="2.85546875" style="1" customWidth="1"/>
    <col min="15638" max="15639" width="15.7109375" style="1" customWidth="1"/>
    <col min="15640" max="15640" width="2.85546875" style="1" customWidth="1"/>
    <col min="15641" max="15641" width="37.5703125" style="1" customWidth="1"/>
    <col min="15642" max="15642" width="2.85546875" style="1" customWidth="1"/>
    <col min="15643" max="15644" width="15.7109375" style="1" customWidth="1"/>
    <col min="15645" max="15646" width="2.85546875" style="1" customWidth="1"/>
    <col min="15647" max="15648" width="15.7109375" style="1" customWidth="1"/>
    <col min="15649" max="15650" width="2.85546875" style="1" customWidth="1"/>
    <col min="15651" max="15651" width="11.42578125" style="1" customWidth="1"/>
    <col min="15652" max="15870" width="11.42578125" style="1"/>
    <col min="15871" max="15871" width="2.85546875" style="1" customWidth="1"/>
    <col min="15872" max="15872" width="37.5703125" style="1" customWidth="1"/>
    <col min="15873" max="15873" width="2.85546875" style="1" customWidth="1"/>
    <col min="15874" max="15875" width="15.7109375" style="1" customWidth="1"/>
    <col min="15876" max="15877" width="2.85546875" style="1" customWidth="1"/>
    <col min="15878" max="15879" width="15.7109375" style="1" customWidth="1"/>
    <col min="15880" max="15881" width="2.85546875" style="1" customWidth="1"/>
    <col min="15882" max="15883" width="15.7109375" style="1" customWidth="1"/>
    <col min="15884" max="15885" width="2.85546875" style="1" customWidth="1"/>
    <col min="15886" max="15887" width="15.7109375" style="1" customWidth="1"/>
    <col min="15888" max="15889" width="2.85546875" style="1" customWidth="1"/>
    <col min="15890" max="15891" width="15.7109375" style="1" customWidth="1"/>
    <col min="15892" max="15893" width="2.85546875" style="1" customWidth="1"/>
    <col min="15894" max="15895" width="15.7109375" style="1" customWidth="1"/>
    <col min="15896" max="15896" width="2.85546875" style="1" customWidth="1"/>
    <col min="15897" max="15897" width="37.5703125" style="1" customWidth="1"/>
    <col min="15898" max="15898" width="2.85546875" style="1" customWidth="1"/>
    <col min="15899" max="15900" width="15.7109375" style="1" customWidth="1"/>
    <col min="15901" max="15902" width="2.85546875" style="1" customWidth="1"/>
    <col min="15903" max="15904" width="15.7109375" style="1" customWidth="1"/>
    <col min="15905" max="15906" width="2.85546875" style="1" customWidth="1"/>
    <col min="15907" max="15907" width="11.42578125" style="1" customWidth="1"/>
    <col min="15908" max="16126" width="11.42578125" style="1"/>
    <col min="16127" max="16127" width="2.85546875" style="1" customWidth="1"/>
    <col min="16128" max="16128" width="37.5703125" style="1" customWidth="1"/>
    <col min="16129" max="16129" width="2.85546875" style="1" customWidth="1"/>
    <col min="16130" max="16131" width="15.7109375" style="1" customWidth="1"/>
    <col min="16132" max="16133" width="2.85546875" style="1" customWidth="1"/>
    <col min="16134" max="16135" width="15.7109375" style="1" customWidth="1"/>
    <col min="16136" max="16137" width="2.85546875" style="1" customWidth="1"/>
    <col min="16138" max="16139" width="15.7109375" style="1" customWidth="1"/>
    <col min="16140" max="16141" width="2.85546875" style="1" customWidth="1"/>
    <col min="16142" max="16143" width="15.7109375" style="1" customWidth="1"/>
    <col min="16144" max="16145" width="2.85546875" style="1" customWidth="1"/>
    <col min="16146" max="16147" width="15.7109375" style="1" customWidth="1"/>
    <col min="16148" max="16149" width="2.85546875" style="1" customWidth="1"/>
    <col min="16150" max="16151" width="15.7109375" style="1" customWidth="1"/>
    <col min="16152" max="16152" width="2.85546875" style="1" customWidth="1"/>
    <col min="16153" max="16153" width="37.5703125" style="1" customWidth="1"/>
    <col min="16154" max="16154" width="2.85546875" style="1" customWidth="1"/>
    <col min="16155" max="16156" width="15.7109375" style="1" customWidth="1"/>
    <col min="16157" max="16158" width="2.85546875" style="1" customWidth="1"/>
    <col min="16159" max="16160" width="15.7109375" style="1" customWidth="1"/>
    <col min="16161" max="16162" width="2.85546875" style="1" customWidth="1"/>
    <col min="16163" max="16163" width="11.42578125" style="1" customWidth="1"/>
    <col min="16164" max="16384" width="11.42578125" style="1"/>
  </cols>
  <sheetData>
    <row r="1" spans="2:35" ht="12" customHeight="1" x14ac:dyDescent="0.25">
      <c r="C1" s="75"/>
      <c r="G1" s="75"/>
      <c r="H1" s="75"/>
      <c r="I1" s="75"/>
      <c r="K1" s="75"/>
      <c r="L1" s="75"/>
      <c r="M1" s="75"/>
      <c r="N1" s="75"/>
      <c r="O1" s="75"/>
      <c r="P1" s="75"/>
      <c r="R1" s="75"/>
      <c r="S1" s="75"/>
      <c r="T1" s="75"/>
      <c r="V1" s="75"/>
      <c r="Y1" s="75"/>
      <c r="AA1" s="75"/>
      <c r="AB1" s="75"/>
      <c r="AC1" s="75"/>
      <c r="AE1" s="75"/>
      <c r="AF1" s="75"/>
      <c r="AG1" s="75"/>
      <c r="AH1" s="75"/>
      <c r="AI1" s="75"/>
    </row>
    <row r="2" spans="2:35" x14ac:dyDescent="0.25">
      <c r="B2" s="108" t="s">
        <v>781</v>
      </c>
      <c r="C2" s="75"/>
      <c r="D2" s="3"/>
      <c r="G2" s="75"/>
      <c r="H2" s="75"/>
      <c r="I2" s="75"/>
      <c r="K2" s="75"/>
      <c r="L2" s="75"/>
      <c r="M2" s="75"/>
      <c r="N2" s="75"/>
      <c r="O2" s="75"/>
      <c r="P2" s="75"/>
      <c r="R2" s="75"/>
      <c r="S2" s="75"/>
      <c r="T2" s="75"/>
      <c r="V2" s="75"/>
      <c r="Y2" s="9"/>
      <c r="AA2" s="75"/>
      <c r="AB2" s="75"/>
      <c r="AC2" s="75"/>
      <c r="AE2" s="75"/>
      <c r="AF2" s="75"/>
      <c r="AG2" s="75"/>
      <c r="AH2" s="75"/>
      <c r="AI2" s="9"/>
    </row>
    <row r="3" spans="2:35" x14ac:dyDescent="0.25">
      <c r="B3" s="2" t="s">
        <v>410</v>
      </c>
      <c r="C3" s="75"/>
      <c r="G3" s="75"/>
      <c r="H3" s="75"/>
      <c r="I3" s="75"/>
      <c r="K3" s="75"/>
      <c r="L3" s="75"/>
      <c r="M3" s="75"/>
      <c r="N3" s="75"/>
      <c r="O3" s="75"/>
      <c r="P3" s="75"/>
      <c r="R3" s="75"/>
      <c r="S3" s="75"/>
      <c r="T3" s="75"/>
      <c r="V3" s="75"/>
      <c r="Y3" s="9"/>
      <c r="Z3" s="55"/>
      <c r="AA3" s="75"/>
      <c r="AB3" s="75"/>
      <c r="AC3" s="75"/>
      <c r="AE3" s="75"/>
      <c r="AF3" s="75"/>
      <c r="AG3" s="75"/>
      <c r="AH3" s="75"/>
      <c r="AI3" s="9"/>
    </row>
    <row r="4" spans="2:35" x14ac:dyDescent="0.25">
      <c r="B4" s="1501" t="s">
        <v>4</v>
      </c>
      <c r="C4" s="1456"/>
      <c r="D4" s="1500" t="s">
        <v>267</v>
      </c>
      <c r="E4" s="1500"/>
      <c r="F4" s="1457"/>
      <c r="G4" s="1457"/>
      <c r="H4" s="1500" t="s">
        <v>268</v>
      </c>
      <c r="I4" s="1500"/>
      <c r="J4" s="1457"/>
      <c r="K4" s="1457"/>
      <c r="L4" s="1500" t="s">
        <v>269</v>
      </c>
      <c r="M4" s="1500"/>
      <c r="N4" s="1457"/>
      <c r="O4" s="1500" t="s">
        <v>270</v>
      </c>
      <c r="P4" s="1500"/>
      <c r="Q4" s="1457"/>
      <c r="R4" s="1457"/>
      <c r="S4" s="1500" t="s">
        <v>271</v>
      </c>
      <c r="T4" s="1500"/>
      <c r="U4" s="1457"/>
      <c r="V4" s="1456"/>
      <c r="W4" s="1500" t="s">
        <v>658</v>
      </c>
      <c r="X4" s="1500" t="s">
        <v>453</v>
      </c>
      <c r="Y4" s="1458"/>
      <c r="Z4" s="1501" t="s">
        <v>4</v>
      </c>
      <c r="AA4" s="1458"/>
      <c r="AB4" s="1500" t="s">
        <v>268</v>
      </c>
      <c r="AC4" s="1500"/>
      <c r="AD4" s="1457"/>
      <c r="AE4" s="1456"/>
      <c r="AF4" s="1500" t="s">
        <v>269</v>
      </c>
      <c r="AG4" s="1500"/>
    </row>
    <row r="5" spans="2:35" x14ac:dyDescent="0.25">
      <c r="B5" s="1501"/>
      <c r="C5" s="1456"/>
      <c r="D5" s="1441">
        <v>2019</v>
      </c>
      <c r="E5" s="1441">
        <v>2018</v>
      </c>
      <c r="F5" s="1443"/>
      <c r="G5" s="1443"/>
      <c r="H5" s="1441">
        <v>2019</v>
      </c>
      <c r="I5" s="1441">
        <v>2018</v>
      </c>
      <c r="J5" s="1443"/>
      <c r="K5" s="1443"/>
      <c r="L5" s="1441">
        <v>2019</v>
      </c>
      <c r="M5" s="1441">
        <v>2018</v>
      </c>
      <c r="N5" s="1443"/>
      <c r="O5" s="1441">
        <v>2019</v>
      </c>
      <c r="P5" s="1441">
        <v>2018</v>
      </c>
      <c r="Q5" s="1443"/>
      <c r="R5" s="1443"/>
      <c r="S5" s="1441">
        <v>2019</v>
      </c>
      <c r="T5" s="1441">
        <v>2018</v>
      </c>
      <c r="U5" s="1443"/>
      <c r="V5" s="1456"/>
      <c r="W5" s="1500"/>
      <c r="X5" s="1500"/>
      <c r="Y5" s="1459"/>
      <c r="Z5" s="1501"/>
      <c r="AA5" s="1459"/>
      <c r="AB5" s="1441">
        <v>2019</v>
      </c>
      <c r="AC5" s="1441">
        <v>2018</v>
      </c>
      <c r="AD5" s="1443"/>
      <c r="AE5" s="1456"/>
      <c r="AF5" s="1441">
        <v>2019</v>
      </c>
      <c r="AG5" s="1441">
        <v>2018</v>
      </c>
    </row>
    <row r="6" spans="2:35" x14ac:dyDescent="0.25">
      <c r="B6" s="7"/>
      <c r="C6" s="75"/>
      <c r="D6" s="7"/>
      <c r="E6" s="7"/>
      <c r="F6" s="7"/>
      <c r="G6" s="75"/>
      <c r="H6" s="75"/>
      <c r="I6" s="75"/>
      <c r="J6" s="1"/>
      <c r="K6" s="75"/>
      <c r="L6" s="75"/>
      <c r="M6" s="75"/>
      <c r="N6" s="75"/>
      <c r="O6" s="75"/>
      <c r="P6" s="75"/>
      <c r="Q6" s="7"/>
      <c r="R6" s="75"/>
      <c r="S6" s="75"/>
      <c r="T6" s="75"/>
      <c r="U6" s="1"/>
      <c r="W6" s="75"/>
      <c r="X6" s="75"/>
      <c r="Y6" s="10"/>
      <c r="Z6" s="7"/>
      <c r="AA6" s="75"/>
      <c r="AB6" s="75"/>
      <c r="AC6" s="75"/>
      <c r="AD6" s="7"/>
      <c r="AE6" s="75"/>
      <c r="AF6" s="75"/>
      <c r="AG6" s="75"/>
      <c r="AH6" s="75"/>
      <c r="AI6" s="123"/>
    </row>
    <row r="7" spans="2:35" hidden="1" x14ac:dyDescent="0.25">
      <c r="B7" s="305" t="s">
        <v>6</v>
      </c>
      <c r="C7" s="75"/>
      <c r="F7" s="7"/>
      <c r="G7" s="75"/>
      <c r="H7" s="75"/>
      <c r="I7" s="75"/>
      <c r="J7" s="1"/>
      <c r="K7" s="75"/>
      <c r="L7" s="75"/>
      <c r="M7" s="75"/>
      <c r="N7" s="75"/>
      <c r="O7" s="75"/>
      <c r="P7" s="75"/>
      <c r="Q7" s="7"/>
      <c r="R7" s="75"/>
      <c r="S7" s="75"/>
      <c r="T7" s="75"/>
      <c r="U7" s="1"/>
      <c r="W7" s="75"/>
      <c r="X7" s="75"/>
      <c r="Y7" s="9"/>
      <c r="Z7" s="305" t="s">
        <v>6</v>
      </c>
      <c r="AA7" s="75"/>
      <c r="AB7" s="127"/>
      <c r="AC7" s="127"/>
      <c r="AD7" s="87"/>
      <c r="AE7" s="127"/>
      <c r="AF7" s="127"/>
      <c r="AG7" s="127"/>
      <c r="AH7" s="75"/>
      <c r="AI7" s="75"/>
    </row>
    <row r="8" spans="2:35" hidden="1" x14ac:dyDescent="0.25">
      <c r="B8" s="636" t="s">
        <v>7</v>
      </c>
      <c r="C8" s="440"/>
      <c r="D8" s="1444">
        <v>2</v>
      </c>
      <c r="E8" s="1445">
        <v>2</v>
      </c>
      <c r="F8" s="7"/>
      <c r="G8" s="75"/>
      <c r="H8" s="1446" t="s">
        <v>101</v>
      </c>
      <c r="I8" s="1447" t="s">
        <v>101</v>
      </c>
      <c r="J8" s="1"/>
      <c r="K8" s="75"/>
      <c r="L8" s="1446" t="s">
        <v>101</v>
      </c>
      <c r="M8" s="1447" t="s">
        <v>101</v>
      </c>
      <c r="N8" s="75"/>
      <c r="O8" s="1448" t="s">
        <v>101</v>
      </c>
      <c r="P8" s="1449" t="s">
        <v>101</v>
      </c>
      <c r="Q8" s="7"/>
      <c r="R8" s="75"/>
      <c r="S8" s="1448" t="s">
        <v>101</v>
      </c>
      <c r="T8" s="1449" t="s">
        <v>101</v>
      </c>
      <c r="U8" s="1"/>
      <c r="W8" s="1450">
        <f>VLOOKUP(B8,'FX rates'!$B$9:$K$124,4,FALSE)</f>
        <v>1</v>
      </c>
      <c r="X8" s="1451">
        <f>VLOOKUP(B8,'FX rates'!$B$9:$K$124,5,FALSE)</f>
        <v>1</v>
      </c>
      <c r="Z8" s="636" t="s">
        <v>7</v>
      </c>
      <c r="AA8" s="544"/>
      <c r="AB8" s="1452" t="str">
        <f>IF(H8="NA", "NA", H8/W8)</f>
        <v>NA</v>
      </c>
      <c r="AC8" s="1453" t="str">
        <f>IF(I8="NA", "NA", I8/X8)</f>
        <v>NA</v>
      </c>
      <c r="AD8" s="932"/>
      <c r="AE8" s="444"/>
      <c r="AF8" s="1454" t="str">
        <f>IF(L8="NA", "NA", L8/W8)</f>
        <v>NA</v>
      </c>
      <c r="AG8" s="1455" t="str">
        <f>IF(M8="NA", "NA", M8/X8)</f>
        <v>NA</v>
      </c>
      <c r="AH8" s="444"/>
      <c r="AI8" s="440"/>
    </row>
    <row r="9" spans="2:35" hidden="1" x14ac:dyDescent="0.25">
      <c r="B9" s="921" t="s">
        <v>21</v>
      </c>
      <c r="C9" s="530"/>
      <c r="D9" s="1236"/>
      <c r="E9" s="1237">
        <v>1974</v>
      </c>
      <c r="F9" s="914"/>
      <c r="G9" s="915"/>
      <c r="H9" s="1228"/>
      <c r="I9" s="1417" t="s">
        <v>101</v>
      </c>
      <c r="J9" s="440"/>
      <c r="K9" s="916"/>
      <c r="L9" s="857"/>
      <c r="M9" s="681" t="s">
        <v>101</v>
      </c>
      <c r="N9" s="915"/>
      <c r="O9" s="746"/>
      <c r="P9" s="1419">
        <v>2.7400000000000001E-2</v>
      </c>
      <c r="Q9" s="530"/>
      <c r="R9" s="915"/>
      <c r="S9" s="746"/>
      <c r="T9" s="1419" t="s">
        <v>101</v>
      </c>
      <c r="U9" s="1"/>
      <c r="W9" s="924">
        <f>VLOOKUP(B9,'FX rates'!$B$9:$K$124,4,FALSE)</f>
        <v>1.2989999999999999</v>
      </c>
      <c r="X9" s="925">
        <f>VLOOKUP(B9,'FX rates'!$B$9:$K$124,5,FALSE)</f>
        <v>1.363</v>
      </c>
      <c r="Y9" s="124"/>
      <c r="Z9" s="921" t="s">
        <v>21</v>
      </c>
      <c r="AA9" s="915"/>
      <c r="AB9" s="923">
        <f>IF(H9="NA", "NA", H9/W9)</f>
        <v>0</v>
      </c>
      <c r="AC9" s="922" t="str">
        <f>IF(I9="NA", "NA", I9/X9)</f>
        <v>NA</v>
      </c>
      <c r="AD9" s="932"/>
      <c r="AE9" s="916"/>
      <c r="AF9" s="923">
        <f>IF(L9="NA", "NA", L9/W9)</f>
        <v>0</v>
      </c>
      <c r="AG9" s="922" t="str">
        <f>IF(M9="NA", "NA", M9/X9)</f>
        <v>NA</v>
      </c>
      <c r="AH9" s="273"/>
      <c r="AI9" s="124"/>
    </row>
    <row r="10" spans="2:35" hidden="1" x14ac:dyDescent="0.25">
      <c r="B10" s="43"/>
      <c r="C10" s="75"/>
      <c r="D10" s="1238"/>
      <c r="E10" s="1238"/>
      <c r="F10" s="432"/>
      <c r="G10" s="127"/>
      <c r="H10" s="1081"/>
      <c r="I10" s="1081"/>
      <c r="J10" s="1"/>
      <c r="K10" s="273"/>
      <c r="L10" s="16"/>
      <c r="M10" s="16"/>
      <c r="N10" s="127"/>
      <c r="O10" s="191"/>
      <c r="P10" s="191"/>
      <c r="Q10" s="75"/>
      <c r="R10" s="127"/>
      <c r="S10" s="191"/>
      <c r="T10" s="191"/>
      <c r="U10" s="1"/>
      <c r="W10" s="110"/>
      <c r="X10" s="110"/>
      <c r="Y10" s="17"/>
      <c r="Z10" s="43"/>
      <c r="AA10" s="127"/>
      <c r="AB10" s="306"/>
      <c r="AC10" s="306"/>
      <c r="AD10" s="306"/>
      <c r="AE10" s="306"/>
      <c r="AF10" s="306"/>
      <c r="AG10" s="306"/>
      <c r="AH10" s="306"/>
      <c r="AI10" s="124"/>
    </row>
    <row r="11" spans="2:35" hidden="1" x14ac:dyDescent="0.25">
      <c r="B11" s="29"/>
      <c r="C11" s="75"/>
      <c r="D11" s="1238"/>
      <c r="E11" s="1238"/>
      <c r="F11" s="432"/>
      <c r="G11" s="127"/>
      <c r="H11" s="1081"/>
      <c r="I11" s="1081"/>
      <c r="J11" s="1"/>
      <c r="K11" s="273"/>
      <c r="L11" s="16"/>
      <c r="M11" s="16"/>
      <c r="N11" s="127"/>
      <c r="O11" s="191"/>
      <c r="P11" s="191"/>
      <c r="Q11" s="75"/>
      <c r="R11" s="127"/>
      <c r="S11" s="191"/>
      <c r="T11" s="191"/>
      <c r="U11" s="1"/>
      <c r="W11" s="110"/>
      <c r="X11" s="110"/>
      <c r="Y11" s="17"/>
      <c r="Z11" s="29"/>
      <c r="AA11" s="127"/>
      <c r="AB11" s="306"/>
      <c r="AC11" s="306"/>
      <c r="AD11" s="306"/>
      <c r="AE11" s="306"/>
      <c r="AF11" s="306"/>
      <c r="AG11" s="306"/>
      <c r="AH11" s="306"/>
      <c r="AI11" s="124"/>
    </row>
    <row r="12" spans="2:35" x14ac:dyDescent="0.25">
      <c r="B12" s="305" t="s">
        <v>23</v>
      </c>
      <c r="C12" s="75"/>
      <c r="D12" s="1238"/>
      <c r="E12" s="1238"/>
      <c r="F12" s="432"/>
      <c r="G12" s="127"/>
      <c r="H12" s="1081"/>
      <c r="I12" s="1081"/>
      <c r="J12" s="1"/>
      <c r="K12" s="273"/>
      <c r="L12" s="16"/>
      <c r="M12" s="16"/>
      <c r="N12" s="127"/>
      <c r="O12" s="191"/>
      <c r="P12" s="191"/>
      <c r="Q12" s="75"/>
      <c r="R12" s="127"/>
      <c r="S12" s="191"/>
      <c r="T12" s="191"/>
      <c r="U12" s="1"/>
      <c r="W12" s="110"/>
      <c r="X12" s="110"/>
      <c r="Y12" s="17"/>
      <c r="Z12" s="305" t="s">
        <v>23</v>
      </c>
      <c r="AA12" s="127"/>
      <c r="AB12" s="306"/>
      <c r="AC12" s="306"/>
      <c r="AD12" s="306"/>
      <c r="AE12" s="306"/>
      <c r="AF12" s="306"/>
      <c r="AG12" s="306"/>
      <c r="AH12" s="306"/>
      <c r="AI12" s="124"/>
    </row>
    <row r="13" spans="2:35" x14ac:dyDescent="0.25">
      <c r="B13" s="624" t="s">
        <v>26</v>
      </c>
      <c r="C13" s="530"/>
      <c r="D13" s="1239">
        <v>30</v>
      </c>
      <c r="E13" s="1240">
        <v>29</v>
      </c>
      <c r="F13" s="914"/>
      <c r="G13" s="915"/>
      <c r="H13" s="870">
        <v>0.85</v>
      </c>
      <c r="I13" s="871">
        <v>0.15</v>
      </c>
      <c r="J13" s="440"/>
      <c r="K13" s="916"/>
      <c r="L13" s="870">
        <v>0.85</v>
      </c>
      <c r="M13" s="871">
        <v>0.15</v>
      </c>
      <c r="N13" s="915"/>
      <c r="O13" s="1420">
        <v>1.7399999999999999E-2</v>
      </c>
      <c r="P13" s="1340">
        <v>4.58E-2</v>
      </c>
      <c r="Q13" s="530"/>
      <c r="R13" s="915"/>
      <c r="S13" s="1420">
        <v>1.7399999999999999E-2</v>
      </c>
      <c r="T13" s="1340">
        <v>4.58E-2</v>
      </c>
      <c r="U13" s="440"/>
      <c r="V13" s="440"/>
      <c r="W13" s="919">
        <f>VLOOKUP(B13,'FX rates'!$B$9:$K$124,4,FALSE)</f>
        <v>4.09</v>
      </c>
      <c r="X13" s="920">
        <f>VLOOKUP(B13,'FX rates'!$B$9:$K$124,5,FALSE)</f>
        <v>4.1340000000000003</v>
      </c>
      <c r="Y13" s="17"/>
      <c r="Z13" s="624" t="s">
        <v>26</v>
      </c>
      <c r="AA13" s="915"/>
      <c r="AB13" s="917">
        <f t="shared" ref="AB13:AC18" si="0">IF(H13="NA", "NA", H13/W13)</f>
        <v>0.20782396088019561</v>
      </c>
      <c r="AC13" s="918">
        <f t="shared" si="0"/>
        <v>3.6284470246734396E-2</v>
      </c>
      <c r="AD13" s="932" t="s">
        <v>100</v>
      </c>
      <c r="AE13" s="916"/>
      <c r="AF13" s="933">
        <f t="shared" ref="AF13:AG18" si="1">IF(L13="NA", "NA", L13/W13)</f>
        <v>0.20782396088019561</v>
      </c>
      <c r="AG13" s="934">
        <f t="shared" si="1"/>
        <v>3.6284470246734396E-2</v>
      </c>
      <c r="AH13" s="916"/>
      <c r="AI13" s="440"/>
    </row>
    <row r="14" spans="2:35" x14ac:dyDescent="0.25">
      <c r="B14" s="628" t="s">
        <v>32</v>
      </c>
      <c r="C14" s="530"/>
      <c r="D14" s="1241">
        <v>48</v>
      </c>
      <c r="E14" s="1242">
        <v>49</v>
      </c>
      <c r="F14" s="914"/>
      <c r="G14" s="915"/>
      <c r="H14" s="1229" t="s">
        <v>101</v>
      </c>
      <c r="I14" s="1230" t="s">
        <v>101</v>
      </c>
      <c r="J14" s="440"/>
      <c r="K14" s="916"/>
      <c r="L14" s="1229">
        <v>1838.22</v>
      </c>
      <c r="M14" s="1230">
        <v>960.12625374402</v>
      </c>
      <c r="N14" s="915"/>
      <c r="O14" s="744">
        <v>1.7899999999999999E-2</v>
      </c>
      <c r="P14" s="1350">
        <v>4.4999999999999997E-3</v>
      </c>
      <c r="Q14" s="530"/>
      <c r="R14" s="915"/>
      <c r="S14" s="744" t="s">
        <v>101</v>
      </c>
      <c r="T14" s="1350" t="s">
        <v>101</v>
      </c>
      <c r="U14" s="440"/>
      <c r="V14" s="440"/>
      <c r="W14" s="928">
        <f>VLOOKUP(B14,'FX rates'!$B$9:$K$124,4,FALSE)</f>
        <v>7.79</v>
      </c>
      <c r="X14" s="929">
        <f>VLOOKUP(B14,'FX rates'!$B$9:$K$124,5,FALSE)</f>
        <v>7.8310000000000004</v>
      </c>
      <c r="Y14" s="17"/>
      <c r="Z14" s="628" t="s">
        <v>32</v>
      </c>
      <c r="AA14" s="915"/>
      <c r="AB14" s="926" t="str">
        <f t="shared" si="0"/>
        <v>NA</v>
      </c>
      <c r="AC14" s="927" t="str">
        <f t="shared" si="0"/>
        <v>NA</v>
      </c>
      <c r="AD14" s="932"/>
      <c r="AE14" s="916"/>
      <c r="AF14" s="708">
        <f t="shared" si="1"/>
        <v>235.97175866495508</v>
      </c>
      <c r="AG14" s="935">
        <f t="shared" si="1"/>
        <v>122.60582987409271</v>
      </c>
      <c r="AH14" s="916"/>
      <c r="AI14" s="539"/>
    </row>
    <row r="15" spans="2:35" hidden="1" x14ac:dyDescent="0.25">
      <c r="B15" s="628" t="s">
        <v>433</v>
      </c>
      <c r="C15" s="530"/>
      <c r="D15" s="1241"/>
      <c r="E15" s="1242">
        <v>189</v>
      </c>
      <c r="F15" s="914"/>
      <c r="G15" s="915"/>
      <c r="H15" s="1229"/>
      <c r="I15" s="1230" t="s">
        <v>101</v>
      </c>
      <c r="J15" s="440"/>
      <c r="K15" s="916"/>
      <c r="L15" s="1229"/>
      <c r="M15" s="1230" t="s">
        <v>101</v>
      </c>
      <c r="N15" s="915"/>
      <c r="O15" s="744"/>
      <c r="P15" s="1350" t="s">
        <v>101</v>
      </c>
      <c r="Q15" s="530"/>
      <c r="R15" s="915"/>
      <c r="S15" s="744"/>
      <c r="T15" s="1350" t="s">
        <v>101</v>
      </c>
      <c r="U15" s="440"/>
      <c r="V15" s="440"/>
      <c r="W15" s="928">
        <f>VLOOKUP(B15,'FX rates'!$B$9:$K$124,4,FALSE)</f>
        <v>71.355000000000004</v>
      </c>
      <c r="X15" s="929">
        <f>VLOOKUP(B15,'FX rates'!$B$9:$K$124,5,FALSE)</f>
        <v>69.438999999999993</v>
      </c>
      <c r="Y15" s="17"/>
      <c r="Z15" s="628" t="s">
        <v>433</v>
      </c>
      <c r="AA15" s="915"/>
      <c r="AB15" s="926">
        <f t="shared" si="0"/>
        <v>0</v>
      </c>
      <c r="AC15" s="927" t="str">
        <f t="shared" si="0"/>
        <v>NA</v>
      </c>
      <c r="AD15" s="932"/>
      <c r="AE15" s="916"/>
      <c r="AF15" s="708">
        <f t="shared" si="1"/>
        <v>0</v>
      </c>
      <c r="AG15" s="935" t="str">
        <f t="shared" si="1"/>
        <v>NA</v>
      </c>
      <c r="AH15" s="916"/>
      <c r="AI15" s="539"/>
    </row>
    <row r="16" spans="2:35" hidden="1" x14ac:dyDescent="0.25">
      <c r="B16" s="628" t="s">
        <v>40</v>
      </c>
      <c r="C16" s="530"/>
      <c r="D16" s="1241"/>
      <c r="E16" s="1242">
        <v>6</v>
      </c>
      <c r="F16" s="914"/>
      <c r="G16" s="915"/>
      <c r="H16" s="1229"/>
      <c r="I16" s="1230">
        <v>9.3218543595759993</v>
      </c>
      <c r="J16" s="440"/>
      <c r="K16" s="916"/>
      <c r="L16" s="1229"/>
      <c r="M16" s="1230">
        <v>11.901859785281999</v>
      </c>
      <c r="N16" s="915"/>
      <c r="O16" s="744"/>
      <c r="P16" s="1350">
        <v>3.3824098460168373E-2</v>
      </c>
      <c r="Q16" s="530"/>
      <c r="R16" s="915"/>
      <c r="S16" s="744"/>
      <c r="T16" s="1350">
        <v>2.6491937006311968E-2</v>
      </c>
      <c r="U16" s="440"/>
      <c r="V16" s="440"/>
      <c r="W16" s="928">
        <f>VLOOKUP(B16,'FX rates'!$B$9:$K$124,4,FALSE)</f>
        <v>1.484</v>
      </c>
      <c r="X16" s="929">
        <f>VLOOKUP(B16,'FX rates'!$B$9:$K$124,5,FALSE)</f>
        <v>1.49</v>
      </c>
      <c r="Y16" s="17"/>
      <c r="Z16" s="628" t="s">
        <v>40</v>
      </c>
      <c r="AA16" s="915"/>
      <c r="AB16" s="926">
        <f t="shared" si="0"/>
        <v>0</v>
      </c>
      <c r="AC16" s="927">
        <f t="shared" si="0"/>
        <v>6.2562780936751672</v>
      </c>
      <c r="AD16" s="932"/>
      <c r="AE16" s="916"/>
      <c r="AF16" s="708">
        <f t="shared" si="1"/>
        <v>0</v>
      </c>
      <c r="AG16" s="935">
        <f t="shared" si="1"/>
        <v>7.9878253592496637</v>
      </c>
      <c r="AH16" s="916"/>
      <c r="AI16" s="936"/>
    </row>
    <row r="17" spans="2:35" x14ac:dyDescent="0.25">
      <c r="B17" s="745" t="s">
        <v>45</v>
      </c>
      <c r="C17" s="530"/>
      <c r="D17" s="1243">
        <v>653</v>
      </c>
      <c r="E17" s="1244">
        <v>721</v>
      </c>
      <c r="F17" s="914"/>
      <c r="G17" s="915"/>
      <c r="H17" s="1231">
        <v>101603</v>
      </c>
      <c r="I17" s="1232">
        <v>88974</v>
      </c>
      <c r="J17" s="440"/>
      <c r="K17" s="916"/>
      <c r="L17" s="1231">
        <v>101603</v>
      </c>
      <c r="M17" s="1232">
        <v>88974</v>
      </c>
      <c r="N17" s="915"/>
      <c r="O17" s="1421">
        <v>1.0200000000000001E-2</v>
      </c>
      <c r="P17" s="1422">
        <v>1.26E-2</v>
      </c>
      <c r="Q17" s="530"/>
      <c r="R17" s="915"/>
      <c r="S17" s="1421">
        <v>1.0200000000000001E-2</v>
      </c>
      <c r="T17" s="1422">
        <v>1.26E-2</v>
      </c>
      <c r="U17" s="440"/>
      <c r="V17" s="440"/>
      <c r="W17" s="928">
        <f>VLOOKUP(B17,'FX rates'!$B$9:$K$124,4,FALSE)</f>
        <v>6.9630000000000001</v>
      </c>
      <c r="X17" s="929">
        <f>VLOOKUP(B17,'FX rates'!$B$9:$K$124,5,FALSE)</f>
        <v>6.8760000000000003</v>
      </c>
      <c r="Y17" s="17"/>
      <c r="Z17" s="745" t="s">
        <v>45</v>
      </c>
      <c r="AA17" s="915"/>
      <c r="AB17" s="926">
        <f t="shared" ref="AB17" si="2">IF(H17="NA", "NA", H17/W17)</f>
        <v>14591.842596581933</v>
      </c>
      <c r="AC17" s="927">
        <f t="shared" ref="AC17" si="3">IF(I17="NA", "NA", I17/X17)</f>
        <v>12939.790575916229</v>
      </c>
      <c r="AD17" s="932"/>
      <c r="AE17" s="916"/>
      <c r="AF17" s="708">
        <f t="shared" ref="AF17" si="4">IF(L17="NA", "NA", L17/W17)</f>
        <v>14591.842596581933</v>
      </c>
      <c r="AG17" s="935">
        <f t="shared" ref="AG17" si="5">IF(M17="NA", "NA", M17/X17)</f>
        <v>12939.790575916229</v>
      </c>
      <c r="AH17" s="916"/>
      <c r="AI17" s="936"/>
    </row>
    <row r="18" spans="2:35" x14ac:dyDescent="0.25">
      <c r="B18" s="636" t="s">
        <v>351</v>
      </c>
      <c r="C18" s="440"/>
      <c r="D18" s="1219">
        <v>105</v>
      </c>
      <c r="E18" s="1245">
        <v>96</v>
      </c>
      <c r="F18" s="914"/>
      <c r="G18" s="544"/>
      <c r="H18" s="880" t="s">
        <v>101</v>
      </c>
      <c r="I18" s="881" t="s">
        <v>101</v>
      </c>
      <c r="J18" s="440"/>
      <c r="K18" s="444"/>
      <c r="L18" s="880">
        <v>6691.12</v>
      </c>
      <c r="M18" s="881">
        <v>5667.9123304973918</v>
      </c>
      <c r="N18" s="544"/>
      <c r="O18" s="1423">
        <v>3.0800000000000001E-2</v>
      </c>
      <c r="P18" s="1353">
        <v>2.0000000000000001E-4</v>
      </c>
      <c r="Q18" s="530"/>
      <c r="R18" s="544"/>
      <c r="S18" s="1423" t="s">
        <v>101</v>
      </c>
      <c r="T18" s="1353" t="s">
        <v>101</v>
      </c>
      <c r="U18" s="440"/>
      <c r="V18" s="440"/>
      <c r="W18" s="924">
        <f>VLOOKUP(B18,'FX rates'!$B$9:$K$124,4,FALSE)</f>
        <v>29.77</v>
      </c>
      <c r="X18" s="925">
        <f>VLOOKUP(B18,'FX rates'!$B$9:$K$124,5,FALSE)</f>
        <v>32.347000000000001</v>
      </c>
      <c r="Z18" s="636" t="s">
        <v>351</v>
      </c>
      <c r="AA18" s="544"/>
      <c r="AB18" s="923" t="str">
        <f t="shared" si="0"/>
        <v>NA</v>
      </c>
      <c r="AC18" s="922" t="str">
        <f t="shared" si="0"/>
        <v>NA</v>
      </c>
      <c r="AD18" s="932"/>
      <c r="AE18" s="444"/>
      <c r="AF18" s="937">
        <f t="shared" si="1"/>
        <v>224.76049714477662</v>
      </c>
      <c r="AG18" s="938">
        <f t="shared" si="1"/>
        <v>175.22219465475598</v>
      </c>
      <c r="AH18" s="444"/>
      <c r="AI18" s="440"/>
    </row>
    <row r="19" spans="2:35" x14ac:dyDescent="0.25">
      <c r="B19" s="43"/>
      <c r="C19" s="75"/>
      <c r="D19" s="1238"/>
      <c r="E19" s="1238"/>
      <c r="F19" s="432"/>
      <c r="G19" s="127"/>
      <c r="H19" s="1081"/>
      <c r="I19" s="1081"/>
      <c r="J19" s="1"/>
      <c r="K19" s="273"/>
      <c r="L19" s="1081"/>
      <c r="M19" s="1081"/>
      <c r="N19" s="127"/>
      <c r="O19" s="191"/>
      <c r="P19" s="191"/>
      <c r="Q19" s="75"/>
      <c r="R19" s="127"/>
      <c r="S19" s="191"/>
      <c r="T19" s="191"/>
      <c r="U19" s="1"/>
      <c r="W19" s="110"/>
      <c r="X19" s="110"/>
      <c r="Y19" s="17"/>
      <c r="Z19" s="43"/>
      <c r="AA19" s="127"/>
      <c r="AB19" s="306"/>
      <c r="AC19" s="306"/>
      <c r="AD19" s="306"/>
      <c r="AE19" s="306"/>
      <c r="AF19" s="306"/>
      <c r="AG19" s="306"/>
      <c r="AH19" s="273"/>
    </row>
    <row r="20" spans="2:35" x14ac:dyDescent="0.25">
      <c r="B20" s="21"/>
      <c r="C20" s="75"/>
      <c r="D20" s="1238"/>
      <c r="E20" s="1238"/>
      <c r="F20" s="432"/>
      <c r="G20" s="127"/>
      <c r="H20" s="1081"/>
      <c r="I20" s="1081"/>
      <c r="J20" s="1"/>
      <c r="K20" s="273"/>
      <c r="L20" s="1081"/>
      <c r="M20" s="1081"/>
      <c r="N20" s="127"/>
      <c r="O20" s="191"/>
      <c r="P20" s="191"/>
      <c r="Q20" s="75"/>
      <c r="R20" s="127"/>
      <c r="S20" s="191"/>
      <c r="T20" s="191"/>
      <c r="U20" s="1"/>
      <c r="W20" s="110"/>
      <c r="X20" s="110"/>
      <c r="Y20" s="17"/>
      <c r="Z20" s="21"/>
      <c r="AA20" s="127"/>
      <c r="AB20" s="306"/>
      <c r="AC20" s="306"/>
      <c r="AD20" s="306"/>
      <c r="AE20" s="306"/>
      <c r="AF20" s="306"/>
      <c r="AG20" s="306"/>
      <c r="AH20" s="273"/>
    </row>
    <row r="21" spans="2:35" x14ac:dyDescent="0.25">
      <c r="B21" s="305" t="s">
        <v>52</v>
      </c>
      <c r="C21" s="75"/>
      <c r="D21" s="1238"/>
      <c r="E21" s="1238"/>
      <c r="F21" s="432"/>
      <c r="G21" s="127"/>
      <c r="H21" s="1081"/>
      <c r="I21" s="1081"/>
      <c r="J21" s="1"/>
      <c r="K21" s="273"/>
      <c r="L21" s="1081"/>
      <c r="M21" s="1081"/>
      <c r="N21" s="127"/>
      <c r="O21" s="191"/>
      <c r="P21" s="191"/>
      <c r="Q21" s="75"/>
      <c r="R21" s="127"/>
      <c r="S21" s="191"/>
      <c r="T21" s="191"/>
      <c r="U21" s="1"/>
      <c r="W21" s="110"/>
      <c r="X21" s="110"/>
      <c r="Y21" s="17"/>
      <c r="Z21" s="488" t="s">
        <v>52</v>
      </c>
      <c r="AA21" s="127"/>
      <c r="AB21" s="306"/>
      <c r="AC21" s="306"/>
      <c r="AD21" s="306"/>
      <c r="AE21" s="306"/>
      <c r="AF21" s="306"/>
      <c r="AG21" s="306"/>
      <c r="AH21" s="273"/>
    </row>
    <row r="22" spans="2:35" x14ac:dyDescent="0.25">
      <c r="B22" s="624" t="s">
        <v>120</v>
      </c>
      <c r="C22" s="530"/>
      <c r="D22" s="1234">
        <v>2</v>
      </c>
      <c r="E22" s="1235">
        <v>3</v>
      </c>
      <c r="F22" s="914"/>
      <c r="G22" s="915"/>
      <c r="H22" s="1226">
        <v>0.92</v>
      </c>
      <c r="I22" s="1227">
        <v>1103.923847</v>
      </c>
      <c r="J22" s="440"/>
      <c r="K22" s="916"/>
      <c r="L22" s="1226">
        <v>1.02</v>
      </c>
      <c r="M22" s="1227">
        <v>935</v>
      </c>
      <c r="N22" s="915"/>
      <c r="O22" s="1420">
        <v>9.4999999999999998E-3</v>
      </c>
      <c r="P22" s="1340">
        <v>1.0210447488633548E-2</v>
      </c>
      <c r="Q22" s="530"/>
      <c r="R22" s="930"/>
      <c r="S22" s="1420">
        <v>8.5000000000000006E-3</v>
      </c>
      <c r="T22" s="1340">
        <v>8.6788803653385146E-3</v>
      </c>
      <c r="U22" s="440"/>
      <c r="V22" s="440"/>
      <c r="W22" s="919">
        <f>VLOOKUP(B22,'FX rates'!$B$9:$K$124,4,FALSE)</f>
        <v>0.89200000000000002</v>
      </c>
      <c r="X22" s="920">
        <f>VLOOKUP(B22,'FX rates'!$B$9:$K$124,5,FALSE)</f>
        <v>0.874</v>
      </c>
      <c r="Y22" s="17"/>
      <c r="Z22" s="939" t="s">
        <v>120</v>
      </c>
      <c r="AA22" s="915"/>
      <c r="AB22" s="933">
        <f t="shared" ref="AB22:AB31" si="6">IF(H22="NA", "NA", H22/W22)</f>
        <v>1.0313901345291481</v>
      </c>
      <c r="AC22" s="934">
        <f t="shared" ref="AC22:AC31" si="7">IF(I22="NA", "NA", I22/X22)</f>
        <v>1263.0707631578948</v>
      </c>
      <c r="AD22" s="932"/>
      <c r="AE22" s="916"/>
      <c r="AF22" s="933">
        <f t="shared" ref="AF22:AF31" si="8">IF(L22="NA", "NA", L22/W22)</f>
        <v>1.1434977578475336</v>
      </c>
      <c r="AG22" s="934">
        <f t="shared" ref="AG22:AG31" si="9">IF(M22="NA", "NA", M22/X22)</f>
        <v>1069.7940503432494</v>
      </c>
      <c r="AH22" s="273"/>
    </row>
    <row r="23" spans="2:35" x14ac:dyDescent="0.25">
      <c r="B23" s="628" t="s">
        <v>123</v>
      </c>
      <c r="C23" s="530"/>
      <c r="D23" s="1246">
        <v>78</v>
      </c>
      <c r="E23" s="1247">
        <v>32</v>
      </c>
      <c r="F23" s="914"/>
      <c r="G23" s="915"/>
      <c r="H23" s="874" t="s">
        <v>101</v>
      </c>
      <c r="I23" s="875" t="s">
        <v>101</v>
      </c>
      <c r="J23" s="440"/>
      <c r="K23" s="916"/>
      <c r="L23" s="874">
        <v>573.96</v>
      </c>
      <c r="M23" s="875">
        <v>398.6</v>
      </c>
      <c r="N23" s="915"/>
      <c r="O23" s="1424" t="s">
        <v>101</v>
      </c>
      <c r="P23" s="1342" t="s">
        <v>101</v>
      </c>
      <c r="Q23" s="530"/>
      <c r="R23" s="915"/>
      <c r="S23" s="1424" t="s">
        <v>101</v>
      </c>
      <c r="T23" s="1342" t="s">
        <v>101</v>
      </c>
      <c r="U23" s="440"/>
      <c r="V23" s="440"/>
      <c r="W23" s="928">
        <f>VLOOKUP(B23,'FX rates'!$B$9:$K$124,4,FALSE)</f>
        <v>0.89200000000000002</v>
      </c>
      <c r="X23" s="929">
        <f>VLOOKUP(B23,'FX rates'!$B$9:$K$124,5,FALSE)</f>
        <v>0.874</v>
      </c>
      <c r="Y23" s="17"/>
      <c r="Z23" s="628" t="s">
        <v>123</v>
      </c>
      <c r="AA23" s="915"/>
      <c r="AB23" s="708" t="str">
        <f t="shared" si="6"/>
        <v>NA</v>
      </c>
      <c r="AC23" s="935" t="str">
        <f t="shared" si="7"/>
        <v>NA</v>
      </c>
      <c r="AD23" s="932"/>
      <c r="AE23" s="916"/>
      <c r="AF23" s="708">
        <f t="shared" si="8"/>
        <v>643.45291479820628</v>
      </c>
      <c r="AG23" s="935">
        <f t="shared" si="9"/>
        <v>456.06407322654462</v>
      </c>
      <c r="AH23" s="273"/>
    </row>
    <row r="24" spans="2:35" x14ac:dyDescent="0.25">
      <c r="B24" s="628" t="s">
        <v>60</v>
      </c>
      <c r="C24" s="530"/>
      <c r="D24" s="1246">
        <v>3</v>
      </c>
      <c r="E24" s="1247">
        <v>2</v>
      </c>
      <c r="F24" s="914"/>
      <c r="G24" s="915"/>
      <c r="H24" s="874">
        <v>6.55</v>
      </c>
      <c r="I24" s="875">
        <v>1.45</v>
      </c>
      <c r="J24" s="440"/>
      <c r="K24" s="916"/>
      <c r="L24" s="874">
        <v>7.71</v>
      </c>
      <c r="M24" s="875">
        <v>1.54</v>
      </c>
      <c r="N24" s="915"/>
      <c r="O24" s="1424">
        <v>2.7000000000000001E-3</v>
      </c>
      <c r="P24" s="1342">
        <v>8.9999999999999998E-4</v>
      </c>
      <c r="Q24" s="530"/>
      <c r="R24" s="915"/>
      <c r="S24" s="1424">
        <v>2.3E-3</v>
      </c>
      <c r="T24" s="1342">
        <v>8.0000000000000004E-4</v>
      </c>
      <c r="U24" s="440"/>
      <c r="V24" s="440"/>
      <c r="W24" s="928">
        <f>VLOOKUP(B24,'FX rates'!$B$9:$K$124,4,FALSE)</f>
        <v>5.9489999999999998</v>
      </c>
      <c r="X24" s="929">
        <f>VLOOKUP(B24,'FX rates'!$B$9:$K$124,5,FALSE)</f>
        <v>5.2830000000000004</v>
      </c>
      <c r="Y24" s="17"/>
      <c r="Z24" s="628" t="s">
        <v>60</v>
      </c>
      <c r="AA24" s="915"/>
      <c r="AB24" s="708">
        <f t="shared" si="6"/>
        <v>1.1010253824172129</v>
      </c>
      <c r="AC24" s="935">
        <f t="shared" si="7"/>
        <v>0.27446526594737836</v>
      </c>
      <c r="AD24" s="932"/>
      <c r="AE24" s="916"/>
      <c r="AF24" s="708">
        <f t="shared" si="8"/>
        <v>1.2960161371659102</v>
      </c>
      <c r="AG24" s="935">
        <f t="shared" si="9"/>
        <v>0.29150104107514668</v>
      </c>
      <c r="AH24" s="273"/>
    </row>
    <row r="25" spans="2:35" hidden="1" x14ac:dyDescent="0.25">
      <c r="B25" s="628" t="s">
        <v>68</v>
      </c>
      <c r="C25" s="530"/>
      <c r="D25" s="1246"/>
      <c r="E25" s="1247">
        <v>11</v>
      </c>
      <c r="F25" s="914"/>
      <c r="G25" s="915"/>
      <c r="H25" s="874"/>
      <c r="I25" s="875">
        <v>462.47702714862254</v>
      </c>
      <c r="J25" s="440"/>
      <c r="K25" s="916"/>
      <c r="L25" s="874"/>
      <c r="M25" s="875" t="s">
        <v>101</v>
      </c>
      <c r="N25" s="915"/>
      <c r="O25" s="1424"/>
      <c r="P25" s="1342" t="s">
        <v>101</v>
      </c>
      <c r="Q25" s="530"/>
      <c r="R25" s="915"/>
      <c r="S25" s="1424"/>
      <c r="T25" s="1342" t="s">
        <v>101</v>
      </c>
      <c r="U25" s="440"/>
      <c r="V25" s="440"/>
      <c r="W25" s="928">
        <f>VLOOKUP(B25,'FX rates'!$B$9:$K$124,4,FALSE)</f>
        <v>13.999000000000001</v>
      </c>
      <c r="X25" s="929">
        <f>VLOOKUP(B25,'FX rates'!$B$9:$K$124,5,FALSE)</f>
        <v>14.382</v>
      </c>
      <c r="Y25" s="17"/>
      <c r="Z25" s="628" t="s">
        <v>68</v>
      </c>
      <c r="AA25" s="915"/>
      <c r="AB25" s="708">
        <f t="shared" si="6"/>
        <v>0</v>
      </c>
      <c r="AC25" s="935">
        <f t="shared" si="7"/>
        <v>32.156656038702721</v>
      </c>
      <c r="AD25" s="932"/>
      <c r="AE25" s="916"/>
      <c r="AF25" s="708">
        <f t="shared" si="8"/>
        <v>0</v>
      </c>
      <c r="AG25" s="935" t="str">
        <f t="shared" si="9"/>
        <v>NA</v>
      </c>
      <c r="AH25" s="273"/>
    </row>
    <row r="26" spans="2:35" x14ac:dyDescent="0.25">
      <c r="B26" s="628" t="s">
        <v>72</v>
      </c>
      <c r="C26" s="530"/>
      <c r="D26" s="1246">
        <v>13</v>
      </c>
      <c r="E26" s="1247">
        <v>10</v>
      </c>
      <c r="F26" s="914"/>
      <c r="G26" s="915"/>
      <c r="H26" s="874" t="s">
        <v>101</v>
      </c>
      <c r="I26" s="875" t="s">
        <v>101</v>
      </c>
      <c r="J26" s="440"/>
      <c r="K26" s="916"/>
      <c r="L26" s="874" t="s">
        <v>101</v>
      </c>
      <c r="M26" s="875" t="s">
        <v>101</v>
      </c>
      <c r="N26" s="915"/>
      <c r="O26" s="1424" t="s">
        <v>101</v>
      </c>
      <c r="P26" s="1342" t="s">
        <v>101</v>
      </c>
      <c r="Q26" s="530"/>
      <c r="R26" s="915"/>
      <c r="S26" s="1424" t="s">
        <v>101</v>
      </c>
      <c r="T26" s="1342" t="s">
        <v>101</v>
      </c>
      <c r="U26" s="440"/>
      <c r="V26" s="440"/>
      <c r="W26" s="928">
        <f>VLOOKUP(B26,'FX rates'!$B$9:$K$124,4,FALSE)</f>
        <v>0.89200000000000002</v>
      </c>
      <c r="X26" s="929">
        <f>VLOOKUP(B26,'FX rates'!$B$9:$K$124,5,FALSE)</f>
        <v>0.874</v>
      </c>
      <c r="Y26" s="17"/>
      <c r="Z26" s="628" t="s">
        <v>72</v>
      </c>
      <c r="AA26" s="915"/>
      <c r="AB26" s="708" t="str">
        <f t="shared" si="6"/>
        <v>NA</v>
      </c>
      <c r="AC26" s="935" t="str">
        <f t="shared" si="7"/>
        <v>NA</v>
      </c>
      <c r="AD26" s="932"/>
      <c r="AE26" s="916"/>
      <c r="AF26" s="708" t="str">
        <f t="shared" si="8"/>
        <v>NA</v>
      </c>
      <c r="AG26" s="935" t="str">
        <f t="shared" si="9"/>
        <v>NA</v>
      </c>
      <c r="AH26" s="273"/>
    </row>
    <row r="27" spans="2:35" hidden="1" x14ac:dyDescent="0.25">
      <c r="B27" s="628" t="s">
        <v>78</v>
      </c>
      <c r="C27" s="530"/>
      <c r="D27" s="1246"/>
      <c r="E27" s="1247">
        <v>4</v>
      </c>
      <c r="F27" s="914"/>
      <c r="G27" s="915"/>
      <c r="H27" s="874"/>
      <c r="I27" s="875">
        <v>89.910235872000015</v>
      </c>
      <c r="J27" s="440"/>
      <c r="K27" s="916"/>
      <c r="L27" s="874"/>
      <c r="M27" s="875">
        <v>99.900262080000005</v>
      </c>
      <c r="N27" s="915"/>
      <c r="O27" s="1424"/>
      <c r="P27" s="1342">
        <v>9.1999999999999998E-2</v>
      </c>
      <c r="Q27" s="530"/>
      <c r="R27" s="915"/>
      <c r="S27" s="1424"/>
      <c r="T27" s="1342">
        <v>8.281021192974633E-2</v>
      </c>
      <c r="U27" s="440"/>
      <c r="V27" s="440"/>
      <c r="W27" s="928">
        <f>VLOOKUP(B27,'FX rates'!$B$9:$K$124,4,FALSE)</f>
        <v>306.5</v>
      </c>
      <c r="X27" s="929">
        <f>VLOOKUP(B27,'FX rates'!$B$9:$K$124,5,FALSE)</f>
        <v>363.03800000000001</v>
      </c>
      <c r="Y27" s="17"/>
      <c r="Z27" s="628" t="s">
        <v>78</v>
      </c>
      <c r="AA27" s="915"/>
      <c r="AB27" s="708">
        <f t="shared" si="6"/>
        <v>0</v>
      </c>
      <c r="AC27" s="935">
        <f t="shared" si="7"/>
        <v>0.24766067428754018</v>
      </c>
      <c r="AD27" s="932" t="s">
        <v>100</v>
      </c>
      <c r="AE27" s="916"/>
      <c r="AF27" s="708">
        <f t="shared" si="8"/>
        <v>0</v>
      </c>
      <c r="AG27" s="935">
        <f t="shared" si="9"/>
        <v>0.27517852698615575</v>
      </c>
      <c r="AH27" s="273"/>
    </row>
    <row r="28" spans="2:35" x14ac:dyDescent="0.25">
      <c r="B28" s="628" t="s">
        <v>86</v>
      </c>
      <c r="C28" s="530"/>
      <c r="D28" s="1246">
        <v>30</v>
      </c>
      <c r="E28" s="1247">
        <v>30</v>
      </c>
      <c r="F28" s="914"/>
      <c r="G28" s="915"/>
      <c r="H28" s="874" t="s">
        <v>101</v>
      </c>
      <c r="I28" s="875" t="s">
        <v>101</v>
      </c>
      <c r="J28" s="440"/>
      <c r="K28" s="916"/>
      <c r="L28" s="874">
        <v>2126.39</v>
      </c>
      <c r="M28" s="875">
        <v>2664.5</v>
      </c>
      <c r="N28" s="915"/>
      <c r="O28" s="1424">
        <v>3.7699999999999997E-2</v>
      </c>
      <c r="P28" s="1342">
        <v>4.07E-2</v>
      </c>
      <c r="Q28" s="530"/>
      <c r="R28" s="915"/>
      <c r="S28" s="1424">
        <v>0</v>
      </c>
      <c r="T28" s="1342" t="s">
        <v>101</v>
      </c>
      <c r="U28" s="440"/>
      <c r="V28" s="440"/>
      <c r="W28" s="928">
        <f>VLOOKUP(B28,'FX rates'!$B$9:$K$124,4,FALSE)</f>
        <v>36.35</v>
      </c>
      <c r="X28" s="929">
        <f>VLOOKUP(B28,'FX rates'!$B$9:$K$124,5,FALSE)</f>
        <v>33.442</v>
      </c>
      <c r="Y28" s="17"/>
      <c r="Z28" s="628" t="s">
        <v>86</v>
      </c>
      <c r="AA28" s="915"/>
      <c r="AB28" s="708" t="str">
        <f t="shared" si="6"/>
        <v>NA</v>
      </c>
      <c r="AC28" s="935" t="str">
        <f t="shared" si="7"/>
        <v>NA</v>
      </c>
      <c r="AD28" s="932"/>
      <c r="AE28" s="916"/>
      <c r="AF28" s="708">
        <f t="shared" si="8"/>
        <v>58.497661623108662</v>
      </c>
      <c r="AG28" s="935">
        <f t="shared" si="9"/>
        <v>79.675258656778894</v>
      </c>
      <c r="AH28" s="273"/>
    </row>
    <row r="29" spans="2:35" x14ac:dyDescent="0.25">
      <c r="B29" s="745" t="s">
        <v>333</v>
      </c>
      <c r="C29" s="530"/>
      <c r="D29" s="1248">
        <v>1</v>
      </c>
      <c r="E29" s="1249">
        <v>2</v>
      </c>
      <c r="F29" s="914"/>
      <c r="G29" s="915"/>
      <c r="H29" s="1418">
        <v>0</v>
      </c>
      <c r="I29" s="877" t="s">
        <v>101</v>
      </c>
      <c r="J29" s="440"/>
      <c r="K29" s="916"/>
      <c r="L29" s="1233">
        <v>117</v>
      </c>
      <c r="M29" s="877">
        <v>505</v>
      </c>
      <c r="N29" s="915"/>
      <c r="O29" s="1425">
        <v>0.03</v>
      </c>
      <c r="P29" s="1426">
        <v>0.15239017999999999</v>
      </c>
      <c r="Q29" s="530"/>
      <c r="R29" s="915"/>
      <c r="S29" s="1425">
        <v>0</v>
      </c>
      <c r="T29" s="1426" t="s">
        <v>101</v>
      </c>
      <c r="U29" s="440"/>
      <c r="V29" s="440"/>
      <c r="W29" s="928">
        <f>VLOOKUP(B29,'FX rates'!$B$9:$K$124,4,FALSE)</f>
        <v>16.05</v>
      </c>
      <c r="X29" s="929">
        <f>VLOOKUP(B29,'FX rates'!$B$9:$K$124,5,FALSE)</f>
        <v>17.875</v>
      </c>
      <c r="Y29" s="17"/>
      <c r="Z29" s="745" t="s">
        <v>333</v>
      </c>
      <c r="AA29" s="915"/>
      <c r="AB29" s="708">
        <f t="shared" ref="AB29:AB30" si="10">IF(H29="NA", "NA", H29/W29)</f>
        <v>0</v>
      </c>
      <c r="AC29" s="935" t="str">
        <f t="shared" ref="AC29:AC30" si="11">IF(I29="NA", "NA", I29/X29)</f>
        <v>NA</v>
      </c>
      <c r="AD29" s="932"/>
      <c r="AE29" s="916"/>
      <c r="AF29" s="708">
        <f t="shared" ref="AF29" si="12">IF(L29="NA", "NA", L29/W29)</f>
        <v>7.2897196261682238</v>
      </c>
      <c r="AG29" s="935">
        <f t="shared" ref="AG29" si="13">IF(M29="NA", "NA", M29/X29)</f>
        <v>28.251748251748253</v>
      </c>
      <c r="AH29" s="273"/>
    </row>
    <row r="30" spans="2:35" x14ac:dyDescent="0.25">
      <c r="B30" s="745" t="s">
        <v>143</v>
      </c>
      <c r="C30" s="530"/>
      <c r="D30" s="1248">
        <v>41</v>
      </c>
      <c r="E30" s="1249" t="s">
        <v>101</v>
      </c>
      <c r="F30" s="914"/>
      <c r="G30" s="915"/>
      <c r="H30" s="1418">
        <v>48</v>
      </c>
      <c r="I30" s="877" t="s">
        <v>101</v>
      </c>
      <c r="J30" s="440"/>
      <c r="K30" s="916"/>
      <c r="L30" s="1233">
        <v>59</v>
      </c>
      <c r="M30" s="877" t="s">
        <v>101</v>
      </c>
      <c r="N30" s="915"/>
      <c r="O30" s="1425">
        <v>6.1000000000000004E-3</v>
      </c>
      <c r="P30" s="1426" t="s">
        <v>101</v>
      </c>
      <c r="Q30" s="530"/>
      <c r="R30" s="915"/>
      <c r="S30" s="1425">
        <v>5.0000000000000001E-3</v>
      </c>
      <c r="T30" s="1426" t="s">
        <v>101</v>
      </c>
      <c r="U30" s="440"/>
      <c r="V30" s="440"/>
      <c r="W30" s="928">
        <f>VLOOKUP(B30,'FX rates'!$B$9:$K$124,4,FALSE)</f>
        <v>3.7930000000000001</v>
      </c>
      <c r="X30" s="929">
        <f>VLOOKUP(B30,'FX rates'!$B$9:$K$124,5,FALSE)</f>
        <v>3.7519999999999998</v>
      </c>
      <c r="Y30" s="17"/>
      <c r="Z30" s="745" t="s">
        <v>143</v>
      </c>
      <c r="AA30" s="915"/>
      <c r="AB30" s="708">
        <f t="shared" si="10"/>
        <v>12.654890587925125</v>
      </c>
      <c r="AC30" s="935" t="str">
        <f t="shared" si="11"/>
        <v>NA</v>
      </c>
      <c r="AD30" s="932"/>
      <c r="AE30" s="916"/>
      <c r="AF30" s="708">
        <f t="shared" ref="AF30" si="14">IF(L30="NA", "NA", L30/W30)</f>
        <v>15.554969680991299</v>
      </c>
      <c r="AG30" s="935" t="str">
        <f t="shared" ref="AG30" si="15">IF(M30="NA", "NA", M30/X30)</f>
        <v>NA</v>
      </c>
      <c r="AH30" s="273"/>
    </row>
    <row r="31" spans="2:35" x14ac:dyDescent="0.25">
      <c r="B31" s="636" t="s">
        <v>145</v>
      </c>
      <c r="C31" s="530"/>
      <c r="D31" s="1220">
        <v>1</v>
      </c>
      <c r="E31" s="1245">
        <v>5</v>
      </c>
      <c r="F31" s="914"/>
      <c r="G31" s="915"/>
      <c r="H31" s="880">
        <v>0.98</v>
      </c>
      <c r="I31" s="881">
        <v>12.74</v>
      </c>
      <c r="J31" s="440"/>
      <c r="K31" s="916"/>
      <c r="L31" s="899">
        <v>1.1200000000000001</v>
      </c>
      <c r="M31" s="881">
        <v>14.48</v>
      </c>
      <c r="N31" s="915"/>
      <c r="O31" s="931">
        <v>4.0000000000000002E-4</v>
      </c>
      <c r="P31" s="1353">
        <v>5.0000000000000001E-4</v>
      </c>
      <c r="Q31" s="530"/>
      <c r="R31" s="915"/>
      <c r="S31" s="931">
        <v>4.0000000000000002E-4</v>
      </c>
      <c r="T31" s="1353">
        <v>0</v>
      </c>
      <c r="U31" s="440"/>
      <c r="V31" s="440"/>
      <c r="W31" s="924">
        <f>VLOOKUP(B31,'FX rates'!$B$9:$K$124,4,FALSE)</f>
        <v>6.6379999999999999</v>
      </c>
      <c r="X31" s="925">
        <f>VLOOKUP(B31,'FX rates'!$B$9:$K$124,5,FALSE)</f>
        <v>6.4729999999999999</v>
      </c>
      <c r="Y31" s="17"/>
      <c r="Z31" s="636" t="s">
        <v>145</v>
      </c>
      <c r="AA31" s="915"/>
      <c r="AB31" s="937">
        <f t="shared" si="6"/>
        <v>0.14763482976800241</v>
      </c>
      <c r="AC31" s="938">
        <f t="shared" si="7"/>
        <v>1.9681754982233894</v>
      </c>
      <c r="AD31" s="932"/>
      <c r="AE31" s="916"/>
      <c r="AF31" s="937">
        <f t="shared" si="8"/>
        <v>0.16872551973485991</v>
      </c>
      <c r="AG31" s="938">
        <f t="shared" si="9"/>
        <v>2.236984396724857</v>
      </c>
      <c r="AH31" s="15"/>
    </row>
    <row r="32" spans="2:35" x14ac:dyDescent="0.25">
      <c r="B32" s="43"/>
      <c r="D32" s="61"/>
      <c r="E32" s="61" t="s">
        <v>428</v>
      </c>
      <c r="F32" s="432"/>
      <c r="H32" s="15"/>
      <c r="I32" s="15" t="s">
        <v>428</v>
      </c>
      <c r="J32" s="1"/>
      <c r="K32" s="15"/>
      <c r="L32" s="15"/>
      <c r="M32" s="15" t="s">
        <v>428</v>
      </c>
      <c r="P32" s="307" t="s">
        <v>428</v>
      </c>
      <c r="Q32" s="75"/>
      <c r="T32" s="1" t="s">
        <v>428</v>
      </c>
      <c r="U32" s="1"/>
      <c r="Z32" s="43"/>
      <c r="AB32" s="15"/>
      <c r="AC32" s="15"/>
      <c r="AD32" s="87"/>
      <c r="AE32" s="15"/>
      <c r="AF32" s="15"/>
      <c r="AG32" s="15"/>
      <c r="AH32" s="15"/>
    </row>
    <row r="33" spans="2:33" x14ac:dyDescent="0.25">
      <c r="B33" s="1" t="s">
        <v>218</v>
      </c>
      <c r="D33" s="61"/>
      <c r="E33" s="61"/>
      <c r="F33" s="432"/>
      <c r="J33" s="1"/>
      <c r="Q33" s="75"/>
      <c r="U33" s="1"/>
      <c r="AB33" s="106"/>
      <c r="AC33" s="106"/>
      <c r="AD33" s="125"/>
      <c r="AE33" s="106"/>
      <c r="AF33" s="106"/>
      <c r="AG33" s="106"/>
    </row>
    <row r="34" spans="2:33" x14ac:dyDescent="0.25">
      <c r="B34" s="1" t="s">
        <v>248</v>
      </c>
      <c r="D34" s="61"/>
      <c r="E34" s="61"/>
      <c r="F34" s="432"/>
      <c r="J34" s="1"/>
      <c r="Q34" s="75"/>
      <c r="U34" s="1"/>
      <c r="AB34" s="106"/>
      <c r="AC34" s="106"/>
      <c r="AD34" s="125"/>
      <c r="AE34" s="106"/>
      <c r="AF34" s="106"/>
      <c r="AG34" s="106"/>
    </row>
    <row r="35" spans="2:33" x14ac:dyDescent="0.25">
      <c r="E35" s="1" t="s">
        <v>428</v>
      </c>
      <c r="F35" s="432"/>
      <c r="I35" s="1" t="s">
        <v>428</v>
      </c>
      <c r="M35" s="1" t="s">
        <v>428</v>
      </c>
      <c r="P35" s="1" t="s">
        <v>428</v>
      </c>
      <c r="Q35" s="75"/>
      <c r="T35" s="1" t="s">
        <v>428</v>
      </c>
      <c r="U35" s="1"/>
      <c r="AB35" s="106"/>
      <c r="AC35" s="106"/>
      <c r="AD35" s="125"/>
      <c r="AE35" s="106"/>
      <c r="AF35" s="106"/>
      <c r="AG35" s="106"/>
    </row>
    <row r="36" spans="2:33" x14ac:dyDescent="0.25">
      <c r="E36" s="1" t="s">
        <v>428</v>
      </c>
      <c r="F36" s="432"/>
      <c r="I36" s="1" t="s">
        <v>428</v>
      </c>
      <c r="M36" s="1" t="s">
        <v>428</v>
      </c>
      <c r="P36" s="1" t="s">
        <v>428</v>
      </c>
      <c r="Q36" s="75"/>
      <c r="T36" s="1" t="s">
        <v>428</v>
      </c>
      <c r="U36" s="1"/>
      <c r="AB36" s="106"/>
      <c r="AC36" s="106"/>
      <c r="AD36" s="125"/>
      <c r="AE36" s="106"/>
      <c r="AF36" s="106"/>
      <c r="AG36" s="106"/>
    </row>
    <row r="37" spans="2:33" x14ac:dyDescent="0.25">
      <c r="E37" s="1" t="s">
        <v>428</v>
      </c>
      <c r="F37" s="432"/>
      <c r="I37" s="1" t="s">
        <v>428</v>
      </c>
      <c r="M37" s="1" t="s">
        <v>428</v>
      </c>
      <c r="P37" s="1" t="s">
        <v>428</v>
      </c>
      <c r="Q37" s="75"/>
      <c r="T37" s="1" t="s">
        <v>428</v>
      </c>
      <c r="U37" s="1"/>
      <c r="AB37" s="106"/>
      <c r="AC37" s="106"/>
      <c r="AD37" s="125"/>
      <c r="AE37" s="106"/>
      <c r="AF37" s="106"/>
      <c r="AG37" s="106"/>
    </row>
    <row r="38" spans="2:33" x14ac:dyDescent="0.25">
      <c r="E38" s="1" t="s">
        <v>428</v>
      </c>
      <c r="F38" s="432"/>
      <c r="I38" s="1" t="s">
        <v>428</v>
      </c>
      <c r="M38" s="1" t="s">
        <v>428</v>
      </c>
      <c r="P38" s="1" t="s">
        <v>428</v>
      </c>
      <c r="T38" s="1" t="s">
        <v>428</v>
      </c>
      <c r="AB38" s="106"/>
      <c r="AC38" s="106"/>
      <c r="AD38" s="125"/>
      <c r="AE38" s="106"/>
      <c r="AF38" s="106"/>
      <c r="AG38" s="106"/>
    </row>
    <row r="39" spans="2:33" x14ac:dyDescent="0.25">
      <c r="E39" s="1" t="s">
        <v>428</v>
      </c>
      <c r="F39" s="432"/>
      <c r="I39" s="1" t="s">
        <v>428</v>
      </c>
      <c r="M39" s="1" t="s">
        <v>428</v>
      </c>
      <c r="P39" s="1" t="s">
        <v>428</v>
      </c>
      <c r="T39" s="1" t="s">
        <v>428</v>
      </c>
      <c r="AB39" s="106"/>
      <c r="AC39" s="106"/>
      <c r="AD39" s="125"/>
      <c r="AE39" s="106"/>
      <c r="AF39" s="106"/>
      <c r="AG39" s="106"/>
    </row>
    <row r="40" spans="2:33" x14ac:dyDescent="0.25">
      <c r="E40" s="1" t="s">
        <v>428</v>
      </c>
      <c r="I40" s="1" t="s">
        <v>428</v>
      </c>
      <c r="M40" s="1" t="s">
        <v>428</v>
      </c>
      <c r="P40" s="1" t="s">
        <v>428</v>
      </c>
      <c r="T40" s="1" t="s">
        <v>428</v>
      </c>
      <c r="AB40" s="106"/>
      <c r="AC40" s="106"/>
      <c r="AD40" s="125"/>
      <c r="AE40" s="106"/>
      <c r="AF40" s="106"/>
      <c r="AG40" s="106"/>
    </row>
    <row r="41" spans="2:33" x14ac:dyDescent="0.25">
      <c r="E41" s="1" t="s">
        <v>428</v>
      </c>
      <c r="I41" s="1" t="s">
        <v>428</v>
      </c>
      <c r="M41" s="1" t="s">
        <v>428</v>
      </c>
      <c r="P41" s="1" t="s">
        <v>428</v>
      </c>
      <c r="T41" s="1" t="s">
        <v>428</v>
      </c>
      <c r="AB41" s="106"/>
      <c r="AC41" s="106"/>
      <c r="AD41" s="125"/>
      <c r="AE41" s="106"/>
      <c r="AF41" s="106"/>
      <c r="AG41" s="106"/>
    </row>
    <row r="42" spans="2:33" x14ac:dyDescent="0.25">
      <c r="E42" s="1" t="s">
        <v>428</v>
      </c>
      <c r="I42" s="1" t="s">
        <v>428</v>
      </c>
      <c r="M42" s="1" t="s">
        <v>428</v>
      </c>
      <c r="P42" s="1" t="s">
        <v>428</v>
      </c>
      <c r="T42" s="1" t="s">
        <v>428</v>
      </c>
      <c r="AB42" s="106"/>
      <c r="AC42" s="106"/>
      <c r="AD42" s="125"/>
      <c r="AE42" s="106"/>
      <c r="AF42" s="106"/>
      <c r="AG42" s="106"/>
    </row>
    <row r="43" spans="2:33" x14ac:dyDescent="0.25">
      <c r="E43" s="1" t="s">
        <v>428</v>
      </c>
      <c r="I43" s="1" t="s">
        <v>428</v>
      </c>
      <c r="M43" s="1" t="s">
        <v>428</v>
      </c>
      <c r="P43" s="1" t="s">
        <v>428</v>
      </c>
      <c r="T43" s="1" t="s">
        <v>428</v>
      </c>
      <c r="AB43" s="106"/>
      <c r="AC43" s="106"/>
      <c r="AD43" s="125"/>
      <c r="AE43" s="106"/>
      <c r="AF43" s="106"/>
      <c r="AG43" s="106"/>
    </row>
    <row r="44" spans="2:33" x14ac:dyDescent="0.25">
      <c r="E44" s="1" t="s">
        <v>428</v>
      </c>
      <c r="F44" s="1"/>
      <c r="I44" s="1" t="s">
        <v>428</v>
      </c>
      <c r="J44" s="1"/>
      <c r="M44" s="1" t="s">
        <v>428</v>
      </c>
      <c r="P44" s="1" t="s">
        <v>428</v>
      </c>
      <c r="Q44" s="1"/>
      <c r="T44" s="1" t="s">
        <v>428</v>
      </c>
      <c r="U44" s="1"/>
      <c r="AB44" s="106"/>
      <c r="AC44" s="106"/>
      <c r="AD44" s="125"/>
      <c r="AE44" s="106"/>
      <c r="AF44" s="106"/>
      <c r="AG44" s="106"/>
    </row>
    <row r="45" spans="2:33" x14ac:dyDescent="0.25">
      <c r="E45" s="1" t="s">
        <v>428</v>
      </c>
      <c r="F45" s="1"/>
      <c r="I45" s="1" t="s">
        <v>428</v>
      </c>
      <c r="J45" s="1"/>
      <c r="M45" s="1" t="s">
        <v>428</v>
      </c>
      <c r="P45" s="1" t="s">
        <v>428</v>
      </c>
      <c r="Q45" s="1"/>
      <c r="T45" s="1" t="s">
        <v>428</v>
      </c>
      <c r="U45" s="1"/>
      <c r="AB45" s="106"/>
      <c r="AC45" s="106"/>
      <c r="AD45" s="125"/>
      <c r="AE45" s="106"/>
      <c r="AF45" s="106"/>
      <c r="AG45" s="106"/>
    </row>
    <row r="46" spans="2:33" x14ac:dyDescent="0.25">
      <c r="E46" s="1" t="s">
        <v>428</v>
      </c>
      <c r="F46" s="1"/>
      <c r="I46" s="1" t="s">
        <v>428</v>
      </c>
      <c r="J46" s="1"/>
      <c r="M46" s="1" t="s">
        <v>428</v>
      </c>
      <c r="P46" s="1" t="s">
        <v>428</v>
      </c>
      <c r="Q46" s="1"/>
      <c r="T46" s="1" t="s">
        <v>428</v>
      </c>
      <c r="U46" s="1"/>
      <c r="AB46" s="106"/>
      <c r="AC46" s="106"/>
      <c r="AD46" s="125"/>
      <c r="AE46" s="106"/>
      <c r="AF46" s="106"/>
      <c r="AG46" s="106"/>
    </row>
    <row r="47" spans="2:33" x14ac:dyDescent="0.25">
      <c r="E47" s="1" t="s">
        <v>428</v>
      </c>
      <c r="F47" s="1"/>
      <c r="I47" s="1" t="s">
        <v>428</v>
      </c>
      <c r="J47" s="1"/>
      <c r="M47" s="1" t="s">
        <v>428</v>
      </c>
      <c r="P47" s="1" t="s">
        <v>428</v>
      </c>
      <c r="Q47" s="1"/>
      <c r="T47" s="1" t="s">
        <v>428</v>
      </c>
      <c r="U47" s="1"/>
      <c r="AB47" s="106"/>
      <c r="AC47" s="106"/>
      <c r="AD47" s="125"/>
      <c r="AE47" s="106"/>
      <c r="AF47" s="106"/>
      <c r="AG47" s="106"/>
    </row>
    <row r="48" spans="2:33" x14ac:dyDescent="0.25">
      <c r="E48" s="1" t="s">
        <v>428</v>
      </c>
      <c r="F48" s="1"/>
      <c r="I48" s="1" t="s">
        <v>428</v>
      </c>
      <c r="J48" s="1"/>
      <c r="M48" s="1" t="s">
        <v>428</v>
      </c>
      <c r="P48" s="1" t="s">
        <v>428</v>
      </c>
      <c r="Q48" s="1"/>
      <c r="T48" s="1" t="s">
        <v>428</v>
      </c>
      <c r="U48" s="1"/>
      <c r="AB48" s="106"/>
      <c r="AC48" s="106"/>
      <c r="AD48" s="125"/>
      <c r="AE48" s="106"/>
      <c r="AF48" s="106"/>
      <c r="AG48" s="106"/>
    </row>
    <row r="49" spans="2:33" ht="12" customHeight="1" x14ac:dyDescent="0.25">
      <c r="E49" s="1" t="s">
        <v>428</v>
      </c>
      <c r="F49" s="1"/>
      <c r="I49" s="1" t="s">
        <v>428</v>
      </c>
      <c r="J49" s="1"/>
      <c r="M49" s="1" t="s">
        <v>428</v>
      </c>
      <c r="P49" s="1" t="s">
        <v>428</v>
      </c>
      <c r="Q49" s="1"/>
      <c r="T49" s="1" t="s">
        <v>428</v>
      </c>
      <c r="U49" s="1"/>
      <c r="AB49" s="106"/>
      <c r="AC49" s="106"/>
      <c r="AD49" s="125"/>
      <c r="AE49" s="106"/>
      <c r="AF49" s="106"/>
      <c r="AG49" s="106"/>
    </row>
    <row r="50" spans="2:33" ht="12" customHeight="1" x14ac:dyDescent="0.25">
      <c r="E50" s="1" t="s">
        <v>428</v>
      </c>
      <c r="F50" s="1"/>
      <c r="I50" s="1" t="s">
        <v>428</v>
      </c>
      <c r="J50" s="1"/>
      <c r="M50" s="1" t="s">
        <v>428</v>
      </c>
      <c r="P50" s="1" t="s">
        <v>428</v>
      </c>
      <c r="Q50" s="1"/>
      <c r="T50" s="1" t="s">
        <v>428</v>
      </c>
      <c r="U50" s="1"/>
      <c r="AB50" s="106"/>
      <c r="AC50" s="106"/>
      <c r="AD50" s="125"/>
      <c r="AE50" s="106"/>
      <c r="AF50" s="106"/>
      <c r="AG50" s="106"/>
    </row>
    <row r="51" spans="2:33" ht="12" customHeight="1" x14ac:dyDescent="0.25">
      <c r="E51" s="1" t="s">
        <v>428</v>
      </c>
      <c r="F51" s="1"/>
      <c r="I51" s="1" t="s">
        <v>428</v>
      </c>
      <c r="J51" s="1"/>
      <c r="M51" s="1" t="s">
        <v>428</v>
      </c>
      <c r="P51" s="1" t="s">
        <v>428</v>
      </c>
      <c r="Q51" s="1"/>
      <c r="T51" s="1" t="s">
        <v>428</v>
      </c>
      <c r="U51" s="1"/>
      <c r="AB51" s="106"/>
      <c r="AC51" s="106"/>
      <c r="AD51" s="125"/>
      <c r="AE51" s="106"/>
      <c r="AF51" s="106"/>
      <c r="AG51" s="106"/>
    </row>
    <row r="52" spans="2:33" ht="12" customHeight="1" x14ac:dyDescent="0.25">
      <c r="E52" s="1" t="s">
        <v>428</v>
      </c>
      <c r="F52" s="1"/>
      <c r="I52" s="1" t="s">
        <v>428</v>
      </c>
      <c r="J52" s="1"/>
      <c r="M52" s="1" t="s">
        <v>428</v>
      </c>
      <c r="P52" s="1" t="s">
        <v>428</v>
      </c>
      <c r="Q52" s="1"/>
      <c r="T52" s="1" t="s">
        <v>428</v>
      </c>
      <c r="U52" s="1"/>
      <c r="AB52" s="106"/>
      <c r="AC52" s="106"/>
      <c r="AD52" s="125"/>
      <c r="AE52" s="106"/>
      <c r="AF52" s="106"/>
      <c r="AG52" s="106"/>
    </row>
    <row r="53" spans="2:33" ht="12" customHeight="1" x14ac:dyDescent="0.25">
      <c r="E53" s="1" t="s">
        <v>428</v>
      </c>
      <c r="F53" s="1"/>
      <c r="I53" s="1" t="s">
        <v>428</v>
      </c>
      <c r="J53" s="1"/>
      <c r="M53" s="1" t="s">
        <v>428</v>
      </c>
      <c r="P53" s="1" t="s">
        <v>428</v>
      </c>
      <c r="Q53" s="1"/>
      <c r="T53" s="1" t="s">
        <v>428</v>
      </c>
      <c r="U53" s="1"/>
      <c r="AB53" s="106"/>
      <c r="AC53" s="106"/>
      <c r="AD53" s="125"/>
      <c r="AE53" s="106"/>
      <c r="AF53" s="106"/>
      <c r="AG53" s="106"/>
    </row>
    <row r="54" spans="2:33" ht="12" customHeight="1" x14ac:dyDescent="0.25">
      <c r="E54" s="1" t="s">
        <v>428</v>
      </c>
      <c r="F54" s="1"/>
      <c r="I54" s="1" t="s">
        <v>428</v>
      </c>
      <c r="J54" s="1"/>
      <c r="M54" s="1" t="s">
        <v>428</v>
      </c>
      <c r="P54" s="1" t="s">
        <v>428</v>
      </c>
      <c r="Q54" s="1"/>
      <c r="T54" s="1" t="s">
        <v>428</v>
      </c>
      <c r="U54" s="1"/>
      <c r="AB54" s="106"/>
      <c r="AC54" s="106"/>
      <c r="AD54" s="125"/>
      <c r="AE54" s="106"/>
      <c r="AF54" s="106"/>
      <c r="AG54" s="106"/>
    </row>
    <row r="55" spans="2:33" ht="12" customHeight="1" x14ac:dyDescent="0.25">
      <c r="E55" s="1" t="s">
        <v>428</v>
      </c>
      <c r="F55" s="1"/>
      <c r="I55" s="1" t="s">
        <v>428</v>
      </c>
      <c r="J55" s="1"/>
      <c r="M55" s="1" t="s">
        <v>428</v>
      </c>
      <c r="P55" s="1" t="s">
        <v>428</v>
      </c>
      <c r="Q55" s="1"/>
      <c r="T55" s="1" t="s">
        <v>428</v>
      </c>
      <c r="U55" s="1"/>
      <c r="AB55" s="106"/>
      <c r="AC55" s="106"/>
      <c r="AD55" s="125"/>
      <c r="AE55" s="106"/>
      <c r="AF55" s="106"/>
      <c r="AG55" s="106"/>
    </row>
    <row r="56" spans="2:33" ht="12" customHeight="1" x14ac:dyDescent="0.25">
      <c r="E56" s="1" t="s">
        <v>428</v>
      </c>
      <c r="F56" s="1"/>
      <c r="I56" s="1" t="s">
        <v>428</v>
      </c>
      <c r="J56" s="1"/>
      <c r="M56" s="1" t="s">
        <v>428</v>
      </c>
      <c r="P56" s="1" t="s">
        <v>428</v>
      </c>
      <c r="Q56" s="1"/>
      <c r="T56" s="1" t="s">
        <v>428</v>
      </c>
      <c r="U56" s="1"/>
      <c r="AB56" s="106"/>
      <c r="AC56" s="106"/>
      <c r="AD56" s="125"/>
      <c r="AE56" s="106"/>
      <c r="AF56" s="106"/>
      <c r="AG56" s="106"/>
    </row>
    <row r="57" spans="2:33" ht="12" customHeight="1" x14ac:dyDescent="0.25">
      <c r="E57" s="1" t="s">
        <v>428</v>
      </c>
      <c r="F57" s="1"/>
      <c r="I57" s="1" t="s">
        <v>428</v>
      </c>
      <c r="J57" s="1"/>
      <c r="M57" s="1" t="s">
        <v>428</v>
      </c>
      <c r="P57" s="1" t="s">
        <v>428</v>
      </c>
      <c r="Q57" s="1"/>
      <c r="T57" s="1" t="s">
        <v>428</v>
      </c>
      <c r="U57" s="1"/>
      <c r="AB57" s="106"/>
      <c r="AC57" s="106"/>
      <c r="AD57" s="125"/>
      <c r="AE57" s="106"/>
      <c r="AF57" s="106"/>
      <c r="AG57" s="106"/>
    </row>
    <row r="58" spans="2:33" ht="12" customHeight="1" x14ac:dyDescent="0.25">
      <c r="E58" s="1" t="s">
        <v>428</v>
      </c>
      <c r="F58" s="1"/>
      <c r="I58" s="1" t="s">
        <v>428</v>
      </c>
      <c r="J58" s="1"/>
      <c r="M58" s="1" t="s">
        <v>428</v>
      </c>
      <c r="P58" s="1" t="s">
        <v>428</v>
      </c>
      <c r="Q58" s="1"/>
      <c r="T58" s="1" t="s">
        <v>428</v>
      </c>
      <c r="U58" s="1"/>
      <c r="AB58" s="106"/>
      <c r="AC58" s="106"/>
      <c r="AD58" s="125"/>
      <c r="AE58" s="106"/>
      <c r="AF58" s="106"/>
      <c r="AG58" s="106"/>
    </row>
    <row r="59" spans="2:33" ht="12" customHeight="1" x14ac:dyDescent="0.25">
      <c r="E59" s="1" t="s">
        <v>428</v>
      </c>
      <c r="F59" s="1"/>
      <c r="I59" s="1" t="s">
        <v>428</v>
      </c>
      <c r="J59" s="1"/>
      <c r="M59" s="1" t="s">
        <v>428</v>
      </c>
      <c r="P59" s="1" t="s">
        <v>428</v>
      </c>
      <c r="Q59" s="1"/>
      <c r="T59" s="1" t="s">
        <v>428</v>
      </c>
      <c r="U59" s="1"/>
      <c r="AB59" s="106"/>
      <c r="AC59" s="106"/>
      <c r="AD59" s="125"/>
      <c r="AE59" s="106"/>
      <c r="AF59" s="106"/>
      <c r="AG59" s="106"/>
    </row>
    <row r="60" spans="2:33" ht="12" customHeight="1" x14ac:dyDescent="0.25">
      <c r="E60" s="1" t="s">
        <v>428</v>
      </c>
      <c r="I60" s="1" t="s">
        <v>428</v>
      </c>
      <c r="M60" s="1" t="s">
        <v>428</v>
      </c>
      <c r="P60" s="1" t="s">
        <v>428</v>
      </c>
      <c r="T60" s="1" t="s">
        <v>428</v>
      </c>
      <c r="AB60" s="106"/>
      <c r="AC60" s="106"/>
      <c r="AD60" s="125"/>
      <c r="AE60" s="106"/>
      <c r="AF60" s="106"/>
      <c r="AG60" s="106"/>
    </row>
    <row r="61" spans="2:33" ht="12" customHeight="1" x14ac:dyDescent="0.25">
      <c r="E61" s="1" t="s">
        <v>428</v>
      </c>
      <c r="I61" s="1" t="s">
        <v>428</v>
      </c>
      <c r="M61" s="1" t="s">
        <v>428</v>
      </c>
      <c r="P61" s="1" t="s">
        <v>428</v>
      </c>
      <c r="T61" s="1" t="s">
        <v>428</v>
      </c>
      <c r="AB61" s="106"/>
      <c r="AC61" s="106"/>
      <c r="AD61" s="125"/>
      <c r="AE61" s="106"/>
      <c r="AF61" s="106"/>
      <c r="AG61" s="106"/>
    </row>
    <row r="62" spans="2:33" ht="12" customHeight="1" x14ac:dyDescent="0.25">
      <c r="E62" s="1" t="s">
        <v>428</v>
      </c>
      <c r="I62" s="1" t="s">
        <v>428</v>
      </c>
      <c r="M62" s="1" t="s">
        <v>428</v>
      </c>
      <c r="P62" s="1" t="s">
        <v>428</v>
      </c>
      <c r="T62" s="1" t="s">
        <v>428</v>
      </c>
      <c r="AB62" s="106"/>
      <c r="AC62" s="106"/>
      <c r="AD62" s="125"/>
      <c r="AE62" s="106"/>
      <c r="AF62" s="106"/>
      <c r="AG62" s="106"/>
    </row>
    <row r="63" spans="2:33" ht="12" customHeight="1" x14ac:dyDescent="0.25">
      <c r="B63" s="6"/>
      <c r="D63" s="6"/>
      <c r="E63" s="1" t="s">
        <v>428</v>
      </c>
      <c r="I63" s="1" t="s">
        <v>428</v>
      </c>
      <c r="M63" s="1" t="s">
        <v>428</v>
      </c>
      <c r="P63" s="1" t="s">
        <v>428</v>
      </c>
      <c r="T63" s="1" t="s">
        <v>428</v>
      </c>
      <c r="Z63" s="6"/>
      <c r="AB63" s="106"/>
      <c r="AC63" s="106"/>
      <c r="AD63" s="125"/>
      <c r="AE63" s="106"/>
      <c r="AF63" s="106"/>
      <c r="AG63" s="106"/>
    </row>
    <row r="64" spans="2:33" ht="12" customHeight="1" x14ac:dyDescent="0.25">
      <c r="E64" s="1" t="s">
        <v>428</v>
      </c>
      <c r="I64" s="1" t="s">
        <v>428</v>
      </c>
      <c r="M64" s="1" t="s">
        <v>428</v>
      </c>
      <c r="P64" s="1" t="s">
        <v>428</v>
      </c>
      <c r="T64" s="1" t="s">
        <v>428</v>
      </c>
      <c r="AB64" s="106"/>
      <c r="AC64" s="106"/>
      <c r="AD64" s="125"/>
      <c r="AE64" s="106"/>
      <c r="AF64" s="106"/>
      <c r="AG64" s="106"/>
    </row>
    <row r="65" spans="5:33" ht="12" customHeight="1" x14ac:dyDescent="0.25">
      <c r="E65" s="1" t="s">
        <v>428</v>
      </c>
      <c r="I65" s="1" t="s">
        <v>428</v>
      </c>
      <c r="M65" s="1" t="s">
        <v>428</v>
      </c>
      <c r="P65" s="1" t="s">
        <v>428</v>
      </c>
      <c r="T65" s="1" t="s">
        <v>428</v>
      </c>
      <c r="AB65" s="106"/>
      <c r="AC65" s="106"/>
      <c r="AD65" s="125"/>
      <c r="AE65" s="106"/>
      <c r="AF65" s="106"/>
      <c r="AG65" s="106"/>
    </row>
    <row r="66" spans="5:33" ht="12" customHeight="1" x14ac:dyDescent="0.25">
      <c r="E66" s="1" t="s">
        <v>428</v>
      </c>
      <c r="I66" s="1" t="s">
        <v>428</v>
      </c>
      <c r="M66" s="1" t="s">
        <v>428</v>
      </c>
      <c r="P66" s="1" t="s">
        <v>428</v>
      </c>
      <c r="T66" s="1" t="s">
        <v>428</v>
      </c>
      <c r="AB66" s="106"/>
      <c r="AC66" s="106"/>
      <c r="AD66" s="125"/>
      <c r="AE66" s="106"/>
      <c r="AF66" s="106"/>
      <c r="AG66" s="106"/>
    </row>
    <row r="67" spans="5:33" ht="12" customHeight="1" x14ac:dyDescent="0.25">
      <c r="E67" s="1" t="s">
        <v>428</v>
      </c>
      <c r="I67" s="1" t="s">
        <v>428</v>
      </c>
      <c r="M67" s="1" t="s">
        <v>428</v>
      </c>
      <c r="P67" s="1" t="s">
        <v>428</v>
      </c>
      <c r="T67" s="1" t="s">
        <v>428</v>
      </c>
      <c r="AB67" s="106"/>
      <c r="AC67" s="106"/>
      <c r="AD67" s="125"/>
      <c r="AE67" s="106"/>
      <c r="AF67" s="106"/>
      <c r="AG67" s="106"/>
    </row>
    <row r="68" spans="5:33" ht="12" customHeight="1" x14ac:dyDescent="0.25">
      <c r="E68" s="1" t="s">
        <v>428</v>
      </c>
      <c r="I68" s="1" t="s">
        <v>428</v>
      </c>
      <c r="M68" s="1" t="s">
        <v>428</v>
      </c>
      <c r="P68" s="1" t="s">
        <v>428</v>
      </c>
      <c r="T68" s="1" t="s">
        <v>428</v>
      </c>
      <c r="AB68" s="106"/>
      <c r="AC68" s="106"/>
      <c r="AD68" s="125"/>
      <c r="AE68" s="106"/>
      <c r="AF68" s="106"/>
      <c r="AG68" s="106"/>
    </row>
    <row r="69" spans="5:33" x14ac:dyDescent="0.25">
      <c r="E69" s="1" t="s">
        <v>428</v>
      </c>
      <c r="I69" s="1" t="s">
        <v>428</v>
      </c>
      <c r="M69" s="1" t="s">
        <v>428</v>
      </c>
      <c r="P69" s="1" t="s">
        <v>428</v>
      </c>
      <c r="T69" s="1" t="s">
        <v>428</v>
      </c>
    </row>
    <row r="70" spans="5:33" x14ac:dyDescent="0.25">
      <c r="E70" s="1" t="s">
        <v>428</v>
      </c>
      <c r="I70" s="1" t="s">
        <v>428</v>
      </c>
      <c r="M70" s="1" t="s">
        <v>428</v>
      </c>
      <c r="P70" s="1" t="s">
        <v>428</v>
      </c>
      <c r="T70" s="1" t="s">
        <v>428</v>
      </c>
    </row>
    <row r="71" spans="5:33" x14ac:dyDescent="0.25">
      <c r="E71" s="1" t="s">
        <v>428</v>
      </c>
      <c r="I71" s="1" t="s">
        <v>428</v>
      </c>
      <c r="M71" s="1" t="s">
        <v>428</v>
      </c>
      <c r="P71" s="1" t="s">
        <v>428</v>
      </c>
      <c r="T71" s="1" t="s">
        <v>428</v>
      </c>
    </row>
    <row r="72" spans="5:33" x14ac:dyDescent="0.25">
      <c r="E72" s="1" t="s">
        <v>428</v>
      </c>
      <c r="I72" s="1" t="s">
        <v>428</v>
      </c>
      <c r="M72" s="1" t="s">
        <v>428</v>
      </c>
      <c r="P72" s="1" t="s">
        <v>428</v>
      </c>
      <c r="T72" s="1" t="s">
        <v>428</v>
      </c>
    </row>
    <row r="73" spans="5:33" x14ac:dyDescent="0.25">
      <c r="E73" s="1" t="s">
        <v>428</v>
      </c>
      <c r="I73" s="1" t="s">
        <v>428</v>
      </c>
      <c r="M73" s="1" t="s">
        <v>428</v>
      </c>
      <c r="P73" s="1" t="s">
        <v>428</v>
      </c>
      <c r="T73" s="1" t="s">
        <v>428</v>
      </c>
    </row>
    <row r="74" spans="5:33" x14ac:dyDescent="0.25">
      <c r="E74" s="1" t="s">
        <v>428</v>
      </c>
      <c r="I74" s="1" t="s">
        <v>428</v>
      </c>
      <c r="M74" s="1" t="s">
        <v>428</v>
      </c>
      <c r="P74" s="1" t="s">
        <v>428</v>
      </c>
      <c r="T74" s="1" t="s">
        <v>428</v>
      </c>
    </row>
    <row r="75" spans="5:33" x14ac:dyDescent="0.25">
      <c r="E75" s="1" t="s">
        <v>428</v>
      </c>
      <c r="I75" s="1" t="s">
        <v>428</v>
      </c>
      <c r="M75" s="1" t="s">
        <v>428</v>
      </c>
      <c r="P75" s="1" t="s">
        <v>428</v>
      </c>
      <c r="T75" s="1" t="s">
        <v>428</v>
      </c>
    </row>
    <row r="76" spans="5:33" x14ac:dyDescent="0.25">
      <c r="E76" s="1" t="s">
        <v>428</v>
      </c>
      <c r="I76" s="1" t="s">
        <v>428</v>
      </c>
      <c r="M76" s="1" t="s">
        <v>428</v>
      </c>
      <c r="P76" s="1" t="s">
        <v>428</v>
      </c>
      <c r="T76" s="1" t="s">
        <v>428</v>
      </c>
    </row>
    <row r="77" spans="5:33" x14ac:dyDescent="0.25">
      <c r="E77" s="1" t="s">
        <v>428</v>
      </c>
      <c r="I77" s="1" t="s">
        <v>428</v>
      </c>
      <c r="M77" s="1" t="s">
        <v>428</v>
      </c>
      <c r="P77" s="1" t="s">
        <v>428</v>
      </c>
      <c r="T77" s="1" t="s">
        <v>428</v>
      </c>
    </row>
  </sheetData>
  <mergeCells count="11">
    <mergeCell ref="S4:T4"/>
    <mergeCell ref="B4:B5"/>
    <mergeCell ref="D4:E4"/>
    <mergeCell ref="H4:I4"/>
    <mergeCell ref="L4:M4"/>
    <mergeCell ref="O4:P4"/>
    <mergeCell ref="W4:W5"/>
    <mergeCell ref="X4:X5"/>
    <mergeCell ref="Z4:Z5"/>
    <mergeCell ref="AB4:AC4"/>
    <mergeCell ref="AF4:AG4"/>
  </mergeCells>
  <dataValidations count="1">
    <dataValidation allowBlank="1" showInputMessage="1" showErrorMessage="1" errorTitle="Error" error="Data not incorrect format" prompt="Please enter % value" sqref="O9" xr:uid="{4E44CCA3-3E2C-4D74-914E-12252E06F92F}"/>
  </dataValidations>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B1:L96"/>
  <sheetViews>
    <sheetView showGridLines="0" zoomScale="85" zoomScaleNormal="85" workbookViewId="0">
      <selection activeCell="B55" sqref="B55"/>
    </sheetView>
  </sheetViews>
  <sheetFormatPr defaultColWidth="11.42578125" defaultRowHeight="15" x14ac:dyDescent="0.25"/>
  <cols>
    <col min="1" max="1" width="2.85546875" style="1" customWidth="1"/>
    <col min="2" max="2" width="37.5703125" style="1" customWidth="1"/>
    <col min="3" max="3" width="2.85546875" style="1" customWidth="1"/>
    <col min="4" max="5" width="15.7109375" style="1" customWidth="1"/>
    <col min="6" max="6" width="3.42578125" style="3" customWidth="1"/>
    <col min="7" max="7" width="2.85546875" style="1" customWidth="1"/>
    <col min="8" max="9" width="15.7109375" style="1" hidden="1" customWidth="1"/>
    <col min="10" max="10" width="3.140625" style="13" customWidth="1"/>
    <col min="11" max="11" width="2.85546875" style="1" customWidth="1"/>
    <col min="12" max="12" width="11.42578125" style="1" customWidth="1"/>
    <col min="13" max="256" width="11.42578125" style="1"/>
    <col min="257" max="257" width="2.85546875" style="1" customWidth="1"/>
    <col min="258" max="258" width="37.5703125" style="1" customWidth="1"/>
    <col min="259" max="259" width="2.85546875" style="1" customWidth="1"/>
    <col min="260" max="261" width="15.7109375" style="1" customWidth="1"/>
    <col min="262" max="263" width="2.85546875" style="1" customWidth="1"/>
    <col min="264" max="265" width="15.7109375" style="1" customWidth="1"/>
    <col min="266" max="267" width="2.85546875" style="1" customWidth="1"/>
    <col min="268" max="268" width="11.42578125" style="1" customWidth="1"/>
    <col min="269" max="512" width="11.42578125" style="1"/>
    <col min="513" max="513" width="2.85546875" style="1" customWidth="1"/>
    <col min="514" max="514" width="37.5703125" style="1" customWidth="1"/>
    <col min="515" max="515" width="2.85546875" style="1" customWidth="1"/>
    <col min="516" max="517" width="15.7109375" style="1" customWidth="1"/>
    <col min="518" max="519" width="2.85546875" style="1" customWidth="1"/>
    <col min="520" max="521" width="15.7109375" style="1" customWidth="1"/>
    <col min="522" max="523" width="2.85546875" style="1" customWidth="1"/>
    <col min="524" max="524" width="11.42578125" style="1" customWidth="1"/>
    <col min="525" max="768" width="11.42578125" style="1"/>
    <col min="769" max="769" width="2.85546875" style="1" customWidth="1"/>
    <col min="770" max="770" width="37.5703125" style="1" customWidth="1"/>
    <col min="771" max="771" width="2.85546875" style="1" customWidth="1"/>
    <col min="772" max="773" width="15.7109375" style="1" customWidth="1"/>
    <col min="774" max="775" width="2.85546875" style="1" customWidth="1"/>
    <col min="776" max="777" width="15.7109375" style="1" customWidth="1"/>
    <col min="778" max="779" width="2.85546875" style="1" customWidth="1"/>
    <col min="780" max="780" width="11.42578125" style="1" customWidth="1"/>
    <col min="781" max="1024" width="11.42578125" style="1"/>
    <col min="1025" max="1025" width="2.85546875" style="1" customWidth="1"/>
    <col min="1026" max="1026" width="37.5703125" style="1" customWidth="1"/>
    <col min="1027" max="1027" width="2.85546875" style="1" customWidth="1"/>
    <col min="1028" max="1029" width="15.7109375" style="1" customWidth="1"/>
    <col min="1030" max="1031" width="2.85546875" style="1" customWidth="1"/>
    <col min="1032" max="1033" width="15.7109375" style="1" customWidth="1"/>
    <col min="1034" max="1035" width="2.85546875" style="1" customWidth="1"/>
    <col min="1036" max="1036" width="11.42578125" style="1" customWidth="1"/>
    <col min="1037" max="1280" width="11.42578125" style="1"/>
    <col min="1281" max="1281" width="2.85546875" style="1" customWidth="1"/>
    <col min="1282" max="1282" width="37.5703125" style="1" customWidth="1"/>
    <col min="1283" max="1283" width="2.85546875" style="1" customWidth="1"/>
    <col min="1284" max="1285" width="15.7109375" style="1" customWidth="1"/>
    <col min="1286" max="1287" width="2.85546875" style="1" customWidth="1"/>
    <col min="1288" max="1289" width="15.7109375" style="1" customWidth="1"/>
    <col min="1290" max="1291" width="2.85546875" style="1" customWidth="1"/>
    <col min="1292" max="1292" width="11.42578125" style="1" customWidth="1"/>
    <col min="1293" max="1536" width="11.42578125" style="1"/>
    <col min="1537" max="1537" width="2.85546875" style="1" customWidth="1"/>
    <col min="1538" max="1538" width="37.5703125" style="1" customWidth="1"/>
    <col min="1539" max="1539" width="2.85546875" style="1" customWidth="1"/>
    <col min="1540" max="1541" width="15.7109375" style="1" customWidth="1"/>
    <col min="1542" max="1543" width="2.85546875" style="1" customWidth="1"/>
    <col min="1544" max="1545" width="15.7109375" style="1" customWidth="1"/>
    <col min="1546" max="1547" width="2.85546875" style="1" customWidth="1"/>
    <col min="1548" max="1548" width="11.42578125" style="1" customWidth="1"/>
    <col min="1549" max="1792" width="11.42578125" style="1"/>
    <col min="1793" max="1793" width="2.85546875" style="1" customWidth="1"/>
    <col min="1794" max="1794" width="37.5703125" style="1" customWidth="1"/>
    <col min="1795" max="1795" width="2.85546875" style="1" customWidth="1"/>
    <col min="1796" max="1797" width="15.7109375" style="1" customWidth="1"/>
    <col min="1798" max="1799" width="2.85546875" style="1" customWidth="1"/>
    <col min="1800" max="1801" width="15.7109375" style="1" customWidth="1"/>
    <col min="1802" max="1803" width="2.85546875" style="1" customWidth="1"/>
    <col min="1804" max="1804" width="11.42578125" style="1" customWidth="1"/>
    <col min="1805" max="2048" width="11.42578125" style="1"/>
    <col min="2049" max="2049" width="2.85546875" style="1" customWidth="1"/>
    <col min="2050" max="2050" width="37.5703125" style="1" customWidth="1"/>
    <col min="2051" max="2051" width="2.85546875" style="1" customWidth="1"/>
    <col min="2052" max="2053" width="15.7109375" style="1" customWidth="1"/>
    <col min="2054" max="2055" width="2.85546875" style="1" customWidth="1"/>
    <col min="2056" max="2057" width="15.7109375" style="1" customWidth="1"/>
    <col min="2058" max="2059" width="2.85546875" style="1" customWidth="1"/>
    <col min="2060" max="2060" width="11.42578125" style="1" customWidth="1"/>
    <col min="2061" max="2304" width="11.42578125" style="1"/>
    <col min="2305" max="2305" width="2.85546875" style="1" customWidth="1"/>
    <col min="2306" max="2306" width="37.5703125" style="1" customWidth="1"/>
    <col min="2307" max="2307" width="2.85546875" style="1" customWidth="1"/>
    <col min="2308" max="2309" width="15.7109375" style="1" customWidth="1"/>
    <col min="2310" max="2311" width="2.85546875" style="1" customWidth="1"/>
    <col min="2312" max="2313" width="15.7109375" style="1" customWidth="1"/>
    <col min="2314" max="2315" width="2.85546875" style="1" customWidth="1"/>
    <col min="2316" max="2316" width="11.42578125" style="1" customWidth="1"/>
    <col min="2317" max="2560" width="11.42578125" style="1"/>
    <col min="2561" max="2561" width="2.85546875" style="1" customWidth="1"/>
    <col min="2562" max="2562" width="37.5703125" style="1" customWidth="1"/>
    <col min="2563" max="2563" width="2.85546875" style="1" customWidth="1"/>
    <col min="2564" max="2565" width="15.7109375" style="1" customWidth="1"/>
    <col min="2566" max="2567" width="2.85546875" style="1" customWidth="1"/>
    <col min="2568" max="2569" width="15.7109375" style="1" customWidth="1"/>
    <col min="2570" max="2571" width="2.85546875" style="1" customWidth="1"/>
    <col min="2572" max="2572" width="11.42578125" style="1" customWidth="1"/>
    <col min="2573" max="2816" width="11.42578125" style="1"/>
    <col min="2817" max="2817" width="2.85546875" style="1" customWidth="1"/>
    <col min="2818" max="2818" width="37.5703125" style="1" customWidth="1"/>
    <col min="2819" max="2819" width="2.85546875" style="1" customWidth="1"/>
    <col min="2820" max="2821" width="15.7109375" style="1" customWidth="1"/>
    <col min="2822" max="2823" width="2.85546875" style="1" customWidth="1"/>
    <col min="2824" max="2825" width="15.7109375" style="1" customWidth="1"/>
    <col min="2826" max="2827" width="2.85546875" style="1" customWidth="1"/>
    <col min="2828" max="2828" width="11.42578125" style="1" customWidth="1"/>
    <col min="2829" max="3072" width="11.42578125" style="1"/>
    <col min="3073" max="3073" width="2.85546875" style="1" customWidth="1"/>
    <col min="3074" max="3074" width="37.5703125" style="1" customWidth="1"/>
    <col min="3075" max="3075" width="2.85546875" style="1" customWidth="1"/>
    <col min="3076" max="3077" width="15.7109375" style="1" customWidth="1"/>
    <col min="3078" max="3079" width="2.85546875" style="1" customWidth="1"/>
    <col min="3080" max="3081" width="15.7109375" style="1" customWidth="1"/>
    <col min="3082" max="3083" width="2.85546875" style="1" customWidth="1"/>
    <col min="3084" max="3084" width="11.42578125" style="1" customWidth="1"/>
    <col min="3085" max="3328" width="11.42578125" style="1"/>
    <col min="3329" max="3329" width="2.85546875" style="1" customWidth="1"/>
    <col min="3330" max="3330" width="37.5703125" style="1" customWidth="1"/>
    <col min="3331" max="3331" width="2.85546875" style="1" customWidth="1"/>
    <col min="3332" max="3333" width="15.7109375" style="1" customWidth="1"/>
    <col min="3334" max="3335" width="2.85546875" style="1" customWidth="1"/>
    <col min="3336" max="3337" width="15.7109375" style="1" customWidth="1"/>
    <col min="3338" max="3339" width="2.85546875" style="1" customWidth="1"/>
    <col min="3340" max="3340" width="11.42578125" style="1" customWidth="1"/>
    <col min="3341" max="3584" width="11.42578125" style="1"/>
    <col min="3585" max="3585" width="2.85546875" style="1" customWidth="1"/>
    <col min="3586" max="3586" width="37.5703125" style="1" customWidth="1"/>
    <col min="3587" max="3587" width="2.85546875" style="1" customWidth="1"/>
    <col min="3588" max="3589" width="15.7109375" style="1" customWidth="1"/>
    <col min="3590" max="3591" width="2.85546875" style="1" customWidth="1"/>
    <col min="3592" max="3593" width="15.7109375" style="1" customWidth="1"/>
    <col min="3594" max="3595" width="2.85546875" style="1" customWidth="1"/>
    <col min="3596" max="3596" width="11.42578125" style="1" customWidth="1"/>
    <col min="3597" max="3840" width="11.42578125" style="1"/>
    <col min="3841" max="3841" width="2.85546875" style="1" customWidth="1"/>
    <col min="3842" max="3842" width="37.5703125" style="1" customWidth="1"/>
    <col min="3843" max="3843" width="2.85546875" style="1" customWidth="1"/>
    <col min="3844" max="3845" width="15.7109375" style="1" customWidth="1"/>
    <col min="3846" max="3847" width="2.85546875" style="1" customWidth="1"/>
    <col min="3848" max="3849" width="15.7109375" style="1" customWidth="1"/>
    <col min="3850" max="3851" width="2.85546875" style="1" customWidth="1"/>
    <col min="3852" max="3852" width="11.42578125" style="1" customWidth="1"/>
    <col min="3853" max="4096" width="11.42578125" style="1"/>
    <col min="4097" max="4097" width="2.85546875" style="1" customWidth="1"/>
    <col min="4098" max="4098" width="37.5703125" style="1" customWidth="1"/>
    <col min="4099" max="4099" width="2.85546875" style="1" customWidth="1"/>
    <col min="4100" max="4101" width="15.7109375" style="1" customWidth="1"/>
    <col min="4102" max="4103" width="2.85546875" style="1" customWidth="1"/>
    <col min="4104" max="4105" width="15.7109375" style="1" customWidth="1"/>
    <col min="4106" max="4107" width="2.85546875" style="1" customWidth="1"/>
    <col min="4108" max="4108" width="11.42578125" style="1" customWidth="1"/>
    <col min="4109" max="4352" width="11.42578125" style="1"/>
    <col min="4353" max="4353" width="2.85546875" style="1" customWidth="1"/>
    <col min="4354" max="4354" width="37.5703125" style="1" customWidth="1"/>
    <col min="4355" max="4355" width="2.85546875" style="1" customWidth="1"/>
    <col min="4356" max="4357" width="15.7109375" style="1" customWidth="1"/>
    <col min="4358" max="4359" width="2.85546875" style="1" customWidth="1"/>
    <col min="4360" max="4361" width="15.7109375" style="1" customWidth="1"/>
    <col min="4362" max="4363" width="2.85546875" style="1" customWidth="1"/>
    <col min="4364" max="4364" width="11.42578125" style="1" customWidth="1"/>
    <col min="4365" max="4608" width="11.42578125" style="1"/>
    <col min="4609" max="4609" width="2.85546875" style="1" customWidth="1"/>
    <col min="4610" max="4610" width="37.5703125" style="1" customWidth="1"/>
    <col min="4611" max="4611" width="2.85546875" style="1" customWidth="1"/>
    <col min="4612" max="4613" width="15.7109375" style="1" customWidth="1"/>
    <col min="4614" max="4615" width="2.85546875" style="1" customWidth="1"/>
    <col min="4616" max="4617" width="15.7109375" style="1" customWidth="1"/>
    <col min="4618" max="4619" width="2.85546875" style="1" customWidth="1"/>
    <col min="4620" max="4620" width="11.42578125" style="1" customWidth="1"/>
    <col min="4621" max="4864" width="11.42578125" style="1"/>
    <col min="4865" max="4865" width="2.85546875" style="1" customWidth="1"/>
    <col min="4866" max="4866" width="37.5703125" style="1" customWidth="1"/>
    <col min="4867" max="4867" width="2.85546875" style="1" customWidth="1"/>
    <col min="4868" max="4869" width="15.7109375" style="1" customWidth="1"/>
    <col min="4870" max="4871" width="2.85546875" style="1" customWidth="1"/>
    <col min="4872" max="4873" width="15.7109375" style="1" customWidth="1"/>
    <col min="4874" max="4875" width="2.85546875" style="1" customWidth="1"/>
    <col min="4876" max="4876" width="11.42578125" style="1" customWidth="1"/>
    <col min="4877" max="5120" width="11.42578125" style="1"/>
    <col min="5121" max="5121" width="2.85546875" style="1" customWidth="1"/>
    <col min="5122" max="5122" width="37.5703125" style="1" customWidth="1"/>
    <col min="5123" max="5123" width="2.85546875" style="1" customWidth="1"/>
    <col min="5124" max="5125" width="15.7109375" style="1" customWidth="1"/>
    <col min="5126" max="5127" width="2.85546875" style="1" customWidth="1"/>
    <col min="5128" max="5129" width="15.7109375" style="1" customWidth="1"/>
    <col min="5130" max="5131" width="2.85546875" style="1" customWidth="1"/>
    <col min="5132" max="5132" width="11.42578125" style="1" customWidth="1"/>
    <col min="5133" max="5376" width="11.42578125" style="1"/>
    <col min="5377" max="5377" width="2.85546875" style="1" customWidth="1"/>
    <col min="5378" max="5378" width="37.5703125" style="1" customWidth="1"/>
    <col min="5379" max="5379" width="2.85546875" style="1" customWidth="1"/>
    <col min="5380" max="5381" width="15.7109375" style="1" customWidth="1"/>
    <col min="5382" max="5383" width="2.85546875" style="1" customWidth="1"/>
    <col min="5384" max="5385" width="15.7109375" style="1" customWidth="1"/>
    <col min="5386" max="5387" width="2.85546875" style="1" customWidth="1"/>
    <col min="5388" max="5388" width="11.42578125" style="1" customWidth="1"/>
    <col min="5389" max="5632" width="11.42578125" style="1"/>
    <col min="5633" max="5633" width="2.85546875" style="1" customWidth="1"/>
    <col min="5634" max="5634" width="37.5703125" style="1" customWidth="1"/>
    <col min="5635" max="5635" width="2.85546875" style="1" customWidth="1"/>
    <col min="5636" max="5637" width="15.7109375" style="1" customWidth="1"/>
    <col min="5638" max="5639" width="2.85546875" style="1" customWidth="1"/>
    <col min="5640" max="5641" width="15.7109375" style="1" customWidth="1"/>
    <col min="5642" max="5643" width="2.85546875" style="1" customWidth="1"/>
    <col min="5644" max="5644" width="11.42578125" style="1" customWidth="1"/>
    <col min="5645" max="5888" width="11.42578125" style="1"/>
    <col min="5889" max="5889" width="2.85546875" style="1" customWidth="1"/>
    <col min="5890" max="5890" width="37.5703125" style="1" customWidth="1"/>
    <col min="5891" max="5891" width="2.85546875" style="1" customWidth="1"/>
    <col min="5892" max="5893" width="15.7109375" style="1" customWidth="1"/>
    <col min="5894" max="5895" width="2.85546875" style="1" customWidth="1"/>
    <col min="5896" max="5897" width="15.7109375" style="1" customWidth="1"/>
    <col min="5898" max="5899" width="2.85546875" style="1" customWidth="1"/>
    <col min="5900" max="5900" width="11.42578125" style="1" customWidth="1"/>
    <col min="5901" max="6144" width="11.42578125" style="1"/>
    <col min="6145" max="6145" width="2.85546875" style="1" customWidth="1"/>
    <col min="6146" max="6146" width="37.5703125" style="1" customWidth="1"/>
    <col min="6147" max="6147" width="2.85546875" style="1" customWidth="1"/>
    <col min="6148" max="6149" width="15.7109375" style="1" customWidth="1"/>
    <col min="6150" max="6151" width="2.85546875" style="1" customWidth="1"/>
    <col min="6152" max="6153" width="15.7109375" style="1" customWidth="1"/>
    <col min="6154" max="6155" width="2.85546875" style="1" customWidth="1"/>
    <col min="6156" max="6156" width="11.42578125" style="1" customWidth="1"/>
    <col min="6157" max="6400" width="11.42578125" style="1"/>
    <col min="6401" max="6401" width="2.85546875" style="1" customWidth="1"/>
    <col min="6402" max="6402" width="37.5703125" style="1" customWidth="1"/>
    <col min="6403" max="6403" width="2.85546875" style="1" customWidth="1"/>
    <col min="6404" max="6405" width="15.7109375" style="1" customWidth="1"/>
    <col min="6406" max="6407" width="2.85546875" style="1" customWidth="1"/>
    <col min="6408" max="6409" width="15.7109375" style="1" customWidth="1"/>
    <col min="6410" max="6411" width="2.85546875" style="1" customWidth="1"/>
    <col min="6412" max="6412" width="11.42578125" style="1" customWidth="1"/>
    <col min="6413" max="6656" width="11.42578125" style="1"/>
    <col min="6657" max="6657" width="2.85546875" style="1" customWidth="1"/>
    <col min="6658" max="6658" width="37.5703125" style="1" customWidth="1"/>
    <col min="6659" max="6659" width="2.85546875" style="1" customWidth="1"/>
    <col min="6660" max="6661" width="15.7109375" style="1" customWidth="1"/>
    <col min="6662" max="6663" width="2.85546875" style="1" customWidth="1"/>
    <col min="6664" max="6665" width="15.7109375" style="1" customWidth="1"/>
    <col min="6666" max="6667" width="2.85546875" style="1" customWidth="1"/>
    <col min="6668" max="6668" width="11.42578125" style="1" customWidth="1"/>
    <col min="6669" max="6912" width="11.42578125" style="1"/>
    <col min="6913" max="6913" width="2.85546875" style="1" customWidth="1"/>
    <col min="6914" max="6914" width="37.5703125" style="1" customWidth="1"/>
    <col min="6915" max="6915" width="2.85546875" style="1" customWidth="1"/>
    <col min="6916" max="6917" width="15.7109375" style="1" customWidth="1"/>
    <col min="6918" max="6919" width="2.85546875" style="1" customWidth="1"/>
    <col min="6920" max="6921" width="15.7109375" style="1" customWidth="1"/>
    <col min="6922" max="6923" width="2.85546875" style="1" customWidth="1"/>
    <col min="6924" max="6924" width="11.42578125" style="1" customWidth="1"/>
    <col min="6925" max="7168" width="11.42578125" style="1"/>
    <col min="7169" max="7169" width="2.85546875" style="1" customWidth="1"/>
    <col min="7170" max="7170" width="37.5703125" style="1" customWidth="1"/>
    <col min="7171" max="7171" width="2.85546875" style="1" customWidth="1"/>
    <col min="7172" max="7173" width="15.7109375" style="1" customWidth="1"/>
    <col min="7174" max="7175" width="2.85546875" style="1" customWidth="1"/>
    <col min="7176" max="7177" width="15.7109375" style="1" customWidth="1"/>
    <col min="7178" max="7179" width="2.85546875" style="1" customWidth="1"/>
    <col min="7180" max="7180" width="11.42578125" style="1" customWidth="1"/>
    <col min="7181" max="7424" width="11.42578125" style="1"/>
    <col min="7425" max="7425" width="2.85546875" style="1" customWidth="1"/>
    <col min="7426" max="7426" width="37.5703125" style="1" customWidth="1"/>
    <col min="7427" max="7427" width="2.85546875" style="1" customWidth="1"/>
    <col min="7428" max="7429" width="15.7109375" style="1" customWidth="1"/>
    <col min="7430" max="7431" width="2.85546875" style="1" customWidth="1"/>
    <col min="7432" max="7433" width="15.7109375" style="1" customWidth="1"/>
    <col min="7434" max="7435" width="2.85546875" style="1" customWidth="1"/>
    <col min="7436" max="7436" width="11.42578125" style="1" customWidth="1"/>
    <col min="7437" max="7680" width="11.42578125" style="1"/>
    <col min="7681" max="7681" width="2.85546875" style="1" customWidth="1"/>
    <col min="7682" max="7682" width="37.5703125" style="1" customWidth="1"/>
    <col min="7683" max="7683" width="2.85546875" style="1" customWidth="1"/>
    <col min="7684" max="7685" width="15.7109375" style="1" customWidth="1"/>
    <col min="7686" max="7687" width="2.85546875" style="1" customWidth="1"/>
    <col min="7688" max="7689" width="15.7109375" style="1" customWidth="1"/>
    <col min="7690" max="7691" width="2.85546875" style="1" customWidth="1"/>
    <col min="7692" max="7692" width="11.42578125" style="1" customWidth="1"/>
    <col min="7693" max="7936" width="11.42578125" style="1"/>
    <col min="7937" max="7937" width="2.85546875" style="1" customWidth="1"/>
    <col min="7938" max="7938" width="37.5703125" style="1" customWidth="1"/>
    <col min="7939" max="7939" width="2.85546875" style="1" customWidth="1"/>
    <col min="7940" max="7941" width="15.7109375" style="1" customWidth="1"/>
    <col min="7942" max="7943" width="2.85546875" style="1" customWidth="1"/>
    <col min="7944" max="7945" width="15.7109375" style="1" customWidth="1"/>
    <col min="7946" max="7947" width="2.85546875" style="1" customWidth="1"/>
    <col min="7948" max="7948" width="11.42578125" style="1" customWidth="1"/>
    <col min="7949" max="8192" width="11.42578125" style="1"/>
    <col min="8193" max="8193" width="2.85546875" style="1" customWidth="1"/>
    <col min="8194" max="8194" width="37.5703125" style="1" customWidth="1"/>
    <col min="8195" max="8195" width="2.85546875" style="1" customWidth="1"/>
    <col min="8196" max="8197" width="15.7109375" style="1" customWidth="1"/>
    <col min="8198" max="8199" width="2.85546875" style="1" customWidth="1"/>
    <col min="8200" max="8201" width="15.7109375" style="1" customWidth="1"/>
    <col min="8202" max="8203" width="2.85546875" style="1" customWidth="1"/>
    <col min="8204" max="8204" width="11.42578125" style="1" customWidth="1"/>
    <col min="8205" max="8448" width="11.42578125" style="1"/>
    <col min="8449" max="8449" width="2.85546875" style="1" customWidth="1"/>
    <col min="8450" max="8450" width="37.5703125" style="1" customWidth="1"/>
    <col min="8451" max="8451" width="2.85546875" style="1" customWidth="1"/>
    <col min="8452" max="8453" width="15.7109375" style="1" customWidth="1"/>
    <col min="8454" max="8455" width="2.85546875" style="1" customWidth="1"/>
    <col min="8456" max="8457" width="15.7109375" style="1" customWidth="1"/>
    <col min="8458" max="8459" width="2.85546875" style="1" customWidth="1"/>
    <col min="8460" max="8460" width="11.42578125" style="1" customWidth="1"/>
    <col min="8461" max="8704" width="11.42578125" style="1"/>
    <col min="8705" max="8705" width="2.85546875" style="1" customWidth="1"/>
    <col min="8706" max="8706" width="37.5703125" style="1" customWidth="1"/>
    <col min="8707" max="8707" width="2.85546875" style="1" customWidth="1"/>
    <col min="8708" max="8709" width="15.7109375" style="1" customWidth="1"/>
    <col min="8710" max="8711" width="2.85546875" style="1" customWidth="1"/>
    <col min="8712" max="8713" width="15.7109375" style="1" customWidth="1"/>
    <col min="8714" max="8715" width="2.85546875" style="1" customWidth="1"/>
    <col min="8716" max="8716" width="11.42578125" style="1" customWidth="1"/>
    <col min="8717" max="8960" width="11.42578125" style="1"/>
    <col min="8961" max="8961" width="2.85546875" style="1" customWidth="1"/>
    <col min="8962" max="8962" width="37.5703125" style="1" customWidth="1"/>
    <col min="8963" max="8963" width="2.85546875" style="1" customWidth="1"/>
    <col min="8964" max="8965" width="15.7109375" style="1" customWidth="1"/>
    <col min="8966" max="8967" width="2.85546875" style="1" customWidth="1"/>
    <col min="8968" max="8969" width="15.7109375" style="1" customWidth="1"/>
    <col min="8970" max="8971" width="2.85546875" style="1" customWidth="1"/>
    <col min="8972" max="8972" width="11.42578125" style="1" customWidth="1"/>
    <col min="8973" max="9216" width="11.42578125" style="1"/>
    <col min="9217" max="9217" width="2.85546875" style="1" customWidth="1"/>
    <col min="9218" max="9218" width="37.5703125" style="1" customWidth="1"/>
    <col min="9219" max="9219" width="2.85546875" style="1" customWidth="1"/>
    <col min="9220" max="9221" width="15.7109375" style="1" customWidth="1"/>
    <col min="9222" max="9223" width="2.85546875" style="1" customWidth="1"/>
    <col min="9224" max="9225" width="15.7109375" style="1" customWidth="1"/>
    <col min="9226" max="9227" width="2.85546875" style="1" customWidth="1"/>
    <col min="9228" max="9228" width="11.42578125" style="1" customWidth="1"/>
    <col min="9229" max="9472" width="11.42578125" style="1"/>
    <col min="9473" max="9473" width="2.85546875" style="1" customWidth="1"/>
    <col min="9474" max="9474" width="37.5703125" style="1" customWidth="1"/>
    <col min="9475" max="9475" width="2.85546875" style="1" customWidth="1"/>
    <col min="9476" max="9477" width="15.7109375" style="1" customWidth="1"/>
    <col min="9478" max="9479" width="2.85546875" style="1" customWidth="1"/>
    <col min="9480" max="9481" width="15.7109375" style="1" customWidth="1"/>
    <col min="9482" max="9483" width="2.85546875" style="1" customWidth="1"/>
    <col min="9484" max="9484" width="11.42578125" style="1" customWidth="1"/>
    <col min="9485" max="9728" width="11.42578125" style="1"/>
    <col min="9729" max="9729" width="2.85546875" style="1" customWidth="1"/>
    <col min="9730" max="9730" width="37.5703125" style="1" customWidth="1"/>
    <col min="9731" max="9731" width="2.85546875" style="1" customWidth="1"/>
    <col min="9732" max="9733" width="15.7109375" style="1" customWidth="1"/>
    <col min="9734" max="9735" width="2.85546875" style="1" customWidth="1"/>
    <col min="9736" max="9737" width="15.7109375" style="1" customWidth="1"/>
    <col min="9738" max="9739" width="2.85546875" style="1" customWidth="1"/>
    <col min="9740" max="9740" width="11.42578125" style="1" customWidth="1"/>
    <col min="9741" max="9984" width="11.42578125" style="1"/>
    <col min="9985" max="9985" width="2.85546875" style="1" customWidth="1"/>
    <col min="9986" max="9986" width="37.5703125" style="1" customWidth="1"/>
    <col min="9987" max="9987" width="2.85546875" style="1" customWidth="1"/>
    <col min="9988" max="9989" width="15.7109375" style="1" customWidth="1"/>
    <col min="9990" max="9991" width="2.85546875" style="1" customWidth="1"/>
    <col min="9992" max="9993" width="15.7109375" style="1" customWidth="1"/>
    <col min="9994" max="9995" width="2.85546875" style="1" customWidth="1"/>
    <col min="9996" max="9996" width="11.42578125" style="1" customWidth="1"/>
    <col min="9997" max="10240" width="11.42578125" style="1"/>
    <col min="10241" max="10241" width="2.85546875" style="1" customWidth="1"/>
    <col min="10242" max="10242" width="37.5703125" style="1" customWidth="1"/>
    <col min="10243" max="10243" width="2.85546875" style="1" customWidth="1"/>
    <col min="10244" max="10245" width="15.7109375" style="1" customWidth="1"/>
    <col min="10246" max="10247" width="2.85546875" style="1" customWidth="1"/>
    <col min="10248" max="10249" width="15.7109375" style="1" customWidth="1"/>
    <col min="10250" max="10251" width="2.85546875" style="1" customWidth="1"/>
    <col min="10252" max="10252" width="11.42578125" style="1" customWidth="1"/>
    <col min="10253" max="10496" width="11.42578125" style="1"/>
    <col min="10497" max="10497" width="2.85546875" style="1" customWidth="1"/>
    <col min="10498" max="10498" width="37.5703125" style="1" customWidth="1"/>
    <col min="10499" max="10499" width="2.85546875" style="1" customWidth="1"/>
    <col min="10500" max="10501" width="15.7109375" style="1" customWidth="1"/>
    <col min="10502" max="10503" width="2.85546875" style="1" customWidth="1"/>
    <col min="10504" max="10505" width="15.7109375" style="1" customWidth="1"/>
    <col min="10506" max="10507" width="2.85546875" style="1" customWidth="1"/>
    <col min="10508" max="10508" width="11.42578125" style="1" customWidth="1"/>
    <col min="10509" max="10752" width="11.42578125" style="1"/>
    <col min="10753" max="10753" width="2.85546875" style="1" customWidth="1"/>
    <col min="10754" max="10754" width="37.5703125" style="1" customWidth="1"/>
    <col min="10755" max="10755" width="2.85546875" style="1" customWidth="1"/>
    <col min="10756" max="10757" width="15.7109375" style="1" customWidth="1"/>
    <col min="10758" max="10759" width="2.85546875" style="1" customWidth="1"/>
    <col min="10760" max="10761" width="15.7109375" style="1" customWidth="1"/>
    <col min="10762" max="10763" width="2.85546875" style="1" customWidth="1"/>
    <col min="10764" max="10764" width="11.42578125" style="1" customWidth="1"/>
    <col min="10765" max="11008" width="11.42578125" style="1"/>
    <col min="11009" max="11009" width="2.85546875" style="1" customWidth="1"/>
    <col min="11010" max="11010" width="37.5703125" style="1" customWidth="1"/>
    <col min="11011" max="11011" width="2.85546875" style="1" customWidth="1"/>
    <col min="11012" max="11013" width="15.7109375" style="1" customWidth="1"/>
    <col min="11014" max="11015" width="2.85546875" style="1" customWidth="1"/>
    <col min="11016" max="11017" width="15.7109375" style="1" customWidth="1"/>
    <col min="11018" max="11019" width="2.85546875" style="1" customWidth="1"/>
    <col min="11020" max="11020" width="11.42578125" style="1" customWidth="1"/>
    <col min="11021" max="11264" width="11.42578125" style="1"/>
    <col min="11265" max="11265" width="2.85546875" style="1" customWidth="1"/>
    <col min="11266" max="11266" width="37.5703125" style="1" customWidth="1"/>
    <col min="11267" max="11267" width="2.85546875" style="1" customWidth="1"/>
    <col min="11268" max="11269" width="15.7109375" style="1" customWidth="1"/>
    <col min="11270" max="11271" width="2.85546875" style="1" customWidth="1"/>
    <col min="11272" max="11273" width="15.7109375" style="1" customWidth="1"/>
    <col min="11274" max="11275" width="2.85546875" style="1" customWidth="1"/>
    <col min="11276" max="11276" width="11.42578125" style="1" customWidth="1"/>
    <col min="11277" max="11520" width="11.42578125" style="1"/>
    <col min="11521" max="11521" width="2.85546875" style="1" customWidth="1"/>
    <col min="11522" max="11522" width="37.5703125" style="1" customWidth="1"/>
    <col min="11523" max="11523" width="2.85546875" style="1" customWidth="1"/>
    <col min="11524" max="11525" width="15.7109375" style="1" customWidth="1"/>
    <col min="11526" max="11527" width="2.85546875" style="1" customWidth="1"/>
    <col min="11528" max="11529" width="15.7109375" style="1" customWidth="1"/>
    <col min="11530" max="11531" width="2.85546875" style="1" customWidth="1"/>
    <col min="11532" max="11532" width="11.42578125" style="1" customWidth="1"/>
    <col min="11533" max="11776" width="11.42578125" style="1"/>
    <col min="11777" max="11777" width="2.85546875" style="1" customWidth="1"/>
    <col min="11778" max="11778" width="37.5703125" style="1" customWidth="1"/>
    <col min="11779" max="11779" width="2.85546875" style="1" customWidth="1"/>
    <col min="11780" max="11781" width="15.7109375" style="1" customWidth="1"/>
    <col min="11782" max="11783" width="2.85546875" style="1" customWidth="1"/>
    <col min="11784" max="11785" width="15.7109375" style="1" customWidth="1"/>
    <col min="11786" max="11787" width="2.85546875" style="1" customWidth="1"/>
    <col min="11788" max="11788" width="11.42578125" style="1" customWidth="1"/>
    <col min="11789" max="12032" width="11.42578125" style="1"/>
    <col min="12033" max="12033" width="2.85546875" style="1" customWidth="1"/>
    <col min="12034" max="12034" width="37.5703125" style="1" customWidth="1"/>
    <col min="12035" max="12035" width="2.85546875" style="1" customWidth="1"/>
    <col min="12036" max="12037" width="15.7109375" style="1" customWidth="1"/>
    <col min="12038" max="12039" width="2.85546875" style="1" customWidth="1"/>
    <col min="12040" max="12041" width="15.7109375" style="1" customWidth="1"/>
    <col min="12042" max="12043" width="2.85546875" style="1" customWidth="1"/>
    <col min="12044" max="12044" width="11.42578125" style="1" customWidth="1"/>
    <col min="12045" max="12288" width="11.42578125" style="1"/>
    <col min="12289" max="12289" width="2.85546875" style="1" customWidth="1"/>
    <col min="12290" max="12290" width="37.5703125" style="1" customWidth="1"/>
    <col min="12291" max="12291" width="2.85546875" style="1" customWidth="1"/>
    <col min="12292" max="12293" width="15.7109375" style="1" customWidth="1"/>
    <col min="12294" max="12295" width="2.85546875" style="1" customWidth="1"/>
    <col min="12296" max="12297" width="15.7109375" style="1" customWidth="1"/>
    <col min="12298" max="12299" width="2.85546875" style="1" customWidth="1"/>
    <col min="12300" max="12300" width="11.42578125" style="1" customWidth="1"/>
    <col min="12301" max="12544" width="11.42578125" style="1"/>
    <col min="12545" max="12545" width="2.85546875" style="1" customWidth="1"/>
    <col min="12546" max="12546" width="37.5703125" style="1" customWidth="1"/>
    <col min="12547" max="12547" width="2.85546875" style="1" customWidth="1"/>
    <col min="12548" max="12549" width="15.7109375" style="1" customWidth="1"/>
    <col min="12550" max="12551" width="2.85546875" style="1" customWidth="1"/>
    <col min="12552" max="12553" width="15.7109375" style="1" customWidth="1"/>
    <col min="12554" max="12555" width="2.85546875" style="1" customWidth="1"/>
    <col min="12556" max="12556" width="11.42578125" style="1" customWidth="1"/>
    <col min="12557" max="12800" width="11.42578125" style="1"/>
    <col min="12801" max="12801" width="2.85546875" style="1" customWidth="1"/>
    <col min="12802" max="12802" width="37.5703125" style="1" customWidth="1"/>
    <col min="12803" max="12803" width="2.85546875" style="1" customWidth="1"/>
    <col min="12804" max="12805" width="15.7109375" style="1" customWidth="1"/>
    <col min="12806" max="12807" width="2.85546875" style="1" customWidth="1"/>
    <col min="12808" max="12809" width="15.7109375" style="1" customWidth="1"/>
    <col min="12810" max="12811" width="2.85546875" style="1" customWidth="1"/>
    <col min="12812" max="12812" width="11.42578125" style="1" customWidth="1"/>
    <col min="12813" max="13056" width="11.42578125" style="1"/>
    <col min="13057" max="13057" width="2.85546875" style="1" customWidth="1"/>
    <col min="13058" max="13058" width="37.5703125" style="1" customWidth="1"/>
    <col min="13059" max="13059" width="2.85546875" style="1" customWidth="1"/>
    <col min="13060" max="13061" width="15.7109375" style="1" customWidth="1"/>
    <col min="13062" max="13063" width="2.85546875" style="1" customWidth="1"/>
    <col min="13064" max="13065" width="15.7109375" style="1" customWidth="1"/>
    <col min="13066" max="13067" width="2.85546875" style="1" customWidth="1"/>
    <col min="13068" max="13068" width="11.42578125" style="1" customWidth="1"/>
    <col min="13069" max="13312" width="11.42578125" style="1"/>
    <col min="13313" max="13313" width="2.85546875" style="1" customWidth="1"/>
    <col min="13314" max="13314" width="37.5703125" style="1" customWidth="1"/>
    <col min="13315" max="13315" width="2.85546875" style="1" customWidth="1"/>
    <col min="13316" max="13317" width="15.7109375" style="1" customWidth="1"/>
    <col min="13318" max="13319" width="2.85546875" style="1" customWidth="1"/>
    <col min="13320" max="13321" width="15.7109375" style="1" customWidth="1"/>
    <col min="13322" max="13323" width="2.85546875" style="1" customWidth="1"/>
    <col min="13324" max="13324" width="11.42578125" style="1" customWidth="1"/>
    <col min="13325" max="13568" width="11.42578125" style="1"/>
    <col min="13569" max="13569" width="2.85546875" style="1" customWidth="1"/>
    <col min="13570" max="13570" width="37.5703125" style="1" customWidth="1"/>
    <col min="13571" max="13571" width="2.85546875" style="1" customWidth="1"/>
    <col min="13572" max="13573" width="15.7109375" style="1" customWidth="1"/>
    <col min="13574" max="13575" width="2.85546875" style="1" customWidth="1"/>
    <col min="13576" max="13577" width="15.7109375" style="1" customWidth="1"/>
    <col min="13578" max="13579" width="2.85546875" style="1" customWidth="1"/>
    <col min="13580" max="13580" width="11.42578125" style="1" customWidth="1"/>
    <col min="13581" max="13824" width="11.42578125" style="1"/>
    <col min="13825" max="13825" width="2.85546875" style="1" customWidth="1"/>
    <col min="13826" max="13826" width="37.5703125" style="1" customWidth="1"/>
    <col min="13827" max="13827" width="2.85546875" style="1" customWidth="1"/>
    <col min="13828" max="13829" width="15.7109375" style="1" customWidth="1"/>
    <col min="13830" max="13831" width="2.85546875" style="1" customWidth="1"/>
    <col min="13832" max="13833" width="15.7109375" style="1" customWidth="1"/>
    <col min="13834" max="13835" width="2.85546875" style="1" customWidth="1"/>
    <col min="13836" max="13836" width="11.42578125" style="1" customWidth="1"/>
    <col min="13837" max="14080" width="11.42578125" style="1"/>
    <col min="14081" max="14081" width="2.85546875" style="1" customWidth="1"/>
    <col min="14082" max="14082" width="37.5703125" style="1" customWidth="1"/>
    <col min="14083" max="14083" width="2.85546875" style="1" customWidth="1"/>
    <col min="14084" max="14085" width="15.7109375" style="1" customWidth="1"/>
    <col min="14086" max="14087" width="2.85546875" style="1" customWidth="1"/>
    <col min="14088" max="14089" width="15.7109375" style="1" customWidth="1"/>
    <col min="14090" max="14091" width="2.85546875" style="1" customWidth="1"/>
    <col min="14092" max="14092" width="11.42578125" style="1" customWidth="1"/>
    <col min="14093" max="14336" width="11.42578125" style="1"/>
    <col min="14337" max="14337" width="2.85546875" style="1" customWidth="1"/>
    <col min="14338" max="14338" width="37.5703125" style="1" customWidth="1"/>
    <col min="14339" max="14339" width="2.85546875" style="1" customWidth="1"/>
    <col min="14340" max="14341" width="15.7109375" style="1" customWidth="1"/>
    <col min="14342" max="14343" width="2.85546875" style="1" customWidth="1"/>
    <col min="14344" max="14345" width="15.7109375" style="1" customWidth="1"/>
    <col min="14346" max="14347" width="2.85546875" style="1" customWidth="1"/>
    <col min="14348" max="14348" width="11.42578125" style="1" customWidth="1"/>
    <col min="14349" max="14592" width="11.42578125" style="1"/>
    <col min="14593" max="14593" width="2.85546875" style="1" customWidth="1"/>
    <col min="14594" max="14594" width="37.5703125" style="1" customWidth="1"/>
    <col min="14595" max="14595" width="2.85546875" style="1" customWidth="1"/>
    <col min="14596" max="14597" width="15.7109375" style="1" customWidth="1"/>
    <col min="14598" max="14599" width="2.85546875" style="1" customWidth="1"/>
    <col min="14600" max="14601" width="15.7109375" style="1" customWidth="1"/>
    <col min="14602" max="14603" width="2.85546875" style="1" customWidth="1"/>
    <col min="14604" max="14604" width="11.42578125" style="1" customWidth="1"/>
    <col min="14605" max="14848" width="11.42578125" style="1"/>
    <col min="14849" max="14849" width="2.85546875" style="1" customWidth="1"/>
    <col min="14850" max="14850" width="37.5703125" style="1" customWidth="1"/>
    <col min="14851" max="14851" width="2.85546875" style="1" customWidth="1"/>
    <col min="14852" max="14853" width="15.7109375" style="1" customWidth="1"/>
    <col min="14854" max="14855" width="2.85546875" style="1" customWidth="1"/>
    <col min="14856" max="14857" width="15.7109375" style="1" customWidth="1"/>
    <col min="14858" max="14859" width="2.85546875" style="1" customWidth="1"/>
    <col min="14860" max="14860" width="11.42578125" style="1" customWidth="1"/>
    <col min="14861" max="15104" width="11.42578125" style="1"/>
    <col min="15105" max="15105" width="2.85546875" style="1" customWidth="1"/>
    <col min="15106" max="15106" width="37.5703125" style="1" customWidth="1"/>
    <col min="15107" max="15107" width="2.85546875" style="1" customWidth="1"/>
    <col min="15108" max="15109" width="15.7109375" style="1" customWidth="1"/>
    <col min="15110" max="15111" width="2.85546875" style="1" customWidth="1"/>
    <col min="15112" max="15113" width="15.7109375" style="1" customWidth="1"/>
    <col min="15114" max="15115" width="2.85546875" style="1" customWidth="1"/>
    <col min="15116" max="15116" width="11.42578125" style="1" customWidth="1"/>
    <col min="15117" max="15360" width="11.42578125" style="1"/>
    <col min="15361" max="15361" width="2.85546875" style="1" customWidth="1"/>
    <col min="15362" max="15362" width="37.5703125" style="1" customWidth="1"/>
    <col min="15363" max="15363" width="2.85546875" style="1" customWidth="1"/>
    <col min="15364" max="15365" width="15.7109375" style="1" customWidth="1"/>
    <col min="15366" max="15367" width="2.85546875" style="1" customWidth="1"/>
    <col min="15368" max="15369" width="15.7109375" style="1" customWidth="1"/>
    <col min="15370" max="15371" width="2.85546875" style="1" customWidth="1"/>
    <col min="15372" max="15372" width="11.42578125" style="1" customWidth="1"/>
    <col min="15373" max="15616" width="11.42578125" style="1"/>
    <col min="15617" max="15617" width="2.85546875" style="1" customWidth="1"/>
    <col min="15618" max="15618" width="37.5703125" style="1" customWidth="1"/>
    <col min="15619" max="15619" width="2.85546875" style="1" customWidth="1"/>
    <col min="15620" max="15621" width="15.7109375" style="1" customWidth="1"/>
    <col min="15622" max="15623" width="2.85546875" style="1" customWidth="1"/>
    <col min="15624" max="15625" width="15.7109375" style="1" customWidth="1"/>
    <col min="15626" max="15627" width="2.85546875" style="1" customWidth="1"/>
    <col min="15628" max="15628" width="11.42578125" style="1" customWidth="1"/>
    <col min="15629" max="15872" width="11.42578125" style="1"/>
    <col min="15873" max="15873" width="2.85546875" style="1" customWidth="1"/>
    <col min="15874" max="15874" width="37.5703125" style="1" customWidth="1"/>
    <col min="15875" max="15875" width="2.85546875" style="1" customWidth="1"/>
    <col min="15876" max="15877" width="15.7109375" style="1" customWidth="1"/>
    <col min="15878" max="15879" width="2.85546875" style="1" customWidth="1"/>
    <col min="15880" max="15881" width="15.7109375" style="1" customWidth="1"/>
    <col min="15882" max="15883" width="2.85546875" style="1" customWidth="1"/>
    <col min="15884" max="15884" width="11.42578125" style="1" customWidth="1"/>
    <col min="15885" max="16128" width="11.42578125" style="1"/>
    <col min="16129" max="16129" width="2.85546875" style="1" customWidth="1"/>
    <col min="16130" max="16130" width="37.5703125" style="1" customWidth="1"/>
    <col min="16131" max="16131" width="2.85546875" style="1" customWidth="1"/>
    <col min="16132" max="16133" width="15.7109375" style="1" customWidth="1"/>
    <col min="16134" max="16135" width="2.85546875" style="1" customWidth="1"/>
    <col min="16136" max="16137" width="15.7109375" style="1" customWidth="1"/>
    <col min="16138" max="16139" width="2.85546875" style="1" customWidth="1"/>
    <col min="16140" max="16140" width="11.42578125" style="1" customWidth="1"/>
    <col min="16141" max="16384" width="11.42578125" style="1"/>
  </cols>
  <sheetData>
    <row r="1" spans="2:12" ht="12" customHeight="1" x14ac:dyDescent="0.25">
      <c r="H1" s="75"/>
      <c r="I1" s="75"/>
      <c r="L1" s="75"/>
    </row>
    <row r="2" spans="2:12" x14ac:dyDescent="0.25">
      <c r="B2" s="108" t="s">
        <v>782</v>
      </c>
      <c r="D2" s="3"/>
      <c r="H2" s="75"/>
      <c r="I2" s="75"/>
      <c r="L2" s="75"/>
    </row>
    <row r="3" spans="2:12" x14ac:dyDescent="0.25">
      <c r="B3" s="2" t="s">
        <v>272</v>
      </c>
      <c r="H3" s="75"/>
      <c r="I3" s="75"/>
      <c r="L3" s="75"/>
    </row>
    <row r="4" spans="2:12" x14ac:dyDescent="0.25">
      <c r="B4" s="2"/>
      <c r="H4" s="75"/>
      <c r="I4" s="75"/>
      <c r="L4" s="75"/>
    </row>
    <row r="5" spans="2:12" x14ac:dyDescent="0.25">
      <c r="B5" s="1509" t="s">
        <v>4</v>
      </c>
      <c r="C5" s="4"/>
      <c r="D5" s="1500" t="s">
        <v>273</v>
      </c>
      <c r="E5" s="1500"/>
      <c r="F5" s="4"/>
      <c r="G5" s="4"/>
      <c r="H5" s="1510" t="s">
        <v>274</v>
      </c>
      <c r="I5" s="1510"/>
      <c r="J5" s="74"/>
      <c r="K5" s="4"/>
      <c r="L5" s="75"/>
    </row>
    <row r="6" spans="2:12" x14ac:dyDescent="0.25">
      <c r="B6" s="1509"/>
      <c r="C6" s="8"/>
      <c r="D6" s="1500"/>
      <c r="E6" s="1500"/>
      <c r="F6" s="8"/>
      <c r="G6" s="8"/>
      <c r="H6" s="1510"/>
      <c r="I6" s="1510"/>
      <c r="J6" s="265"/>
      <c r="K6" s="8"/>
      <c r="L6" s="75"/>
    </row>
    <row r="7" spans="2:12" x14ac:dyDescent="0.25">
      <c r="B7" s="1509"/>
      <c r="C7" s="8"/>
      <c r="D7" s="1441">
        <v>2019</v>
      </c>
      <c r="E7" s="1441">
        <v>2018</v>
      </c>
      <c r="F7" s="8"/>
      <c r="G7" s="8"/>
      <c r="H7" s="126">
        <v>2019</v>
      </c>
      <c r="I7" s="126">
        <v>2018</v>
      </c>
      <c r="J7" s="265"/>
      <c r="K7" s="8"/>
      <c r="L7" s="75"/>
    </row>
    <row r="8" spans="2:12" x14ac:dyDescent="0.25">
      <c r="B8" s="7"/>
      <c r="C8" s="8"/>
      <c r="D8" s="7"/>
      <c r="E8" s="7" t="s">
        <v>428</v>
      </c>
      <c r="F8" s="8"/>
      <c r="G8" s="8"/>
      <c r="H8" s="75"/>
      <c r="I8" s="75" t="s">
        <v>428</v>
      </c>
      <c r="J8" s="1"/>
      <c r="K8" s="8"/>
      <c r="L8" s="75"/>
    </row>
    <row r="9" spans="2:12" x14ac:dyDescent="0.25">
      <c r="B9" s="141" t="s">
        <v>6</v>
      </c>
      <c r="C9" s="7"/>
      <c r="F9" s="1"/>
      <c r="G9" s="7"/>
      <c r="H9" s="75"/>
      <c r="I9" s="75"/>
      <c r="J9" s="1"/>
      <c r="K9" s="7"/>
      <c r="L9" s="75"/>
    </row>
    <row r="10" spans="2:12" hidden="1" x14ac:dyDescent="0.25">
      <c r="B10" s="624" t="s">
        <v>508</v>
      </c>
      <c r="C10" s="446"/>
      <c r="D10" s="1429" t="s">
        <v>101</v>
      </c>
      <c r="E10" s="1430" t="s">
        <v>101</v>
      </c>
      <c r="F10" s="440"/>
      <c r="G10" s="940"/>
      <c r="H10" s="917">
        <v>4.3099999999999996</v>
      </c>
      <c r="I10" s="918">
        <v>3.75</v>
      </c>
      <c r="J10" s="440"/>
      <c r="K10" s="544"/>
      <c r="L10" s="127"/>
    </row>
    <row r="11" spans="2:12" x14ac:dyDescent="0.25">
      <c r="B11" s="628" t="s">
        <v>7</v>
      </c>
      <c r="C11" s="440"/>
      <c r="D11" s="917">
        <v>12.86</v>
      </c>
      <c r="E11" s="918">
        <v>11.58</v>
      </c>
      <c r="F11" s="440"/>
      <c r="G11" s="940"/>
      <c r="H11" s="941"/>
      <c r="I11" s="942">
        <v>1.7</v>
      </c>
      <c r="J11" s="440"/>
      <c r="K11" s="544"/>
      <c r="L11" s="127"/>
    </row>
    <row r="12" spans="2:12" x14ac:dyDescent="0.25">
      <c r="B12" s="628" t="s">
        <v>13</v>
      </c>
      <c r="C12" s="440"/>
      <c r="D12" s="926">
        <v>20.57</v>
      </c>
      <c r="E12" s="927">
        <v>19.73</v>
      </c>
      <c r="F12" s="440"/>
      <c r="G12" s="940"/>
      <c r="H12" s="926">
        <v>3.8</v>
      </c>
      <c r="I12" s="927">
        <v>3.18</v>
      </c>
      <c r="J12" s="440"/>
      <c r="K12" s="940"/>
      <c r="L12" s="127"/>
    </row>
    <row r="13" spans="2:12" x14ac:dyDescent="0.25">
      <c r="B13" s="628" t="s">
        <v>15</v>
      </c>
      <c r="C13" s="440"/>
      <c r="D13" s="926">
        <v>36.700000000000003</v>
      </c>
      <c r="E13" s="927" t="s">
        <v>101</v>
      </c>
      <c r="F13" s="440"/>
      <c r="G13" s="940"/>
      <c r="H13" s="926"/>
      <c r="I13" s="927">
        <v>2.19</v>
      </c>
      <c r="J13" s="440"/>
      <c r="K13" s="544"/>
      <c r="L13" s="127"/>
    </row>
    <row r="14" spans="2:12" x14ac:dyDescent="0.25">
      <c r="B14" s="628" t="s">
        <v>105</v>
      </c>
      <c r="C14" s="440"/>
      <c r="D14" s="926">
        <v>14.68</v>
      </c>
      <c r="E14" s="927">
        <v>11.56</v>
      </c>
      <c r="F14" s="440"/>
      <c r="G14" s="940"/>
      <c r="H14" s="926">
        <v>-0.4</v>
      </c>
      <c r="I14" s="927">
        <v>0.8</v>
      </c>
      <c r="J14" s="440"/>
      <c r="K14" s="544"/>
      <c r="L14" s="127"/>
    </row>
    <row r="15" spans="2:12" hidden="1" x14ac:dyDescent="0.25">
      <c r="B15" s="628" t="s">
        <v>17</v>
      </c>
      <c r="C15" s="444"/>
      <c r="D15" s="926"/>
      <c r="E15" s="927">
        <v>18.829999999999998</v>
      </c>
      <c r="F15" s="440"/>
      <c r="G15" s="940"/>
      <c r="H15" s="926"/>
      <c r="I15" s="927">
        <v>4.83</v>
      </c>
      <c r="J15" s="440"/>
      <c r="K15" s="544"/>
      <c r="L15" s="127"/>
    </row>
    <row r="16" spans="2:12" x14ac:dyDescent="0.25">
      <c r="B16" s="636" t="s">
        <v>20</v>
      </c>
      <c r="C16" s="444"/>
      <c r="D16" s="923">
        <v>8.91</v>
      </c>
      <c r="E16" s="922">
        <v>7.96</v>
      </c>
      <c r="F16" s="440"/>
      <c r="G16" s="940"/>
      <c r="H16" s="1222">
        <v>2.3E-2</v>
      </c>
      <c r="I16" s="1223">
        <v>2.1000000000000001E-2</v>
      </c>
      <c r="J16" s="440"/>
      <c r="K16" s="544"/>
      <c r="L16" s="127"/>
    </row>
    <row r="17" spans="2:12" hidden="1" x14ac:dyDescent="0.25">
      <c r="B17" s="1372" t="s">
        <v>21</v>
      </c>
      <c r="C17" s="444"/>
      <c r="D17" s="1427" t="s">
        <v>101</v>
      </c>
      <c r="E17" s="1428">
        <v>15.4</v>
      </c>
      <c r="F17" s="440"/>
      <c r="G17" s="940"/>
      <c r="H17" s="923">
        <v>1.9</v>
      </c>
      <c r="I17" s="922">
        <v>2.2999999999999998</v>
      </c>
      <c r="J17" s="440"/>
      <c r="K17" s="544"/>
      <c r="L17" s="127"/>
    </row>
    <row r="18" spans="2:12" x14ac:dyDescent="0.25">
      <c r="B18" s="43"/>
      <c r="C18" s="15"/>
      <c r="D18" s="110"/>
      <c r="E18" s="110"/>
      <c r="F18" s="1"/>
      <c r="G18" s="110"/>
      <c r="H18" s="110"/>
      <c r="I18" s="110"/>
      <c r="J18" s="1"/>
      <c r="K18" s="106"/>
      <c r="L18" s="127"/>
    </row>
    <row r="19" spans="2:12" x14ac:dyDescent="0.25">
      <c r="B19" s="29"/>
      <c r="C19" s="15"/>
      <c r="D19" s="110"/>
      <c r="E19" s="110"/>
      <c r="F19" s="1"/>
      <c r="G19" s="110"/>
      <c r="H19" s="110"/>
      <c r="I19" s="110"/>
      <c r="J19" s="1"/>
      <c r="K19" s="106"/>
      <c r="L19" s="127"/>
    </row>
    <row r="20" spans="2:12" x14ac:dyDescent="0.25">
      <c r="B20" s="141" t="s">
        <v>23</v>
      </c>
      <c r="C20" s="15"/>
      <c r="D20" s="110"/>
      <c r="E20" s="110"/>
      <c r="F20" s="1"/>
      <c r="G20" s="110"/>
      <c r="H20" s="13"/>
      <c r="I20" s="13"/>
      <c r="J20" s="1"/>
      <c r="K20" s="106"/>
      <c r="L20" s="127"/>
    </row>
    <row r="21" spans="2:12" hidden="1" x14ac:dyDescent="0.25">
      <c r="B21" s="1375" t="s">
        <v>543</v>
      </c>
      <c r="C21" s="444"/>
      <c r="D21" s="1429"/>
      <c r="E21" s="1430" t="s">
        <v>101</v>
      </c>
      <c r="F21" s="440"/>
      <c r="G21" s="940"/>
      <c r="H21" s="917"/>
      <c r="I21" s="918">
        <v>1.8</v>
      </c>
      <c r="J21" s="440"/>
      <c r="K21" s="544"/>
      <c r="L21" s="127"/>
    </row>
    <row r="22" spans="2:12" x14ac:dyDescent="0.25">
      <c r="B22" s="624" t="s">
        <v>26</v>
      </c>
      <c r="C22" s="444"/>
      <c r="D22" s="917">
        <v>48.71</v>
      </c>
      <c r="E22" s="918">
        <v>15.25</v>
      </c>
      <c r="F22" s="440"/>
      <c r="G22" s="940"/>
      <c r="H22" s="926">
        <v>0.66</v>
      </c>
      <c r="I22" s="927">
        <v>9.3392807359911068E-3</v>
      </c>
      <c r="J22" s="440"/>
      <c r="K22" s="544"/>
      <c r="L22" s="127"/>
    </row>
    <row r="23" spans="2:12" hidden="1" x14ac:dyDescent="0.25">
      <c r="B23" s="628" t="s">
        <v>114</v>
      </c>
      <c r="C23" s="444"/>
      <c r="D23" s="926"/>
      <c r="E23" s="927">
        <v>15.89</v>
      </c>
      <c r="F23" s="440"/>
      <c r="G23" s="940"/>
      <c r="H23" s="926"/>
      <c r="I23" s="927">
        <v>5.35</v>
      </c>
      <c r="J23" s="440"/>
      <c r="K23" s="544"/>
      <c r="L23" s="127"/>
    </row>
    <row r="24" spans="2:12" x14ac:dyDescent="0.25">
      <c r="B24" s="628" t="s">
        <v>28</v>
      </c>
      <c r="C24" s="444"/>
      <c r="D24" s="926">
        <v>10.83</v>
      </c>
      <c r="E24" s="927">
        <v>9.65</v>
      </c>
      <c r="F24" s="440"/>
      <c r="G24" s="940"/>
      <c r="H24" s="926">
        <v>6.2E-2</v>
      </c>
      <c r="I24" s="1250">
        <v>4.0000000000000001E-3</v>
      </c>
      <c r="J24" s="440"/>
      <c r="K24" s="544"/>
      <c r="L24" s="127"/>
    </row>
    <row r="25" spans="2:12" x14ac:dyDescent="0.25">
      <c r="B25" s="628" t="s">
        <v>117</v>
      </c>
      <c r="C25" s="444"/>
      <c r="D25" s="926">
        <v>11.8</v>
      </c>
      <c r="E25" s="927">
        <v>15.190302502498847</v>
      </c>
      <c r="F25" s="440"/>
      <c r="G25" s="940"/>
      <c r="H25" s="926">
        <v>5.59</v>
      </c>
      <c r="I25" s="927">
        <v>5.54</v>
      </c>
      <c r="J25" s="440"/>
      <c r="K25" s="544"/>
      <c r="L25" s="127"/>
    </row>
    <row r="26" spans="2:12" x14ac:dyDescent="0.25">
      <c r="B26" s="628" t="s">
        <v>32</v>
      </c>
      <c r="C26" s="444"/>
      <c r="D26" s="926">
        <v>13.28</v>
      </c>
      <c r="E26" s="927">
        <v>10.45</v>
      </c>
      <c r="F26" s="440"/>
      <c r="G26" s="940"/>
      <c r="H26" s="926">
        <v>2.9</v>
      </c>
      <c r="I26" s="927">
        <v>2.4</v>
      </c>
      <c r="J26" s="440"/>
      <c r="K26" s="544"/>
      <c r="L26" s="127"/>
    </row>
    <row r="27" spans="2:12" hidden="1" x14ac:dyDescent="0.25">
      <c r="B27" s="628" t="s">
        <v>36</v>
      </c>
      <c r="C27" s="444"/>
      <c r="D27" s="943" t="s">
        <v>101</v>
      </c>
      <c r="E27" s="927" t="s">
        <v>101</v>
      </c>
      <c r="F27" s="440"/>
      <c r="G27" s="940"/>
      <c r="H27" s="926">
        <v>0.5</v>
      </c>
      <c r="I27" s="927">
        <v>1</v>
      </c>
      <c r="J27" s="440"/>
      <c r="K27" s="544"/>
      <c r="L27" s="127"/>
    </row>
    <row r="28" spans="2:12" x14ac:dyDescent="0.25">
      <c r="B28" s="628" t="s">
        <v>38</v>
      </c>
      <c r="C28" s="444"/>
      <c r="D28" s="708">
        <v>18.190000000000001</v>
      </c>
      <c r="E28" s="927">
        <v>9.58</v>
      </c>
      <c r="F28" s="440"/>
      <c r="G28" s="940"/>
      <c r="H28" s="926">
        <v>105.12</v>
      </c>
      <c r="I28" s="927">
        <v>104.35</v>
      </c>
      <c r="J28" s="440"/>
      <c r="K28" s="544"/>
      <c r="L28" s="127"/>
    </row>
    <row r="29" spans="2:12" hidden="1" x14ac:dyDescent="0.25">
      <c r="B29" s="628" t="s">
        <v>433</v>
      </c>
      <c r="C29" s="444"/>
      <c r="D29" s="926"/>
      <c r="E29" s="927">
        <v>26.17</v>
      </c>
      <c r="F29" s="440"/>
      <c r="G29" s="940"/>
      <c r="H29" s="926"/>
      <c r="I29" s="927">
        <v>2.19</v>
      </c>
      <c r="J29" s="440"/>
      <c r="K29" s="544"/>
      <c r="L29" s="127"/>
    </row>
    <row r="30" spans="2:12" hidden="1" x14ac:dyDescent="0.25">
      <c r="B30" s="628" t="s">
        <v>40</v>
      </c>
      <c r="C30" s="444"/>
      <c r="D30" s="926"/>
      <c r="E30" s="927">
        <v>20.6</v>
      </c>
      <c r="F30" s="440"/>
      <c r="G30" s="940"/>
      <c r="H30" s="926"/>
      <c r="I30" s="927">
        <v>1.9</v>
      </c>
      <c r="J30" s="440"/>
      <c r="K30" s="544"/>
      <c r="L30" s="127"/>
    </row>
    <row r="31" spans="2:12" hidden="1" x14ac:dyDescent="0.25">
      <c r="B31" s="628" t="s">
        <v>43</v>
      </c>
      <c r="C31" s="444"/>
      <c r="D31" s="926"/>
      <c r="E31" s="927">
        <v>12.49</v>
      </c>
      <c r="F31" s="440"/>
      <c r="G31" s="940"/>
      <c r="H31" s="926"/>
      <c r="I31" s="927">
        <v>2.1</v>
      </c>
      <c r="J31" s="440"/>
      <c r="K31" s="940"/>
      <c r="L31" s="127"/>
    </row>
    <row r="32" spans="2:12" x14ac:dyDescent="0.25">
      <c r="B32" s="628" t="s">
        <v>45</v>
      </c>
      <c r="C32" s="444"/>
      <c r="D32" s="926">
        <v>26.15</v>
      </c>
      <c r="E32" s="927">
        <v>20</v>
      </c>
      <c r="F32" s="440"/>
      <c r="G32" s="940"/>
      <c r="H32" s="926">
        <v>104.5</v>
      </c>
      <c r="I32" s="927">
        <v>102</v>
      </c>
      <c r="J32" s="440"/>
      <c r="K32" s="940"/>
      <c r="L32" s="127"/>
    </row>
    <row r="33" spans="2:12" hidden="1" x14ac:dyDescent="0.25">
      <c r="B33" s="628" t="s">
        <v>46</v>
      </c>
      <c r="C33" s="444"/>
      <c r="D33" s="926"/>
      <c r="E33" s="927">
        <v>33.9</v>
      </c>
      <c r="F33" s="440"/>
      <c r="G33" s="940"/>
      <c r="H33" s="926"/>
      <c r="I33" s="927">
        <v>1.3</v>
      </c>
      <c r="J33" s="440"/>
      <c r="K33" s="940"/>
      <c r="L33" s="127"/>
    </row>
    <row r="34" spans="2:12" x14ac:dyDescent="0.25">
      <c r="B34" s="628" t="s">
        <v>49</v>
      </c>
      <c r="C34" s="444"/>
      <c r="D34" s="926">
        <v>24.59</v>
      </c>
      <c r="E34" s="927">
        <v>25</v>
      </c>
      <c r="F34" s="440"/>
      <c r="G34" s="940"/>
      <c r="H34" s="926">
        <v>0.56000000000000005</v>
      </c>
      <c r="I34" s="927">
        <v>1.35</v>
      </c>
      <c r="J34" s="440"/>
      <c r="K34" s="544"/>
      <c r="L34" s="127"/>
    </row>
    <row r="35" spans="2:12" x14ac:dyDescent="0.25">
      <c r="B35" s="628" t="s">
        <v>51</v>
      </c>
      <c r="C35" s="444"/>
      <c r="D35" s="926">
        <v>19.57</v>
      </c>
      <c r="E35" s="927">
        <v>12.74</v>
      </c>
      <c r="F35" s="440"/>
      <c r="G35" s="940"/>
      <c r="H35" s="926">
        <v>5.5999999999999999E-3</v>
      </c>
      <c r="I35" s="927">
        <v>1.35E-2</v>
      </c>
      <c r="J35" s="440"/>
      <c r="K35" s="544"/>
      <c r="L35" s="127"/>
    </row>
    <row r="36" spans="2:12" x14ac:dyDescent="0.25">
      <c r="B36" s="636" t="s">
        <v>351</v>
      </c>
      <c r="C36" s="444"/>
      <c r="D36" s="923">
        <v>19.399999999999999</v>
      </c>
      <c r="E36" s="922">
        <v>14.75</v>
      </c>
      <c r="F36" s="440"/>
      <c r="G36" s="940"/>
      <c r="H36" s="923">
        <v>0.7</v>
      </c>
      <c r="I36" s="922">
        <v>1.1000000000000001</v>
      </c>
      <c r="J36" s="440"/>
      <c r="K36" s="544"/>
      <c r="L36" s="127"/>
    </row>
    <row r="37" spans="2:12" x14ac:dyDescent="0.25">
      <c r="B37" s="21"/>
      <c r="C37" s="15"/>
      <c r="D37" s="110"/>
      <c r="E37" s="110"/>
      <c r="F37" s="1"/>
      <c r="G37" s="110"/>
      <c r="H37" s="110"/>
      <c r="I37" s="110"/>
      <c r="J37" s="1"/>
      <c r="K37" s="106"/>
      <c r="L37" s="127"/>
    </row>
    <row r="38" spans="2:12" x14ac:dyDescent="0.25">
      <c r="B38" s="141" t="s">
        <v>52</v>
      </c>
      <c r="C38" s="15"/>
      <c r="D38" s="110"/>
      <c r="E38" s="110"/>
      <c r="F38" s="1"/>
      <c r="G38" s="110"/>
      <c r="H38" s="110"/>
      <c r="I38" s="110"/>
      <c r="J38" s="1"/>
      <c r="K38" s="106"/>
      <c r="L38" s="127"/>
    </row>
    <row r="39" spans="2:12" x14ac:dyDescent="0.25">
      <c r="B39" s="624" t="s">
        <v>55</v>
      </c>
      <c r="C39" s="444"/>
      <c r="D39" s="917">
        <v>11.364035483704653</v>
      </c>
      <c r="E39" s="918">
        <v>17.905766965084013</v>
      </c>
      <c r="F39" s="440"/>
      <c r="G39" s="940"/>
      <c r="H39" s="933">
        <v>0.3</v>
      </c>
      <c r="I39" s="934">
        <v>4.5</v>
      </c>
      <c r="J39" s="440"/>
      <c r="K39" s="544"/>
      <c r="L39" s="915"/>
    </row>
    <row r="40" spans="2:12" x14ac:dyDescent="0.25">
      <c r="B40" s="628" t="s">
        <v>120</v>
      </c>
      <c r="C40" s="444"/>
      <c r="D40" s="926">
        <v>27.23</v>
      </c>
      <c r="E40" s="927">
        <v>23.99</v>
      </c>
      <c r="F40" s="440"/>
      <c r="G40" s="940"/>
      <c r="H40" s="708"/>
      <c r="I40" s="935">
        <v>0.6</v>
      </c>
      <c r="J40" s="440"/>
      <c r="K40" s="544"/>
      <c r="L40" s="915"/>
    </row>
    <row r="41" spans="2:12" x14ac:dyDescent="0.25">
      <c r="B41" s="628" t="s">
        <v>58</v>
      </c>
      <c r="C41" s="444"/>
      <c r="D41" s="926">
        <v>12.12</v>
      </c>
      <c r="E41" s="927">
        <v>10.53</v>
      </c>
      <c r="F41" s="440"/>
      <c r="G41" s="940"/>
      <c r="H41" s="708">
        <v>1.4</v>
      </c>
      <c r="I41" s="935">
        <v>2.1</v>
      </c>
      <c r="J41" s="440"/>
      <c r="K41" s="544"/>
      <c r="L41" s="915"/>
    </row>
    <row r="42" spans="2:12" x14ac:dyDescent="0.25">
      <c r="B42" s="628" t="s">
        <v>123</v>
      </c>
      <c r="C42" s="444"/>
      <c r="D42" s="926">
        <v>17.37</v>
      </c>
      <c r="E42" s="927">
        <v>15.46</v>
      </c>
      <c r="F42" s="440"/>
      <c r="G42" s="940"/>
      <c r="H42" s="708">
        <v>0.8</v>
      </c>
      <c r="I42" s="935">
        <v>1.7</v>
      </c>
      <c r="J42" s="440"/>
      <c r="K42" s="544"/>
      <c r="L42" s="915"/>
    </row>
    <row r="43" spans="2:12" x14ac:dyDescent="0.25">
      <c r="B43" s="628" t="s">
        <v>60</v>
      </c>
      <c r="C43" s="444"/>
      <c r="D43" s="926">
        <v>10.73</v>
      </c>
      <c r="E43" s="927">
        <v>9.3699999999999992</v>
      </c>
      <c r="F43" s="440"/>
      <c r="G43" s="940"/>
      <c r="H43" s="708">
        <v>11.84</v>
      </c>
      <c r="I43" s="935">
        <v>20.3</v>
      </c>
      <c r="J43" s="440"/>
      <c r="K43" s="544"/>
      <c r="L43" s="915"/>
    </row>
    <row r="44" spans="2:12" x14ac:dyDescent="0.25">
      <c r="B44" s="628" t="s">
        <v>62</v>
      </c>
      <c r="C44" s="444"/>
      <c r="D44" s="926">
        <v>20.73</v>
      </c>
      <c r="E44" s="927">
        <v>18.690000000000001</v>
      </c>
      <c r="F44" s="440"/>
      <c r="G44" s="940"/>
      <c r="H44" s="708"/>
      <c r="I44" s="935" t="s">
        <v>101</v>
      </c>
      <c r="J44" s="440"/>
      <c r="K44" s="544"/>
      <c r="L44" s="915"/>
    </row>
    <row r="45" spans="2:12" x14ac:dyDescent="0.25">
      <c r="B45" s="628" t="s">
        <v>125</v>
      </c>
      <c r="C45" s="444"/>
      <c r="D45" s="926">
        <v>10.3</v>
      </c>
      <c r="E45" s="927">
        <v>11.62</v>
      </c>
      <c r="F45" s="440"/>
      <c r="G45" s="940"/>
      <c r="H45" s="708">
        <v>-5.0000000000000001E-3</v>
      </c>
      <c r="I45" s="935">
        <v>1.1599999999999999E-2</v>
      </c>
      <c r="J45" s="440"/>
      <c r="K45" s="544"/>
      <c r="L45" s="915"/>
    </row>
    <row r="46" spans="2:12" hidden="1" x14ac:dyDescent="0.25">
      <c r="B46" s="628" t="s">
        <v>129</v>
      </c>
      <c r="C46" s="444"/>
      <c r="D46" s="926"/>
      <c r="E46" s="927">
        <v>13.449</v>
      </c>
      <c r="F46" s="440"/>
      <c r="G46" s="940"/>
      <c r="H46" s="708"/>
      <c r="I46" s="935">
        <v>2.7E-2</v>
      </c>
      <c r="J46" s="440"/>
      <c r="K46" s="544"/>
      <c r="L46" s="915"/>
    </row>
    <row r="47" spans="2:12" hidden="1" x14ac:dyDescent="0.25">
      <c r="B47" s="628" t="s">
        <v>68</v>
      </c>
      <c r="C47" s="444"/>
      <c r="D47" s="926"/>
      <c r="E47" s="927">
        <v>14.09</v>
      </c>
      <c r="F47" s="440"/>
      <c r="G47" s="940"/>
      <c r="H47" s="708"/>
      <c r="I47" s="935" t="s">
        <v>101</v>
      </c>
      <c r="J47" s="440"/>
      <c r="K47" s="544"/>
      <c r="L47" s="915"/>
    </row>
    <row r="48" spans="2:12" hidden="1" x14ac:dyDescent="0.25">
      <c r="B48" s="628" t="s">
        <v>70</v>
      </c>
      <c r="C48" s="444"/>
      <c r="D48" s="926"/>
      <c r="E48" s="927" t="s">
        <v>101</v>
      </c>
      <c r="F48" s="440"/>
      <c r="G48" s="940"/>
      <c r="H48" s="708"/>
      <c r="I48" s="935">
        <v>5.3</v>
      </c>
      <c r="J48" s="440"/>
      <c r="K48" s="544"/>
      <c r="L48" s="915"/>
    </row>
    <row r="49" spans="2:12" hidden="1" x14ac:dyDescent="0.25">
      <c r="B49" s="628" t="s">
        <v>72</v>
      </c>
      <c r="C49" s="444"/>
      <c r="D49" s="926" t="s">
        <v>101</v>
      </c>
      <c r="E49" s="927">
        <v>13.5</v>
      </c>
      <c r="F49" s="440"/>
      <c r="G49" s="940"/>
      <c r="H49" s="708">
        <v>1.93</v>
      </c>
      <c r="I49" s="935">
        <v>1.84</v>
      </c>
      <c r="J49" s="440"/>
      <c r="K49" s="544"/>
      <c r="L49" s="915"/>
    </row>
    <row r="50" spans="2:12" x14ac:dyDescent="0.25">
      <c r="B50" s="628" t="s">
        <v>74</v>
      </c>
      <c r="C50" s="444"/>
      <c r="D50" s="926">
        <v>6.5177300000000002</v>
      </c>
      <c r="E50" s="927">
        <v>5.7505699999999997</v>
      </c>
      <c r="F50" s="440"/>
      <c r="G50" s="940"/>
      <c r="H50" s="708">
        <v>0.03</v>
      </c>
      <c r="I50" s="935">
        <v>4.2999999999999997E-2</v>
      </c>
      <c r="J50" s="440"/>
      <c r="K50" s="544"/>
      <c r="L50" s="915"/>
    </row>
    <row r="51" spans="2:12" x14ac:dyDescent="0.25">
      <c r="B51" s="628" t="s">
        <v>78</v>
      </c>
      <c r="C51" s="444"/>
      <c r="D51" s="926">
        <v>14.4443522066651</v>
      </c>
      <c r="E51" s="927">
        <v>15.768944391447601</v>
      </c>
      <c r="F51" s="440"/>
      <c r="G51" s="940"/>
      <c r="H51" s="708">
        <v>0.1198</v>
      </c>
      <c r="I51" s="935">
        <v>0.1144</v>
      </c>
      <c r="J51" s="440"/>
      <c r="K51" s="544"/>
      <c r="L51" s="915"/>
    </row>
    <row r="52" spans="2:12" x14ac:dyDescent="0.25">
      <c r="B52" s="628" t="s">
        <v>137</v>
      </c>
      <c r="C52" s="444"/>
      <c r="D52" s="926">
        <v>12.65</v>
      </c>
      <c r="E52" s="927">
        <v>12.58</v>
      </c>
      <c r="F52" s="440"/>
      <c r="G52" s="940"/>
      <c r="H52" s="708">
        <v>1.58</v>
      </c>
      <c r="I52" s="935">
        <v>-0.19</v>
      </c>
      <c r="J52" s="440"/>
      <c r="K52" s="544"/>
      <c r="L52" s="915"/>
    </row>
    <row r="53" spans="2:12" x14ac:dyDescent="0.25">
      <c r="B53" s="628" t="s">
        <v>138</v>
      </c>
      <c r="C53" s="444"/>
      <c r="D53" s="926">
        <v>19.510000000000002</v>
      </c>
      <c r="E53" s="927" t="s">
        <v>101</v>
      </c>
      <c r="F53" s="440"/>
      <c r="G53" s="940"/>
      <c r="H53" s="708">
        <v>0.2</v>
      </c>
      <c r="I53" s="935" t="s">
        <v>101</v>
      </c>
      <c r="J53" s="440"/>
      <c r="K53" s="544"/>
      <c r="L53" s="915"/>
    </row>
    <row r="54" spans="2:12" x14ac:dyDescent="0.25">
      <c r="B54" s="628" t="s">
        <v>86</v>
      </c>
      <c r="C54" s="444"/>
      <c r="D54" s="926">
        <v>13.46</v>
      </c>
      <c r="E54" s="927">
        <v>18.100000000000001</v>
      </c>
      <c r="F54" s="440"/>
      <c r="G54" s="940"/>
      <c r="H54" s="708">
        <v>0.9</v>
      </c>
      <c r="I54" s="935">
        <v>3.2</v>
      </c>
      <c r="J54" s="440"/>
      <c r="K54" s="544"/>
      <c r="L54" s="915"/>
    </row>
    <row r="55" spans="2:12" x14ac:dyDescent="0.25">
      <c r="B55" s="628" t="s">
        <v>139</v>
      </c>
      <c r="C55" s="444"/>
      <c r="D55" s="926">
        <v>8.0299999999999994</v>
      </c>
      <c r="E55" s="927">
        <v>7.7649490274906867</v>
      </c>
      <c r="F55" s="440"/>
      <c r="G55" s="940"/>
      <c r="H55" s="708" t="s">
        <v>101</v>
      </c>
      <c r="I55" s="935" t="s">
        <v>101</v>
      </c>
      <c r="J55" s="440"/>
      <c r="K55" s="544"/>
      <c r="L55" s="544"/>
    </row>
    <row r="56" spans="2:12" x14ac:dyDescent="0.25">
      <c r="B56" s="628" t="s">
        <v>88</v>
      </c>
      <c r="C56" s="444"/>
      <c r="D56" s="926">
        <v>23.3</v>
      </c>
      <c r="E56" s="927">
        <v>16.7</v>
      </c>
      <c r="F56" s="440"/>
      <c r="G56" s="940"/>
      <c r="H56" s="708">
        <v>0.6</v>
      </c>
      <c r="I56" s="935">
        <v>0.8</v>
      </c>
      <c r="J56" s="440"/>
      <c r="K56" s="544"/>
      <c r="L56" s="544"/>
    </row>
    <row r="57" spans="2:12" x14ac:dyDescent="0.25">
      <c r="B57" s="628" t="s">
        <v>333</v>
      </c>
      <c r="C57" s="444"/>
      <c r="D57" s="926">
        <v>8.01</v>
      </c>
      <c r="E57" s="927">
        <v>17.22</v>
      </c>
      <c r="F57" s="440"/>
      <c r="G57" s="940"/>
      <c r="H57" s="708">
        <v>7.9</v>
      </c>
      <c r="I57" s="935">
        <v>12</v>
      </c>
      <c r="J57" s="440"/>
      <c r="K57" s="544"/>
      <c r="L57" s="544"/>
    </row>
    <row r="58" spans="2:12" x14ac:dyDescent="0.25">
      <c r="B58" s="745" t="s">
        <v>143</v>
      </c>
      <c r="C58" s="444"/>
      <c r="D58" s="1222">
        <v>15.4</v>
      </c>
      <c r="E58" s="1223" t="s">
        <v>101</v>
      </c>
      <c r="F58" s="440"/>
      <c r="G58" s="940"/>
      <c r="H58" s="1224"/>
      <c r="I58" s="1225"/>
      <c r="J58" s="440"/>
      <c r="K58" s="544"/>
      <c r="L58" s="544"/>
    </row>
    <row r="59" spans="2:12" x14ac:dyDescent="0.25">
      <c r="B59" s="636" t="s">
        <v>145</v>
      </c>
      <c r="C59" s="444"/>
      <c r="D59" s="923">
        <v>28.25</v>
      </c>
      <c r="E59" s="922" t="s">
        <v>101</v>
      </c>
      <c r="F59" s="440"/>
      <c r="G59" s="940"/>
      <c r="H59" s="937">
        <v>2.3E-2</v>
      </c>
      <c r="I59" s="938">
        <v>1.0999999999999999E-2</v>
      </c>
      <c r="J59" s="440"/>
      <c r="K59" s="544"/>
      <c r="L59" s="544"/>
    </row>
    <row r="60" spans="2:12" x14ac:dyDescent="0.25">
      <c r="B60" s="579"/>
      <c r="C60" s="444"/>
      <c r="D60" s="1328"/>
      <c r="E60" s="1328"/>
      <c r="F60" s="440"/>
      <c r="G60" s="940"/>
      <c r="H60" s="1328"/>
      <c r="I60" s="1328"/>
      <c r="J60" s="440"/>
      <c r="K60" s="544"/>
      <c r="L60" s="544"/>
    </row>
    <row r="61" spans="2:12" x14ac:dyDescent="0.25">
      <c r="B61" s="43"/>
      <c r="C61" s="15"/>
      <c r="D61" s="110"/>
      <c r="E61" s="110" t="s">
        <v>428</v>
      </c>
      <c r="F61" s="1"/>
      <c r="G61" s="106"/>
      <c r="H61" s="106"/>
      <c r="I61" s="80" t="s">
        <v>428</v>
      </c>
      <c r="J61" s="1"/>
      <c r="K61" s="106"/>
      <c r="L61" s="106"/>
    </row>
    <row r="62" spans="2:12" x14ac:dyDescent="0.25">
      <c r="B62" s="1" t="s">
        <v>218</v>
      </c>
      <c r="D62" s="106"/>
      <c r="E62" s="106"/>
      <c r="F62" s="1"/>
      <c r="G62" s="106"/>
      <c r="H62" s="106"/>
      <c r="I62" s="106"/>
      <c r="J62" s="1"/>
      <c r="K62" s="106"/>
      <c r="L62" s="106"/>
    </row>
    <row r="63" spans="2:12" x14ac:dyDescent="0.25">
      <c r="B63" s="1" t="s">
        <v>248</v>
      </c>
      <c r="D63" s="106"/>
      <c r="E63" s="106"/>
      <c r="F63" s="1"/>
      <c r="G63" s="106"/>
      <c r="H63" s="106"/>
      <c r="I63" s="106"/>
      <c r="J63" s="1"/>
      <c r="K63" s="106"/>
      <c r="L63" s="106"/>
    </row>
    <row r="64" spans="2:12" x14ac:dyDescent="0.25">
      <c r="D64" s="106"/>
      <c r="E64" s="106" t="s">
        <v>428</v>
      </c>
      <c r="F64" s="128"/>
      <c r="G64" s="106"/>
      <c r="H64" s="106"/>
      <c r="I64" s="106" t="s">
        <v>428</v>
      </c>
      <c r="J64" s="1"/>
      <c r="K64" s="106"/>
      <c r="L64" s="106"/>
    </row>
    <row r="65" spans="4:12" x14ac:dyDescent="0.25">
      <c r="D65" s="106"/>
      <c r="E65" s="106" t="s">
        <v>428</v>
      </c>
      <c r="F65" s="125"/>
      <c r="G65" s="106"/>
      <c r="H65" s="106"/>
      <c r="I65" s="106" t="s">
        <v>428</v>
      </c>
      <c r="J65" s="1"/>
      <c r="K65" s="106"/>
      <c r="L65" s="106"/>
    </row>
    <row r="66" spans="4:12" x14ac:dyDescent="0.25">
      <c r="D66" s="106"/>
      <c r="E66" s="106" t="s">
        <v>428</v>
      </c>
      <c r="F66" s="125"/>
      <c r="G66" s="106"/>
      <c r="H66" s="106"/>
      <c r="I66" s="106" t="s">
        <v>428</v>
      </c>
      <c r="J66" s="110"/>
      <c r="K66" s="106"/>
      <c r="L66" s="106"/>
    </row>
    <row r="67" spans="4:12" x14ac:dyDescent="0.25">
      <c r="D67" s="106"/>
      <c r="E67" s="106" t="s">
        <v>428</v>
      </c>
      <c r="F67" s="125"/>
      <c r="G67" s="106"/>
      <c r="H67" s="106"/>
      <c r="I67" s="106" t="s">
        <v>428</v>
      </c>
      <c r="J67" s="110"/>
      <c r="K67" s="106"/>
      <c r="L67" s="106"/>
    </row>
    <row r="68" spans="4:12" x14ac:dyDescent="0.25">
      <c r="D68" s="106"/>
      <c r="E68" s="106" t="s">
        <v>428</v>
      </c>
      <c r="F68" s="125"/>
      <c r="G68" s="106"/>
      <c r="H68" s="106"/>
      <c r="I68" s="106" t="s">
        <v>428</v>
      </c>
      <c r="J68" s="110"/>
      <c r="K68" s="106"/>
      <c r="L68" s="106"/>
    </row>
    <row r="69" spans="4:12" x14ac:dyDescent="0.25">
      <c r="D69" s="106"/>
      <c r="E69" s="106" t="s">
        <v>428</v>
      </c>
      <c r="F69" s="125"/>
      <c r="G69" s="106"/>
      <c r="H69" s="106"/>
      <c r="I69" s="106" t="s">
        <v>428</v>
      </c>
      <c r="J69" s="110"/>
      <c r="K69" s="106"/>
      <c r="L69" s="106"/>
    </row>
    <row r="70" spans="4:12" x14ac:dyDescent="0.25">
      <c r="D70" s="106"/>
      <c r="E70" s="106" t="s">
        <v>428</v>
      </c>
      <c r="F70" s="125"/>
      <c r="G70" s="106"/>
      <c r="H70" s="106"/>
      <c r="I70" s="106" t="s">
        <v>428</v>
      </c>
      <c r="J70" s="110"/>
      <c r="K70" s="106"/>
      <c r="L70" s="106"/>
    </row>
    <row r="71" spans="4:12" x14ac:dyDescent="0.25">
      <c r="D71" s="106"/>
      <c r="E71" s="106" t="s">
        <v>428</v>
      </c>
      <c r="F71" s="125"/>
      <c r="G71" s="106"/>
      <c r="H71" s="106"/>
      <c r="I71" s="106" t="s">
        <v>428</v>
      </c>
      <c r="J71" s="110"/>
      <c r="K71" s="106"/>
      <c r="L71" s="106"/>
    </row>
    <row r="72" spans="4:12" x14ac:dyDescent="0.25">
      <c r="D72" s="106"/>
      <c r="E72" s="106" t="s">
        <v>428</v>
      </c>
      <c r="F72" s="125"/>
      <c r="G72" s="106"/>
      <c r="H72" s="106"/>
      <c r="I72" s="106" t="s">
        <v>428</v>
      </c>
      <c r="J72" s="110"/>
      <c r="K72" s="106"/>
      <c r="L72" s="106"/>
    </row>
    <row r="73" spans="4:12" x14ac:dyDescent="0.25">
      <c r="D73" s="106"/>
      <c r="E73" s="106" t="s">
        <v>428</v>
      </c>
      <c r="F73" s="125"/>
      <c r="G73" s="106"/>
      <c r="H73" s="106"/>
      <c r="I73" s="106" t="s">
        <v>428</v>
      </c>
      <c r="J73" s="110"/>
      <c r="K73" s="106"/>
      <c r="L73" s="106"/>
    </row>
    <row r="74" spans="4:12" x14ac:dyDescent="0.25">
      <c r="D74" s="106"/>
      <c r="E74" s="106" t="s">
        <v>428</v>
      </c>
      <c r="F74" s="125"/>
      <c r="G74" s="106"/>
      <c r="H74" s="106"/>
      <c r="I74" s="106" t="s">
        <v>428</v>
      </c>
      <c r="J74" s="110"/>
      <c r="K74" s="106"/>
      <c r="L74" s="106"/>
    </row>
    <row r="75" spans="4:12" x14ac:dyDescent="0.25">
      <c r="D75" s="106"/>
      <c r="E75" s="106" t="s">
        <v>428</v>
      </c>
      <c r="F75" s="125"/>
      <c r="G75" s="106"/>
      <c r="H75" s="106"/>
      <c r="I75" s="106" t="s">
        <v>428</v>
      </c>
      <c r="J75" s="110"/>
      <c r="K75" s="106"/>
      <c r="L75" s="106"/>
    </row>
    <row r="76" spans="4:12" ht="12" customHeight="1" x14ac:dyDescent="0.25">
      <c r="D76" s="106"/>
      <c r="E76" s="106" t="s">
        <v>428</v>
      </c>
      <c r="F76" s="125"/>
      <c r="G76" s="106"/>
      <c r="H76" s="106"/>
      <c r="I76" s="106" t="s">
        <v>428</v>
      </c>
      <c r="J76" s="110"/>
      <c r="K76" s="106"/>
      <c r="L76" s="106"/>
    </row>
    <row r="77" spans="4:12" ht="12" customHeight="1" x14ac:dyDescent="0.25">
      <c r="D77" s="106"/>
      <c r="E77" s="106" t="s">
        <v>428</v>
      </c>
      <c r="F77" s="125"/>
      <c r="G77" s="106"/>
      <c r="H77" s="106"/>
      <c r="I77" s="106" t="s">
        <v>428</v>
      </c>
      <c r="J77" s="110"/>
      <c r="K77" s="106"/>
      <c r="L77" s="106"/>
    </row>
    <row r="78" spans="4:12" ht="12" customHeight="1" x14ac:dyDescent="0.25">
      <c r="D78" s="106"/>
      <c r="E78" s="106" t="s">
        <v>428</v>
      </c>
      <c r="F78" s="125"/>
      <c r="G78" s="106"/>
      <c r="H78" s="106"/>
      <c r="I78" s="106" t="s">
        <v>428</v>
      </c>
      <c r="J78" s="110"/>
      <c r="K78" s="106"/>
      <c r="L78" s="106"/>
    </row>
    <row r="79" spans="4:12" ht="12" customHeight="1" x14ac:dyDescent="0.25">
      <c r="D79" s="106"/>
      <c r="E79" s="106" t="s">
        <v>428</v>
      </c>
      <c r="F79" s="125"/>
      <c r="G79" s="106"/>
      <c r="H79" s="106"/>
      <c r="I79" s="106" t="s">
        <v>428</v>
      </c>
      <c r="J79" s="110"/>
      <c r="K79" s="106"/>
      <c r="L79" s="106"/>
    </row>
    <row r="80" spans="4:12" ht="12" customHeight="1" x14ac:dyDescent="0.25">
      <c r="D80" s="106"/>
      <c r="E80" s="106" t="s">
        <v>428</v>
      </c>
      <c r="F80" s="125"/>
      <c r="G80" s="106"/>
      <c r="H80" s="106"/>
      <c r="I80" s="106" t="s">
        <v>428</v>
      </c>
      <c r="J80" s="110"/>
      <c r="K80" s="106"/>
      <c r="L80" s="106"/>
    </row>
    <row r="81" spans="2:12" ht="12" customHeight="1" x14ac:dyDescent="0.25">
      <c r="D81" s="106"/>
      <c r="E81" s="106" t="s">
        <v>428</v>
      </c>
      <c r="F81" s="125"/>
      <c r="G81" s="106"/>
      <c r="H81" s="106"/>
      <c r="I81" s="106" t="s">
        <v>428</v>
      </c>
      <c r="J81" s="110"/>
      <c r="K81" s="106"/>
      <c r="L81" s="106"/>
    </row>
    <row r="82" spans="2:12" ht="12" customHeight="1" x14ac:dyDescent="0.25">
      <c r="D82" s="106"/>
      <c r="E82" s="106" t="s">
        <v>428</v>
      </c>
      <c r="F82" s="125"/>
      <c r="G82" s="106"/>
      <c r="H82" s="106"/>
      <c r="I82" s="106" t="s">
        <v>428</v>
      </c>
      <c r="J82" s="110"/>
      <c r="K82" s="106"/>
      <c r="L82" s="106"/>
    </row>
    <row r="83" spans="2:12" ht="12" customHeight="1" x14ac:dyDescent="0.25">
      <c r="D83" s="106"/>
      <c r="E83" s="106" t="s">
        <v>428</v>
      </c>
      <c r="F83" s="125"/>
      <c r="G83" s="106"/>
      <c r="H83" s="106"/>
      <c r="I83" s="106" t="s">
        <v>428</v>
      </c>
      <c r="J83" s="110"/>
      <c r="K83" s="106"/>
      <c r="L83" s="106"/>
    </row>
    <row r="84" spans="2:12" ht="12" customHeight="1" x14ac:dyDescent="0.25">
      <c r="D84" s="106"/>
      <c r="E84" s="106" t="s">
        <v>428</v>
      </c>
      <c r="F84" s="125"/>
      <c r="G84" s="106"/>
      <c r="H84" s="106"/>
      <c r="I84" s="106" t="s">
        <v>428</v>
      </c>
      <c r="J84" s="110"/>
      <c r="K84" s="106"/>
      <c r="L84" s="106"/>
    </row>
    <row r="85" spans="2:12" ht="12" customHeight="1" x14ac:dyDescent="0.25">
      <c r="D85" s="106"/>
      <c r="E85" s="106" t="s">
        <v>428</v>
      </c>
      <c r="F85" s="125"/>
      <c r="G85" s="106"/>
      <c r="H85" s="106"/>
      <c r="I85" s="106" t="s">
        <v>428</v>
      </c>
      <c r="J85" s="110"/>
      <c r="K85" s="106"/>
      <c r="L85" s="106"/>
    </row>
    <row r="86" spans="2:12" ht="12" customHeight="1" x14ac:dyDescent="0.25">
      <c r="D86" s="106"/>
      <c r="E86" s="106"/>
      <c r="F86" s="125"/>
      <c r="G86" s="106"/>
      <c r="H86" s="106"/>
      <c r="I86" s="106"/>
      <c r="J86" s="110"/>
      <c r="K86" s="106"/>
      <c r="L86" s="106"/>
    </row>
    <row r="87" spans="2:12" ht="12" customHeight="1" x14ac:dyDescent="0.25">
      <c r="D87" s="106"/>
      <c r="E87" s="106"/>
      <c r="F87" s="125"/>
      <c r="G87" s="106"/>
      <c r="H87" s="106"/>
      <c r="I87" s="106"/>
      <c r="J87" s="110"/>
      <c r="K87" s="106"/>
      <c r="L87" s="106"/>
    </row>
    <row r="88" spans="2:12" ht="12" customHeight="1" x14ac:dyDescent="0.25">
      <c r="D88" s="106"/>
      <c r="E88" s="106"/>
      <c r="F88" s="125"/>
      <c r="G88" s="106"/>
      <c r="H88" s="106"/>
      <c r="I88" s="106"/>
      <c r="J88" s="110"/>
      <c r="K88" s="106"/>
      <c r="L88" s="106"/>
    </row>
    <row r="89" spans="2:12" ht="12" customHeight="1" x14ac:dyDescent="0.25">
      <c r="D89" s="106"/>
      <c r="E89" s="106"/>
      <c r="F89" s="125"/>
      <c r="G89" s="106"/>
      <c r="H89" s="106"/>
      <c r="I89" s="106"/>
      <c r="J89" s="110"/>
      <c r="K89" s="106"/>
      <c r="L89" s="106"/>
    </row>
    <row r="90" spans="2:12" ht="12" customHeight="1" x14ac:dyDescent="0.25">
      <c r="D90" s="106"/>
      <c r="E90" s="106"/>
      <c r="F90" s="125"/>
      <c r="G90" s="106"/>
      <c r="H90" s="106"/>
      <c r="I90" s="106"/>
      <c r="J90" s="110"/>
      <c r="K90" s="106"/>
      <c r="L90" s="106"/>
    </row>
    <row r="91" spans="2:12" ht="12" customHeight="1" x14ac:dyDescent="0.25">
      <c r="D91" s="129"/>
      <c r="E91" s="106"/>
      <c r="F91" s="125"/>
      <c r="G91" s="106"/>
      <c r="H91" s="106"/>
      <c r="I91" s="106"/>
      <c r="J91" s="110"/>
      <c r="K91" s="106"/>
      <c r="L91" s="106"/>
    </row>
    <row r="92" spans="2:12" ht="12" customHeight="1" x14ac:dyDescent="0.25">
      <c r="B92" s="6"/>
      <c r="D92" s="106"/>
      <c r="E92" s="106"/>
      <c r="F92" s="125"/>
      <c r="G92" s="106"/>
      <c r="H92" s="106"/>
      <c r="I92" s="106"/>
      <c r="J92" s="110"/>
      <c r="K92" s="106"/>
      <c r="L92" s="106"/>
    </row>
    <row r="93" spans="2:12" ht="12" customHeight="1" x14ac:dyDescent="0.25">
      <c r="D93" s="106"/>
      <c r="E93" s="106"/>
      <c r="F93" s="125"/>
      <c r="G93" s="106"/>
      <c r="H93" s="106"/>
      <c r="I93" s="106"/>
      <c r="J93" s="110"/>
      <c r="K93" s="106"/>
      <c r="L93" s="106"/>
    </row>
    <row r="94" spans="2:12" ht="12" customHeight="1" x14ac:dyDescent="0.25">
      <c r="D94" s="106"/>
      <c r="E94" s="106"/>
      <c r="F94" s="125"/>
      <c r="G94" s="106"/>
      <c r="H94" s="106"/>
      <c r="I94" s="106"/>
      <c r="J94" s="110"/>
      <c r="K94" s="106"/>
      <c r="L94" s="106"/>
    </row>
    <row r="95" spans="2:12" ht="12" customHeight="1" x14ac:dyDescent="0.25">
      <c r="D95" s="106"/>
      <c r="E95" s="106"/>
      <c r="F95" s="125"/>
      <c r="G95" s="106"/>
      <c r="H95" s="106"/>
      <c r="I95" s="106"/>
      <c r="J95" s="110"/>
      <c r="K95" s="106"/>
      <c r="L95" s="106"/>
    </row>
    <row r="96" spans="2:12" ht="12" customHeight="1" x14ac:dyDescent="0.25">
      <c r="D96" s="106"/>
      <c r="E96" s="106"/>
      <c r="F96" s="125"/>
      <c r="G96" s="106"/>
      <c r="H96" s="106"/>
      <c r="I96" s="106"/>
      <c r="J96" s="110"/>
      <c r="K96" s="106"/>
      <c r="L96" s="106"/>
    </row>
  </sheetData>
  <mergeCells count="3">
    <mergeCell ref="B5:B7"/>
    <mergeCell ref="D5:E6"/>
    <mergeCell ref="H5:I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V120"/>
  <sheetViews>
    <sheetView showGridLines="0" zoomScale="85" zoomScaleNormal="85" workbookViewId="0">
      <selection activeCell="Z49" sqref="Z49"/>
    </sheetView>
  </sheetViews>
  <sheetFormatPr defaultColWidth="11.42578125" defaultRowHeight="15" x14ac:dyDescent="0.25"/>
  <cols>
    <col min="1" max="1" width="2.85546875" style="1" customWidth="1"/>
    <col min="2" max="2" width="37.42578125" style="1" customWidth="1"/>
    <col min="3" max="3" width="5.28515625" style="86" bestFit="1" customWidth="1"/>
    <col min="4" max="4" width="2.85546875" style="1" customWidth="1"/>
    <col min="5" max="6" width="15.7109375" style="1" customWidth="1"/>
    <col min="7" max="7" width="3.42578125" style="1" customWidth="1"/>
    <col min="8" max="8" width="2.85546875" style="1" customWidth="1"/>
    <col min="9" max="9" width="10.85546875" style="1" customWidth="1"/>
    <col min="10" max="10" width="2.85546875" style="1" customWidth="1"/>
    <col min="11" max="12" width="12.28515625" style="1" customWidth="1"/>
    <col min="13" max="13" width="2.85546875" style="1" customWidth="1"/>
    <col min="14" max="14" width="37.42578125" style="1" customWidth="1"/>
    <col min="15" max="15" width="2.85546875" style="1" customWidth="1"/>
    <col min="16" max="17" width="15.7109375" style="1" customWidth="1"/>
    <col min="18" max="19" width="2.85546875" style="1" customWidth="1"/>
    <col min="20" max="20" width="10.85546875" style="1" customWidth="1"/>
    <col min="21" max="21" width="2.85546875" style="1" customWidth="1"/>
    <col min="22" max="255" width="11.42578125" style="1"/>
    <col min="256" max="256" width="2.85546875" style="1" customWidth="1"/>
    <col min="257" max="258" width="37.42578125" style="1" customWidth="1"/>
    <col min="259" max="259" width="5.28515625" style="1" bestFit="1" customWidth="1"/>
    <col min="260" max="260" width="2.85546875" style="1" customWidth="1"/>
    <col min="261" max="262" width="15.7109375" style="1" customWidth="1"/>
    <col min="263" max="264" width="2.85546875" style="1" customWidth="1"/>
    <col min="265" max="265" width="10.85546875" style="1" customWidth="1"/>
    <col min="266" max="266" width="2.85546875" style="1" customWidth="1"/>
    <col min="267" max="268" width="12.28515625" style="1" customWidth="1"/>
    <col min="269" max="269" width="2.85546875" style="1" customWidth="1"/>
    <col min="270" max="271" width="37.42578125" style="1" customWidth="1"/>
    <col min="272" max="272" width="2.85546875" style="1" customWidth="1"/>
    <col min="273" max="274" width="15.7109375" style="1" customWidth="1"/>
    <col min="275" max="275" width="2.85546875" style="1" customWidth="1"/>
    <col min="276" max="276" width="10.85546875" style="1" customWidth="1"/>
    <col min="277" max="277" width="2.85546875" style="1" customWidth="1"/>
    <col min="278" max="511" width="11.42578125" style="1"/>
    <col min="512" max="512" width="2.85546875" style="1" customWidth="1"/>
    <col min="513" max="514" width="37.42578125" style="1" customWidth="1"/>
    <col min="515" max="515" width="5.28515625" style="1" bestFit="1" customWidth="1"/>
    <col min="516" max="516" width="2.85546875" style="1" customWidth="1"/>
    <col min="517" max="518" width="15.7109375" style="1" customWidth="1"/>
    <col min="519" max="520" width="2.85546875" style="1" customWidth="1"/>
    <col min="521" max="521" width="10.85546875" style="1" customWidth="1"/>
    <col min="522" max="522" width="2.85546875" style="1" customWidth="1"/>
    <col min="523" max="524" width="12.28515625" style="1" customWidth="1"/>
    <col min="525" max="525" width="2.85546875" style="1" customWidth="1"/>
    <col min="526" max="527" width="37.42578125" style="1" customWidth="1"/>
    <col min="528" max="528" width="2.85546875" style="1" customWidth="1"/>
    <col min="529" max="530" width="15.7109375" style="1" customWidth="1"/>
    <col min="531" max="531" width="2.85546875" style="1" customWidth="1"/>
    <col min="532" max="532" width="10.85546875" style="1" customWidth="1"/>
    <col min="533" max="533" width="2.85546875" style="1" customWidth="1"/>
    <col min="534" max="767" width="11.42578125" style="1"/>
    <col min="768" max="768" width="2.85546875" style="1" customWidth="1"/>
    <col min="769" max="770" width="37.42578125" style="1" customWidth="1"/>
    <col min="771" max="771" width="5.28515625" style="1" bestFit="1" customWidth="1"/>
    <col min="772" max="772" width="2.85546875" style="1" customWidth="1"/>
    <col min="773" max="774" width="15.7109375" style="1" customWidth="1"/>
    <col min="775" max="776" width="2.85546875" style="1" customWidth="1"/>
    <col min="777" max="777" width="10.85546875" style="1" customWidth="1"/>
    <col min="778" max="778" width="2.85546875" style="1" customWidth="1"/>
    <col min="779" max="780" width="12.28515625" style="1" customWidth="1"/>
    <col min="781" max="781" width="2.85546875" style="1" customWidth="1"/>
    <col min="782" max="783" width="37.42578125" style="1" customWidth="1"/>
    <col min="784" max="784" width="2.85546875" style="1" customWidth="1"/>
    <col min="785" max="786" width="15.7109375" style="1" customWidth="1"/>
    <col min="787" max="787" width="2.85546875" style="1" customWidth="1"/>
    <col min="788" max="788" width="10.85546875" style="1" customWidth="1"/>
    <col min="789" max="789" width="2.85546875" style="1" customWidth="1"/>
    <col min="790" max="1023" width="11.42578125" style="1"/>
    <col min="1024" max="1024" width="2.85546875" style="1" customWidth="1"/>
    <col min="1025" max="1026" width="37.42578125" style="1" customWidth="1"/>
    <col min="1027" max="1027" width="5.28515625" style="1" bestFit="1" customWidth="1"/>
    <col min="1028" max="1028" width="2.85546875" style="1" customWidth="1"/>
    <col min="1029" max="1030" width="15.7109375" style="1" customWidth="1"/>
    <col min="1031" max="1032" width="2.85546875" style="1" customWidth="1"/>
    <col min="1033" max="1033" width="10.85546875" style="1" customWidth="1"/>
    <col min="1034" max="1034" width="2.85546875" style="1" customWidth="1"/>
    <col min="1035" max="1036" width="12.28515625" style="1" customWidth="1"/>
    <col min="1037" max="1037" width="2.85546875" style="1" customWidth="1"/>
    <col min="1038" max="1039" width="37.42578125" style="1" customWidth="1"/>
    <col min="1040" max="1040" width="2.85546875" style="1" customWidth="1"/>
    <col min="1041" max="1042" width="15.7109375" style="1" customWidth="1"/>
    <col min="1043" max="1043" width="2.85546875" style="1" customWidth="1"/>
    <col min="1044" max="1044" width="10.85546875" style="1" customWidth="1"/>
    <col min="1045" max="1045" width="2.85546875" style="1" customWidth="1"/>
    <col min="1046" max="1279" width="11.42578125" style="1"/>
    <col min="1280" max="1280" width="2.85546875" style="1" customWidth="1"/>
    <col min="1281" max="1282" width="37.42578125" style="1" customWidth="1"/>
    <col min="1283" max="1283" width="5.28515625" style="1" bestFit="1" customWidth="1"/>
    <col min="1284" max="1284" width="2.85546875" style="1" customWidth="1"/>
    <col min="1285" max="1286" width="15.7109375" style="1" customWidth="1"/>
    <col min="1287" max="1288" width="2.85546875" style="1" customWidth="1"/>
    <col min="1289" max="1289" width="10.85546875" style="1" customWidth="1"/>
    <col min="1290" max="1290" width="2.85546875" style="1" customWidth="1"/>
    <col min="1291" max="1292" width="12.28515625" style="1" customWidth="1"/>
    <col min="1293" max="1293" width="2.85546875" style="1" customWidth="1"/>
    <col min="1294" max="1295" width="37.42578125" style="1" customWidth="1"/>
    <col min="1296" max="1296" width="2.85546875" style="1" customWidth="1"/>
    <col min="1297" max="1298" width="15.7109375" style="1" customWidth="1"/>
    <col min="1299" max="1299" width="2.85546875" style="1" customWidth="1"/>
    <col min="1300" max="1300" width="10.85546875" style="1" customWidth="1"/>
    <col min="1301" max="1301" width="2.85546875" style="1" customWidth="1"/>
    <col min="1302" max="1535" width="11.42578125" style="1"/>
    <col min="1536" max="1536" width="2.85546875" style="1" customWidth="1"/>
    <col min="1537" max="1538" width="37.42578125" style="1" customWidth="1"/>
    <col min="1539" max="1539" width="5.28515625" style="1" bestFit="1" customWidth="1"/>
    <col min="1540" max="1540" width="2.85546875" style="1" customWidth="1"/>
    <col min="1541" max="1542" width="15.7109375" style="1" customWidth="1"/>
    <col min="1543" max="1544" width="2.85546875" style="1" customWidth="1"/>
    <col min="1545" max="1545" width="10.85546875" style="1" customWidth="1"/>
    <col min="1546" max="1546" width="2.85546875" style="1" customWidth="1"/>
    <col min="1547" max="1548" width="12.28515625" style="1" customWidth="1"/>
    <col min="1549" max="1549" width="2.85546875" style="1" customWidth="1"/>
    <col min="1550" max="1551" width="37.42578125" style="1" customWidth="1"/>
    <col min="1552" max="1552" width="2.85546875" style="1" customWidth="1"/>
    <col min="1553" max="1554" width="15.7109375" style="1" customWidth="1"/>
    <col min="1555" max="1555" width="2.85546875" style="1" customWidth="1"/>
    <col min="1556" max="1556" width="10.85546875" style="1" customWidth="1"/>
    <col min="1557" max="1557" width="2.85546875" style="1" customWidth="1"/>
    <col min="1558" max="1791" width="11.42578125" style="1"/>
    <col min="1792" max="1792" width="2.85546875" style="1" customWidth="1"/>
    <col min="1793" max="1794" width="37.42578125" style="1" customWidth="1"/>
    <col min="1795" max="1795" width="5.28515625" style="1" bestFit="1" customWidth="1"/>
    <col min="1796" max="1796" width="2.85546875" style="1" customWidth="1"/>
    <col min="1797" max="1798" width="15.7109375" style="1" customWidth="1"/>
    <col min="1799" max="1800" width="2.85546875" style="1" customWidth="1"/>
    <col min="1801" max="1801" width="10.85546875" style="1" customWidth="1"/>
    <col min="1802" max="1802" width="2.85546875" style="1" customWidth="1"/>
    <col min="1803" max="1804" width="12.28515625" style="1" customWidth="1"/>
    <col min="1805" max="1805" width="2.85546875" style="1" customWidth="1"/>
    <col min="1806" max="1807" width="37.42578125" style="1" customWidth="1"/>
    <col min="1808" max="1808" width="2.85546875" style="1" customWidth="1"/>
    <col min="1809" max="1810" width="15.7109375" style="1" customWidth="1"/>
    <col min="1811" max="1811" width="2.85546875" style="1" customWidth="1"/>
    <col min="1812" max="1812" width="10.85546875" style="1" customWidth="1"/>
    <col min="1813" max="1813" width="2.85546875" style="1" customWidth="1"/>
    <col min="1814" max="2047" width="11.42578125" style="1"/>
    <col min="2048" max="2048" width="2.85546875" style="1" customWidth="1"/>
    <col min="2049" max="2050" width="37.42578125" style="1" customWidth="1"/>
    <col min="2051" max="2051" width="5.28515625" style="1" bestFit="1" customWidth="1"/>
    <col min="2052" max="2052" width="2.85546875" style="1" customWidth="1"/>
    <col min="2053" max="2054" width="15.7109375" style="1" customWidth="1"/>
    <col min="2055" max="2056" width="2.85546875" style="1" customWidth="1"/>
    <col min="2057" max="2057" width="10.85546875" style="1" customWidth="1"/>
    <col min="2058" max="2058" width="2.85546875" style="1" customWidth="1"/>
    <col min="2059" max="2060" width="12.28515625" style="1" customWidth="1"/>
    <col min="2061" max="2061" width="2.85546875" style="1" customWidth="1"/>
    <col min="2062" max="2063" width="37.42578125" style="1" customWidth="1"/>
    <col min="2064" max="2064" width="2.85546875" style="1" customWidth="1"/>
    <col min="2065" max="2066" width="15.7109375" style="1" customWidth="1"/>
    <col min="2067" max="2067" width="2.85546875" style="1" customWidth="1"/>
    <col min="2068" max="2068" width="10.85546875" style="1" customWidth="1"/>
    <col min="2069" max="2069" width="2.85546875" style="1" customWidth="1"/>
    <col min="2070" max="2303" width="11.42578125" style="1"/>
    <col min="2304" max="2304" width="2.85546875" style="1" customWidth="1"/>
    <col min="2305" max="2306" width="37.42578125" style="1" customWidth="1"/>
    <col min="2307" max="2307" width="5.28515625" style="1" bestFit="1" customWidth="1"/>
    <col min="2308" max="2308" width="2.85546875" style="1" customWidth="1"/>
    <col min="2309" max="2310" width="15.7109375" style="1" customWidth="1"/>
    <col min="2311" max="2312" width="2.85546875" style="1" customWidth="1"/>
    <col min="2313" max="2313" width="10.85546875" style="1" customWidth="1"/>
    <col min="2314" max="2314" width="2.85546875" style="1" customWidth="1"/>
    <col min="2315" max="2316" width="12.28515625" style="1" customWidth="1"/>
    <col min="2317" max="2317" width="2.85546875" style="1" customWidth="1"/>
    <col min="2318" max="2319" width="37.42578125" style="1" customWidth="1"/>
    <col min="2320" max="2320" width="2.85546875" style="1" customWidth="1"/>
    <col min="2321" max="2322" width="15.7109375" style="1" customWidth="1"/>
    <col min="2323" max="2323" width="2.85546875" style="1" customWidth="1"/>
    <col min="2324" max="2324" width="10.85546875" style="1" customWidth="1"/>
    <col min="2325" max="2325" width="2.85546875" style="1" customWidth="1"/>
    <col min="2326" max="2559" width="11.42578125" style="1"/>
    <col min="2560" max="2560" width="2.85546875" style="1" customWidth="1"/>
    <col min="2561" max="2562" width="37.42578125" style="1" customWidth="1"/>
    <col min="2563" max="2563" width="5.28515625" style="1" bestFit="1" customWidth="1"/>
    <col min="2564" max="2564" width="2.85546875" style="1" customWidth="1"/>
    <col min="2565" max="2566" width="15.7109375" style="1" customWidth="1"/>
    <col min="2567" max="2568" width="2.85546875" style="1" customWidth="1"/>
    <col min="2569" max="2569" width="10.85546875" style="1" customWidth="1"/>
    <col min="2570" max="2570" width="2.85546875" style="1" customWidth="1"/>
    <col min="2571" max="2572" width="12.28515625" style="1" customWidth="1"/>
    <col min="2573" max="2573" width="2.85546875" style="1" customWidth="1"/>
    <col min="2574" max="2575" width="37.42578125" style="1" customWidth="1"/>
    <col min="2576" max="2576" width="2.85546875" style="1" customWidth="1"/>
    <col min="2577" max="2578" width="15.7109375" style="1" customWidth="1"/>
    <col min="2579" max="2579" width="2.85546875" style="1" customWidth="1"/>
    <col min="2580" max="2580" width="10.85546875" style="1" customWidth="1"/>
    <col min="2581" max="2581" width="2.85546875" style="1" customWidth="1"/>
    <col min="2582" max="2815" width="11.42578125" style="1"/>
    <col min="2816" max="2816" width="2.85546875" style="1" customWidth="1"/>
    <col min="2817" max="2818" width="37.42578125" style="1" customWidth="1"/>
    <col min="2819" max="2819" width="5.28515625" style="1" bestFit="1" customWidth="1"/>
    <col min="2820" max="2820" width="2.85546875" style="1" customWidth="1"/>
    <col min="2821" max="2822" width="15.7109375" style="1" customWidth="1"/>
    <col min="2823" max="2824" width="2.85546875" style="1" customWidth="1"/>
    <col min="2825" max="2825" width="10.85546875" style="1" customWidth="1"/>
    <col min="2826" max="2826" width="2.85546875" style="1" customWidth="1"/>
    <col min="2827" max="2828" width="12.28515625" style="1" customWidth="1"/>
    <col min="2829" max="2829" width="2.85546875" style="1" customWidth="1"/>
    <col min="2830" max="2831" width="37.42578125" style="1" customWidth="1"/>
    <col min="2832" max="2832" width="2.85546875" style="1" customWidth="1"/>
    <col min="2833" max="2834" width="15.7109375" style="1" customWidth="1"/>
    <col min="2835" max="2835" width="2.85546875" style="1" customWidth="1"/>
    <col min="2836" max="2836" width="10.85546875" style="1" customWidth="1"/>
    <col min="2837" max="2837" width="2.85546875" style="1" customWidth="1"/>
    <col min="2838" max="3071" width="11.42578125" style="1"/>
    <col min="3072" max="3072" width="2.85546875" style="1" customWidth="1"/>
    <col min="3073" max="3074" width="37.42578125" style="1" customWidth="1"/>
    <col min="3075" max="3075" width="5.28515625" style="1" bestFit="1" customWidth="1"/>
    <col min="3076" max="3076" width="2.85546875" style="1" customWidth="1"/>
    <col min="3077" max="3078" width="15.7109375" style="1" customWidth="1"/>
    <col min="3079" max="3080" width="2.85546875" style="1" customWidth="1"/>
    <col min="3081" max="3081" width="10.85546875" style="1" customWidth="1"/>
    <col min="3082" max="3082" width="2.85546875" style="1" customWidth="1"/>
    <col min="3083" max="3084" width="12.28515625" style="1" customWidth="1"/>
    <col min="3085" max="3085" width="2.85546875" style="1" customWidth="1"/>
    <col min="3086" max="3087" width="37.42578125" style="1" customWidth="1"/>
    <col min="3088" max="3088" width="2.85546875" style="1" customWidth="1"/>
    <col min="3089" max="3090" width="15.7109375" style="1" customWidth="1"/>
    <col min="3091" max="3091" width="2.85546875" style="1" customWidth="1"/>
    <col min="3092" max="3092" width="10.85546875" style="1" customWidth="1"/>
    <col min="3093" max="3093" width="2.85546875" style="1" customWidth="1"/>
    <col min="3094" max="3327" width="11.42578125" style="1"/>
    <col min="3328" max="3328" width="2.85546875" style="1" customWidth="1"/>
    <col min="3329" max="3330" width="37.42578125" style="1" customWidth="1"/>
    <col min="3331" max="3331" width="5.28515625" style="1" bestFit="1" customWidth="1"/>
    <col min="3332" max="3332" width="2.85546875" style="1" customWidth="1"/>
    <col min="3333" max="3334" width="15.7109375" style="1" customWidth="1"/>
    <col min="3335" max="3336" width="2.85546875" style="1" customWidth="1"/>
    <col min="3337" max="3337" width="10.85546875" style="1" customWidth="1"/>
    <col min="3338" max="3338" width="2.85546875" style="1" customWidth="1"/>
    <col min="3339" max="3340" width="12.28515625" style="1" customWidth="1"/>
    <col min="3341" max="3341" width="2.85546875" style="1" customWidth="1"/>
    <col min="3342" max="3343" width="37.42578125" style="1" customWidth="1"/>
    <col min="3344" max="3344" width="2.85546875" style="1" customWidth="1"/>
    <col min="3345" max="3346" width="15.7109375" style="1" customWidth="1"/>
    <col min="3347" max="3347" width="2.85546875" style="1" customWidth="1"/>
    <col min="3348" max="3348" width="10.85546875" style="1" customWidth="1"/>
    <col min="3349" max="3349" width="2.85546875" style="1" customWidth="1"/>
    <col min="3350" max="3583" width="11.42578125" style="1"/>
    <col min="3584" max="3584" width="2.85546875" style="1" customWidth="1"/>
    <col min="3585" max="3586" width="37.42578125" style="1" customWidth="1"/>
    <col min="3587" max="3587" width="5.28515625" style="1" bestFit="1" customWidth="1"/>
    <col min="3588" max="3588" width="2.85546875" style="1" customWidth="1"/>
    <col min="3589" max="3590" width="15.7109375" style="1" customWidth="1"/>
    <col min="3591" max="3592" width="2.85546875" style="1" customWidth="1"/>
    <col min="3593" max="3593" width="10.85546875" style="1" customWidth="1"/>
    <col min="3594" max="3594" width="2.85546875" style="1" customWidth="1"/>
    <col min="3595" max="3596" width="12.28515625" style="1" customWidth="1"/>
    <col min="3597" max="3597" width="2.85546875" style="1" customWidth="1"/>
    <col min="3598" max="3599" width="37.42578125" style="1" customWidth="1"/>
    <col min="3600" max="3600" width="2.85546875" style="1" customWidth="1"/>
    <col min="3601" max="3602" width="15.7109375" style="1" customWidth="1"/>
    <col min="3603" max="3603" width="2.85546875" style="1" customWidth="1"/>
    <col min="3604" max="3604" width="10.85546875" style="1" customWidth="1"/>
    <col min="3605" max="3605" width="2.85546875" style="1" customWidth="1"/>
    <col min="3606" max="3839" width="11.42578125" style="1"/>
    <col min="3840" max="3840" width="2.85546875" style="1" customWidth="1"/>
    <col min="3841" max="3842" width="37.42578125" style="1" customWidth="1"/>
    <col min="3843" max="3843" width="5.28515625" style="1" bestFit="1" customWidth="1"/>
    <col min="3844" max="3844" width="2.85546875" style="1" customWidth="1"/>
    <col min="3845" max="3846" width="15.7109375" style="1" customWidth="1"/>
    <col min="3847" max="3848" width="2.85546875" style="1" customWidth="1"/>
    <col min="3849" max="3849" width="10.85546875" style="1" customWidth="1"/>
    <col min="3850" max="3850" width="2.85546875" style="1" customWidth="1"/>
    <col min="3851" max="3852" width="12.28515625" style="1" customWidth="1"/>
    <col min="3853" max="3853" width="2.85546875" style="1" customWidth="1"/>
    <col min="3854" max="3855" width="37.42578125" style="1" customWidth="1"/>
    <col min="3856" max="3856" width="2.85546875" style="1" customWidth="1"/>
    <col min="3857" max="3858" width="15.7109375" style="1" customWidth="1"/>
    <col min="3859" max="3859" width="2.85546875" style="1" customWidth="1"/>
    <col min="3860" max="3860" width="10.85546875" style="1" customWidth="1"/>
    <col min="3861" max="3861" width="2.85546875" style="1" customWidth="1"/>
    <col min="3862" max="4095" width="11.42578125" style="1"/>
    <col min="4096" max="4096" width="2.85546875" style="1" customWidth="1"/>
    <col min="4097" max="4098" width="37.42578125" style="1" customWidth="1"/>
    <col min="4099" max="4099" width="5.28515625" style="1" bestFit="1" customWidth="1"/>
    <col min="4100" max="4100" width="2.85546875" style="1" customWidth="1"/>
    <col min="4101" max="4102" width="15.7109375" style="1" customWidth="1"/>
    <col min="4103" max="4104" width="2.85546875" style="1" customWidth="1"/>
    <col min="4105" max="4105" width="10.85546875" style="1" customWidth="1"/>
    <col min="4106" max="4106" width="2.85546875" style="1" customWidth="1"/>
    <col min="4107" max="4108" width="12.28515625" style="1" customWidth="1"/>
    <col min="4109" max="4109" width="2.85546875" style="1" customWidth="1"/>
    <col min="4110" max="4111" width="37.42578125" style="1" customWidth="1"/>
    <col min="4112" max="4112" width="2.85546875" style="1" customWidth="1"/>
    <col min="4113" max="4114" width="15.7109375" style="1" customWidth="1"/>
    <col min="4115" max="4115" width="2.85546875" style="1" customWidth="1"/>
    <col min="4116" max="4116" width="10.85546875" style="1" customWidth="1"/>
    <col min="4117" max="4117" width="2.85546875" style="1" customWidth="1"/>
    <col min="4118" max="4351" width="11.42578125" style="1"/>
    <col min="4352" max="4352" width="2.85546875" style="1" customWidth="1"/>
    <col min="4353" max="4354" width="37.42578125" style="1" customWidth="1"/>
    <col min="4355" max="4355" width="5.28515625" style="1" bestFit="1" customWidth="1"/>
    <col min="4356" max="4356" width="2.85546875" style="1" customWidth="1"/>
    <col min="4357" max="4358" width="15.7109375" style="1" customWidth="1"/>
    <col min="4359" max="4360" width="2.85546875" style="1" customWidth="1"/>
    <col min="4361" max="4361" width="10.85546875" style="1" customWidth="1"/>
    <col min="4362" max="4362" width="2.85546875" style="1" customWidth="1"/>
    <col min="4363" max="4364" width="12.28515625" style="1" customWidth="1"/>
    <col min="4365" max="4365" width="2.85546875" style="1" customWidth="1"/>
    <col min="4366" max="4367" width="37.42578125" style="1" customWidth="1"/>
    <col min="4368" max="4368" width="2.85546875" style="1" customWidth="1"/>
    <col min="4369" max="4370" width="15.7109375" style="1" customWidth="1"/>
    <col min="4371" max="4371" width="2.85546875" style="1" customWidth="1"/>
    <col min="4372" max="4372" width="10.85546875" style="1" customWidth="1"/>
    <col min="4373" max="4373" width="2.85546875" style="1" customWidth="1"/>
    <col min="4374" max="4607" width="11.42578125" style="1"/>
    <col min="4608" max="4608" width="2.85546875" style="1" customWidth="1"/>
    <col min="4609" max="4610" width="37.42578125" style="1" customWidth="1"/>
    <col min="4611" max="4611" width="5.28515625" style="1" bestFit="1" customWidth="1"/>
    <col min="4612" max="4612" width="2.85546875" style="1" customWidth="1"/>
    <col min="4613" max="4614" width="15.7109375" style="1" customWidth="1"/>
    <col min="4615" max="4616" width="2.85546875" style="1" customWidth="1"/>
    <col min="4617" max="4617" width="10.85546875" style="1" customWidth="1"/>
    <col min="4618" max="4618" width="2.85546875" style="1" customWidth="1"/>
    <col min="4619" max="4620" width="12.28515625" style="1" customWidth="1"/>
    <col min="4621" max="4621" width="2.85546875" style="1" customWidth="1"/>
    <col min="4622" max="4623" width="37.42578125" style="1" customWidth="1"/>
    <col min="4624" max="4624" width="2.85546875" style="1" customWidth="1"/>
    <col min="4625" max="4626" width="15.7109375" style="1" customWidth="1"/>
    <col min="4627" max="4627" width="2.85546875" style="1" customWidth="1"/>
    <col min="4628" max="4628" width="10.85546875" style="1" customWidth="1"/>
    <col min="4629" max="4629" width="2.85546875" style="1" customWidth="1"/>
    <col min="4630" max="4863" width="11.42578125" style="1"/>
    <col min="4864" max="4864" width="2.85546875" style="1" customWidth="1"/>
    <col min="4865" max="4866" width="37.42578125" style="1" customWidth="1"/>
    <col min="4867" max="4867" width="5.28515625" style="1" bestFit="1" customWidth="1"/>
    <col min="4868" max="4868" width="2.85546875" style="1" customWidth="1"/>
    <col min="4869" max="4870" width="15.7109375" style="1" customWidth="1"/>
    <col min="4871" max="4872" width="2.85546875" style="1" customWidth="1"/>
    <col min="4873" max="4873" width="10.85546875" style="1" customWidth="1"/>
    <col min="4874" max="4874" width="2.85546875" style="1" customWidth="1"/>
    <col min="4875" max="4876" width="12.28515625" style="1" customWidth="1"/>
    <col min="4877" max="4877" width="2.85546875" style="1" customWidth="1"/>
    <col min="4878" max="4879" width="37.42578125" style="1" customWidth="1"/>
    <col min="4880" max="4880" width="2.85546875" style="1" customWidth="1"/>
    <col min="4881" max="4882" width="15.7109375" style="1" customWidth="1"/>
    <col min="4883" max="4883" width="2.85546875" style="1" customWidth="1"/>
    <col min="4884" max="4884" width="10.85546875" style="1" customWidth="1"/>
    <col min="4885" max="4885" width="2.85546875" style="1" customWidth="1"/>
    <col min="4886" max="5119" width="11.42578125" style="1"/>
    <col min="5120" max="5120" width="2.85546875" style="1" customWidth="1"/>
    <col min="5121" max="5122" width="37.42578125" style="1" customWidth="1"/>
    <col min="5123" max="5123" width="5.28515625" style="1" bestFit="1" customWidth="1"/>
    <col min="5124" max="5124" width="2.85546875" style="1" customWidth="1"/>
    <col min="5125" max="5126" width="15.7109375" style="1" customWidth="1"/>
    <col min="5127" max="5128" width="2.85546875" style="1" customWidth="1"/>
    <col min="5129" max="5129" width="10.85546875" style="1" customWidth="1"/>
    <col min="5130" max="5130" width="2.85546875" style="1" customWidth="1"/>
    <col min="5131" max="5132" width="12.28515625" style="1" customWidth="1"/>
    <col min="5133" max="5133" width="2.85546875" style="1" customWidth="1"/>
    <col min="5134" max="5135" width="37.42578125" style="1" customWidth="1"/>
    <col min="5136" max="5136" width="2.85546875" style="1" customWidth="1"/>
    <col min="5137" max="5138" width="15.7109375" style="1" customWidth="1"/>
    <col min="5139" max="5139" width="2.85546875" style="1" customWidth="1"/>
    <col min="5140" max="5140" width="10.85546875" style="1" customWidth="1"/>
    <col min="5141" max="5141" width="2.85546875" style="1" customWidth="1"/>
    <col min="5142" max="5375" width="11.42578125" style="1"/>
    <col min="5376" max="5376" width="2.85546875" style="1" customWidth="1"/>
    <col min="5377" max="5378" width="37.42578125" style="1" customWidth="1"/>
    <col min="5379" max="5379" width="5.28515625" style="1" bestFit="1" customWidth="1"/>
    <col min="5380" max="5380" width="2.85546875" style="1" customWidth="1"/>
    <col min="5381" max="5382" width="15.7109375" style="1" customWidth="1"/>
    <col min="5383" max="5384" width="2.85546875" style="1" customWidth="1"/>
    <col min="5385" max="5385" width="10.85546875" style="1" customWidth="1"/>
    <col min="5386" max="5386" width="2.85546875" style="1" customWidth="1"/>
    <col min="5387" max="5388" width="12.28515625" style="1" customWidth="1"/>
    <col min="5389" max="5389" width="2.85546875" style="1" customWidth="1"/>
    <col min="5390" max="5391" width="37.42578125" style="1" customWidth="1"/>
    <col min="5392" max="5392" width="2.85546875" style="1" customWidth="1"/>
    <col min="5393" max="5394" width="15.7109375" style="1" customWidth="1"/>
    <col min="5395" max="5395" width="2.85546875" style="1" customWidth="1"/>
    <col min="5396" max="5396" width="10.85546875" style="1" customWidth="1"/>
    <col min="5397" max="5397" width="2.85546875" style="1" customWidth="1"/>
    <col min="5398" max="5631" width="11.42578125" style="1"/>
    <col min="5632" max="5632" width="2.85546875" style="1" customWidth="1"/>
    <col min="5633" max="5634" width="37.42578125" style="1" customWidth="1"/>
    <col min="5635" max="5635" width="5.28515625" style="1" bestFit="1" customWidth="1"/>
    <col min="5636" max="5636" width="2.85546875" style="1" customWidth="1"/>
    <col min="5637" max="5638" width="15.7109375" style="1" customWidth="1"/>
    <col min="5639" max="5640" width="2.85546875" style="1" customWidth="1"/>
    <col min="5641" max="5641" width="10.85546875" style="1" customWidth="1"/>
    <col min="5642" max="5642" width="2.85546875" style="1" customWidth="1"/>
    <col min="5643" max="5644" width="12.28515625" style="1" customWidth="1"/>
    <col min="5645" max="5645" width="2.85546875" style="1" customWidth="1"/>
    <col min="5646" max="5647" width="37.42578125" style="1" customWidth="1"/>
    <col min="5648" max="5648" width="2.85546875" style="1" customWidth="1"/>
    <col min="5649" max="5650" width="15.7109375" style="1" customWidth="1"/>
    <col min="5651" max="5651" width="2.85546875" style="1" customWidth="1"/>
    <col min="5652" max="5652" width="10.85546875" style="1" customWidth="1"/>
    <col min="5653" max="5653" width="2.85546875" style="1" customWidth="1"/>
    <col min="5654" max="5887" width="11.42578125" style="1"/>
    <col min="5888" max="5888" width="2.85546875" style="1" customWidth="1"/>
    <col min="5889" max="5890" width="37.42578125" style="1" customWidth="1"/>
    <col min="5891" max="5891" width="5.28515625" style="1" bestFit="1" customWidth="1"/>
    <col min="5892" max="5892" width="2.85546875" style="1" customWidth="1"/>
    <col min="5893" max="5894" width="15.7109375" style="1" customWidth="1"/>
    <col min="5895" max="5896" width="2.85546875" style="1" customWidth="1"/>
    <col min="5897" max="5897" width="10.85546875" style="1" customWidth="1"/>
    <col min="5898" max="5898" width="2.85546875" style="1" customWidth="1"/>
    <col min="5899" max="5900" width="12.28515625" style="1" customWidth="1"/>
    <col min="5901" max="5901" width="2.85546875" style="1" customWidth="1"/>
    <col min="5902" max="5903" width="37.42578125" style="1" customWidth="1"/>
    <col min="5904" max="5904" width="2.85546875" style="1" customWidth="1"/>
    <col min="5905" max="5906" width="15.7109375" style="1" customWidth="1"/>
    <col min="5907" max="5907" width="2.85546875" style="1" customWidth="1"/>
    <col min="5908" max="5908" width="10.85546875" style="1" customWidth="1"/>
    <col min="5909" max="5909" width="2.85546875" style="1" customWidth="1"/>
    <col min="5910" max="6143" width="11.42578125" style="1"/>
    <col min="6144" max="6144" width="2.85546875" style="1" customWidth="1"/>
    <col min="6145" max="6146" width="37.42578125" style="1" customWidth="1"/>
    <col min="6147" max="6147" width="5.28515625" style="1" bestFit="1" customWidth="1"/>
    <col min="6148" max="6148" width="2.85546875" style="1" customWidth="1"/>
    <col min="6149" max="6150" width="15.7109375" style="1" customWidth="1"/>
    <col min="6151" max="6152" width="2.85546875" style="1" customWidth="1"/>
    <col min="6153" max="6153" width="10.85546875" style="1" customWidth="1"/>
    <col min="6154" max="6154" width="2.85546875" style="1" customWidth="1"/>
    <col min="6155" max="6156" width="12.28515625" style="1" customWidth="1"/>
    <col min="6157" max="6157" width="2.85546875" style="1" customWidth="1"/>
    <col min="6158" max="6159" width="37.42578125" style="1" customWidth="1"/>
    <col min="6160" max="6160" width="2.85546875" style="1" customWidth="1"/>
    <col min="6161" max="6162" width="15.7109375" style="1" customWidth="1"/>
    <col min="6163" max="6163" width="2.85546875" style="1" customWidth="1"/>
    <col min="6164" max="6164" width="10.85546875" style="1" customWidth="1"/>
    <col min="6165" max="6165" width="2.85546875" style="1" customWidth="1"/>
    <col min="6166" max="6399" width="11.42578125" style="1"/>
    <col min="6400" max="6400" width="2.85546875" style="1" customWidth="1"/>
    <col min="6401" max="6402" width="37.42578125" style="1" customWidth="1"/>
    <col min="6403" max="6403" width="5.28515625" style="1" bestFit="1" customWidth="1"/>
    <col min="6404" max="6404" width="2.85546875" style="1" customWidth="1"/>
    <col min="6405" max="6406" width="15.7109375" style="1" customWidth="1"/>
    <col min="6407" max="6408" width="2.85546875" style="1" customWidth="1"/>
    <col min="6409" max="6409" width="10.85546875" style="1" customWidth="1"/>
    <col min="6410" max="6410" width="2.85546875" style="1" customWidth="1"/>
    <col min="6411" max="6412" width="12.28515625" style="1" customWidth="1"/>
    <col min="6413" max="6413" width="2.85546875" style="1" customWidth="1"/>
    <col min="6414" max="6415" width="37.42578125" style="1" customWidth="1"/>
    <col min="6416" max="6416" width="2.85546875" style="1" customWidth="1"/>
    <col min="6417" max="6418" width="15.7109375" style="1" customWidth="1"/>
    <col min="6419" max="6419" width="2.85546875" style="1" customWidth="1"/>
    <col min="6420" max="6420" width="10.85546875" style="1" customWidth="1"/>
    <col min="6421" max="6421" width="2.85546875" style="1" customWidth="1"/>
    <col min="6422" max="6655" width="11.42578125" style="1"/>
    <col min="6656" max="6656" width="2.85546875" style="1" customWidth="1"/>
    <col min="6657" max="6658" width="37.42578125" style="1" customWidth="1"/>
    <col min="6659" max="6659" width="5.28515625" style="1" bestFit="1" customWidth="1"/>
    <col min="6660" max="6660" width="2.85546875" style="1" customWidth="1"/>
    <col min="6661" max="6662" width="15.7109375" style="1" customWidth="1"/>
    <col min="6663" max="6664" width="2.85546875" style="1" customWidth="1"/>
    <col min="6665" max="6665" width="10.85546875" style="1" customWidth="1"/>
    <col min="6666" max="6666" width="2.85546875" style="1" customWidth="1"/>
    <col min="6667" max="6668" width="12.28515625" style="1" customWidth="1"/>
    <col min="6669" max="6669" width="2.85546875" style="1" customWidth="1"/>
    <col min="6670" max="6671" width="37.42578125" style="1" customWidth="1"/>
    <col min="6672" max="6672" width="2.85546875" style="1" customWidth="1"/>
    <col min="6673" max="6674" width="15.7109375" style="1" customWidth="1"/>
    <col min="6675" max="6675" width="2.85546875" style="1" customWidth="1"/>
    <col min="6676" max="6676" width="10.85546875" style="1" customWidth="1"/>
    <col min="6677" max="6677" width="2.85546875" style="1" customWidth="1"/>
    <col min="6678" max="6911" width="11.42578125" style="1"/>
    <col min="6912" max="6912" width="2.85546875" style="1" customWidth="1"/>
    <col min="6913" max="6914" width="37.42578125" style="1" customWidth="1"/>
    <col min="6915" max="6915" width="5.28515625" style="1" bestFit="1" customWidth="1"/>
    <col min="6916" max="6916" width="2.85546875" style="1" customWidth="1"/>
    <col min="6917" max="6918" width="15.7109375" style="1" customWidth="1"/>
    <col min="6919" max="6920" width="2.85546875" style="1" customWidth="1"/>
    <col min="6921" max="6921" width="10.85546875" style="1" customWidth="1"/>
    <col min="6922" max="6922" width="2.85546875" style="1" customWidth="1"/>
    <col min="6923" max="6924" width="12.28515625" style="1" customWidth="1"/>
    <col min="6925" max="6925" width="2.85546875" style="1" customWidth="1"/>
    <col min="6926" max="6927" width="37.42578125" style="1" customWidth="1"/>
    <col min="6928" max="6928" width="2.85546875" style="1" customWidth="1"/>
    <col min="6929" max="6930" width="15.7109375" style="1" customWidth="1"/>
    <col min="6931" max="6931" width="2.85546875" style="1" customWidth="1"/>
    <col min="6932" max="6932" width="10.85546875" style="1" customWidth="1"/>
    <col min="6933" max="6933" width="2.85546875" style="1" customWidth="1"/>
    <col min="6934" max="7167" width="11.42578125" style="1"/>
    <col min="7168" max="7168" width="2.85546875" style="1" customWidth="1"/>
    <col min="7169" max="7170" width="37.42578125" style="1" customWidth="1"/>
    <col min="7171" max="7171" width="5.28515625" style="1" bestFit="1" customWidth="1"/>
    <col min="7172" max="7172" width="2.85546875" style="1" customWidth="1"/>
    <col min="7173" max="7174" width="15.7109375" style="1" customWidth="1"/>
    <col min="7175" max="7176" width="2.85546875" style="1" customWidth="1"/>
    <col min="7177" max="7177" width="10.85546875" style="1" customWidth="1"/>
    <col min="7178" max="7178" width="2.85546875" style="1" customWidth="1"/>
    <col min="7179" max="7180" width="12.28515625" style="1" customWidth="1"/>
    <col min="7181" max="7181" width="2.85546875" style="1" customWidth="1"/>
    <col min="7182" max="7183" width="37.42578125" style="1" customWidth="1"/>
    <col min="7184" max="7184" width="2.85546875" style="1" customWidth="1"/>
    <col min="7185" max="7186" width="15.7109375" style="1" customWidth="1"/>
    <col min="7187" max="7187" width="2.85546875" style="1" customWidth="1"/>
    <col min="7188" max="7188" width="10.85546875" style="1" customWidth="1"/>
    <col min="7189" max="7189" width="2.85546875" style="1" customWidth="1"/>
    <col min="7190" max="7423" width="11.42578125" style="1"/>
    <col min="7424" max="7424" width="2.85546875" style="1" customWidth="1"/>
    <col min="7425" max="7426" width="37.42578125" style="1" customWidth="1"/>
    <col min="7427" max="7427" width="5.28515625" style="1" bestFit="1" customWidth="1"/>
    <col min="7428" max="7428" width="2.85546875" style="1" customWidth="1"/>
    <col min="7429" max="7430" width="15.7109375" style="1" customWidth="1"/>
    <col min="7431" max="7432" width="2.85546875" style="1" customWidth="1"/>
    <col min="7433" max="7433" width="10.85546875" style="1" customWidth="1"/>
    <col min="7434" max="7434" width="2.85546875" style="1" customWidth="1"/>
    <col min="7435" max="7436" width="12.28515625" style="1" customWidth="1"/>
    <col min="7437" max="7437" width="2.85546875" style="1" customWidth="1"/>
    <col min="7438" max="7439" width="37.42578125" style="1" customWidth="1"/>
    <col min="7440" max="7440" width="2.85546875" style="1" customWidth="1"/>
    <col min="7441" max="7442" width="15.7109375" style="1" customWidth="1"/>
    <col min="7443" max="7443" width="2.85546875" style="1" customWidth="1"/>
    <col min="7444" max="7444" width="10.85546875" style="1" customWidth="1"/>
    <col min="7445" max="7445" width="2.85546875" style="1" customWidth="1"/>
    <col min="7446" max="7679" width="11.42578125" style="1"/>
    <col min="7680" max="7680" width="2.85546875" style="1" customWidth="1"/>
    <col min="7681" max="7682" width="37.42578125" style="1" customWidth="1"/>
    <col min="7683" max="7683" width="5.28515625" style="1" bestFit="1" customWidth="1"/>
    <col min="7684" max="7684" width="2.85546875" style="1" customWidth="1"/>
    <col min="7685" max="7686" width="15.7109375" style="1" customWidth="1"/>
    <col min="7687" max="7688" width="2.85546875" style="1" customWidth="1"/>
    <col min="7689" max="7689" width="10.85546875" style="1" customWidth="1"/>
    <col min="7690" max="7690" width="2.85546875" style="1" customWidth="1"/>
    <col min="7691" max="7692" width="12.28515625" style="1" customWidth="1"/>
    <col min="7693" max="7693" width="2.85546875" style="1" customWidth="1"/>
    <col min="7694" max="7695" width="37.42578125" style="1" customWidth="1"/>
    <col min="7696" max="7696" width="2.85546875" style="1" customWidth="1"/>
    <col min="7697" max="7698" width="15.7109375" style="1" customWidth="1"/>
    <col min="7699" max="7699" width="2.85546875" style="1" customWidth="1"/>
    <col min="7700" max="7700" width="10.85546875" style="1" customWidth="1"/>
    <col min="7701" max="7701" width="2.85546875" style="1" customWidth="1"/>
    <col min="7702" max="7935" width="11.42578125" style="1"/>
    <col min="7936" max="7936" width="2.85546875" style="1" customWidth="1"/>
    <col min="7937" max="7938" width="37.42578125" style="1" customWidth="1"/>
    <col min="7939" max="7939" width="5.28515625" style="1" bestFit="1" customWidth="1"/>
    <col min="7940" max="7940" width="2.85546875" style="1" customWidth="1"/>
    <col min="7941" max="7942" width="15.7109375" style="1" customWidth="1"/>
    <col min="7943" max="7944" width="2.85546875" style="1" customWidth="1"/>
    <col min="7945" max="7945" width="10.85546875" style="1" customWidth="1"/>
    <col min="7946" max="7946" width="2.85546875" style="1" customWidth="1"/>
    <col min="7947" max="7948" width="12.28515625" style="1" customWidth="1"/>
    <col min="7949" max="7949" width="2.85546875" style="1" customWidth="1"/>
    <col min="7950" max="7951" width="37.42578125" style="1" customWidth="1"/>
    <col min="7952" max="7952" width="2.85546875" style="1" customWidth="1"/>
    <col min="7953" max="7954" width="15.7109375" style="1" customWidth="1"/>
    <col min="7955" max="7955" width="2.85546875" style="1" customWidth="1"/>
    <col min="7956" max="7956" width="10.85546875" style="1" customWidth="1"/>
    <col min="7957" max="7957" width="2.85546875" style="1" customWidth="1"/>
    <col min="7958" max="8191" width="11.42578125" style="1"/>
    <col min="8192" max="8192" width="2.85546875" style="1" customWidth="1"/>
    <col min="8193" max="8194" width="37.42578125" style="1" customWidth="1"/>
    <col min="8195" max="8195" width="5.28515625" style="1" bestFit="1" customWidth="1"/>
    <col min="8196" max="8196" width="2.85546875" style="1" customWidth="1"/>
    <col min="8197" max="8198" width="15.7109375" style="1" customWidth="1"/>
    <col min="8199" max="8200" width="2.85546875" style="1" customWidth="1"/>
    <col min="8201" max="8201" width="10.85546875" style="1" customWidth="1"/>
    <col min="8202" max="8202" width="2.85546875" style="1" customWidth="1"/>
    <col min="8203" max="8204" width="12.28515625" style="1" customWidth="1"/>
    <col min="8205" max="8205" width="2.85546875" style="1" customWidth="1"/>
    <col min="8206" max="8207" width="37.42578125" style="1" customWidth="1"/>
    <col min="8208" max="8208" width="2.85546875" style="1" customWidth="1"/>
    <col min="8209" max="8210" width="15.7109375" style="1" customWidth="1"/>
    <col min="8211" max="8211" width="2.85546875" style="1" customWidth="1"/>
    <col min="8212" max="8212" width="10.85546875" style="1" customWidth="1"/>
    <col min="8213" max="8213" width="2.85546875" style="1" customWidth="1"/>
    <col min="8214" max="8447" width="11.42578125" style="1"/>
    <col min="8448" max="8448" width="2.85546875" style="1" customWidth="1"/>
    <col min="8449" max="8450" width="37.42578125" style="1" customWidth="1"/>
    <col min="8451" max="8451" width="5.28515625" style="1" bestFit="1" customWidth="1"/>
    <col min="8452" max="8452" width="2.85546875" style="1" customWidth="1"/>
    <col min="8453" max="8454" width="15.7109375" style="1" customWidth="1"/>
    <col min="8455" max="8456" width="2.85546875" style="1" customWidth="1"/>
    <col min="8457" max="8457" width="10.85546875" style="1" customWidth="1"/>
    <col min="8458" max="8458" width="2.85546875" style="1" customWidth="1"/>
    <col min="8459" max="8460" width="12.28515625" style="1" customWidth="1"/>
    <col min="8461" max="8461" width="2.85546875" style="1" customWidth="1"/>
    <col min="8462" max="8463" width="37.42578125" style="1" customWidth="1"/>
    <col min="8464" max="8464" width="2.85546875" style="1" customWidth="1"/>
    <col min="8465" max="8466" width="15.7109375" style="1" customWidth="1"/>
    <col min="8467" max="8467" width="2.85546875" style="1" customWidth="1"/>
    <col min="8468" max="8468" width="10.85546875" style="1" customWidth="1"/>
    <col min="8469" max="8469" width="2.85546875" style="1" customWidth="1"/>
    <col min="8470" max="8703" width="11.42578125" style="1"/>
    <col min="8704" max="8704" width="2.85546875" style="1" customWidth="1"/>
    <col min="8705" max="8706" width="37.42578125" style="1" customWidth="1"/>
    <col min="8707" max="8707" width="5.28515625" style="1" bestFit="1" customWidth="1"/>
    <col min="8708" max="8708" width="2.85546875" style="1" customWidth="1"/>
    <col min="8709" max="8710" width="15.7109375" style="1" customWidth="1"/>
    <col min="8711" max="8712" width="2.85546875" style="1" customWidth="1"/>
    <col min="8713" max="8713" width="10.85546875" style="1" customWidth="1"/>
    <col min="8714" max="8714" width="2.85546875" style="1" customWidth="1"/>
    <col min="8715" max="8716" width="12.28515625" style="1" customWidth="1"/>
    <col min="8717" max="8717" width="2.85546875" style="1" customWidth="1"/>
    <col min="8718" max="8719" width="37.42578125" style="1" customWidth="1"/>
    <col min="8720" max="8720" width="2.85546875" style="1" customWidth="1"/>
    <col min="8721" max="8722" width="15.7109375" style="1" customWidth="1"/>
    <col min="8723" max="8723" width="2.85546875" style="1" customWidth="1"/>
    <col min="8724" max="8724" width="10.85546875" style="1" customWidth="1"/>
    <col min="8725" max="8725" width="2.85546875" style="1" customWidth="1"/>
    <col min="8726" max="8959" width="11.42578125" style="1"/>
    <col min="8960" max="8960" width="2.85546875" style="1" customWidth="1"/>
    <col min="8961" max="8962" width="37.42578125" style="1" customWidth="1"/>
    <col min="8963" max="8963" width="5.28515625" style="1" bestFit="1" customWidth="1"/>
    <col min="8964" max="8964" width="2.85546875" style="1" customWidth="1"/>
    <col min="8965" max="8966" width="15.7109375" style="1" customWidth="1"/>
    <col min="8967" max="8968" width="2.85546875" style="1" customWidth="1"/>
    <col min="8969" max="8969" width="10.85546875" style="1" customWidth="1"/>
    <col min="8970" max="8970" width="2.85546875" style="1" customWidth="1"/>
    <col min="8971" max="8972" width="12.28515625" style="1" customWidth="1"/>
    <col min="8973" max="8973" width="2.85546875" style="1" customWidth="1"/>
    <col min="8974" max="8975" width="37.42578125" style="1" customWidth="1"/>
    <col min="8976" max="8976" width="2.85546875" style="1" customWidth="1"/>
    <col min="8977" max="8978" width="15.7109375" style="1" customWidth="1"/>
    <col min="8979" max="8979" width="2.85546875" style="1" customWidth="1"/>
    <col min="8980" max="8980" width="10.85546875" style="1" customWidth="1"/>
    <col min="8981" max="8981" width="2.85546875" style="1" customWidth="1"/>
    <col min="8982" max="9215" width="11.42578125" style="1"/>
    <col min="9216" max="9216" width="2.85546875" style="1" customWidth="1"/>
    <col min="9217" max="9218" width="37.42578125" style="1" customWidth="1"/>
    <col min="9219" max="9219" width="5.28515625" style="1" bestFit="1" customWidth="1"/>
    <col min="9220" max="9220" width="2.85546875" style="1" customWidth="1"/>
    <col min="9221" max="9222" width="15.7109375" style="1" customWidth="1"/>
    <col min="9223" max="9224" width="2.85546875" style="1" customWidth="1"/>
    <col min="9225" max="9225" width="10.85546875" style="1" customWidth="1"/>
    <col min="9226" max="9226" width="2.85546875" style="1" customWidth="1"/>
    <col min="9227" max="9228" width="12.28515625" style="1" customWidth="1"/>
    <col min="9229" max="9229" width="2.85546875" style="1" customWidth="1"/>
    <col min="9230" max="9231" width="37.42578125" style="1" customWidth="1"/>
    <col min="9232" max="9232" width="2.85546875" style="1" customWidth="1"/>
    <col min="9233" max="9234" width="15.7109375" style="1" customWidth="1"/>
    <col min="9235" max="9235" width="2.85546875" style="1" customWidth="1"/>
    <col min="9236" max="9236" width="10.85546875" style="1" customWidth="1"/>
    <col min="9237" max="9237" width="2.85546875" style="1" customWidth="1"/>
    <col min="9238" max="9471" width="11.42578125" style="1"/>
    <col min="9472" max="9472" width="2.85546875" style="1" customWidth="1"/>
    <col min="9473" max="9474" width="37.42578125" style="1" customWidth="1"/>
    <col min="9475" max="9475" width="5.28515625" style="1" bestFit="1" customWidth="1"/>
    <col min="9476" max="9476" width="2.85546875" style="1" customWidth="1"/>
    <col min="9477" max="9478" width="15.7109375" style="1" customWidth="1"/>
    <col min="9479" max="9480" width="2.85546875" style="1" customWidth="1"/>
    <col min="9481" max="9481" width="10.85546875" style="1" customWidth="1"/>
    <col min="9482" max="9482" width="2.85546875" style="1" customWidth="1"/>
    <col min="9483" max="9484" width="12.28515625" style="1" customWidth="1"/>
    <col min="9485" max="9485" width="2.85546875" style="1" customWidth="1"/>
    <col min="9486" max="9487" width="37.42578125" style="1" customWidth="1"/>
    <col min="9488" max="9488" width="2.85546875" style="1" customWidth="1"/>
    <col min="9489" max="9490" width="15.7109375" style="1" customWidth="1"/>
    <col min="9491" max="9491" width="2.85546875" style="1" customWidth="1"/>
    <col min="9492" max="9492" width="10.85546875" style="1" customWidth="1"/>
    <col min="9493" max="9493" width="2.85546875" style="1" customWidth="1"/>
    <col min="9494" max="9727" width="11.42578125" style="1"/>
    <col min="9728" max="9728" width="2.85546875" style="1" customWidth="1"/>
    <col min="9729" max="9730" width="37.42578125" style="1" customWidth="1"/>
    <col min="9731" max="9731" width="5.28515625" style="1" bestFit="1" customWidth="1"/>
    <col min="9732" max="9732" width="2.85546875" style="1" customWidth="1"/>
    <col min="9733" max="9734" width="15.7109375" style="1" customWidth="1"/>
    <col min="9735" max="9736" width="2.85546875" style="1" customWidth="1"/>
    <col min="9737" max="9737" width="10.85546875" style="1" customWidth="1"/>
    <col min="9738" max="9738" width="2.85546875" style="1" customWidth="1"/>
    <col min="9739" max="9740" width="12.28515625" style="1" customWidth="1"/>
    <col min="9741" max="9741" width="2.85546875" style="1" customWidth="1"/>
    <col min="9742" max="9743" width="37.42578125" style="1" customWidth="1"/>
    <col min="9744" max="9744" width="2.85546875" style="1" customWidth="1"/>
    <col min="9745" max="9746" width="15.7109375" style="1" customWidth="1"/>
    <col min="9747" max="9747" width="2.85546875" style="1" customWidth="1"/>
    <col min="9748" max="9748" width="10.85546875" style="1" customWidth="1"/>
    <col min="9749" max="9749" width="2.85546875" style="1" customWidth="1"/>
    <col min="9750" max="9983" width="11.42578125" style="1"/>
    <col min="9984" max="9984" width="2.85546875" style="1" customWidth="1"/>
    <col min="9985" max="9986" width="37.42578125" style="1" customWidth="1"/>
    <col min="9987" max="9987" width="5.28515625" style="1" bestFit="1" customWidth="1"/>
    <col min="9988" max="9988" width="2.85546875" style="1" customWidth="1"/>
    <col min="9989" max="9990" width="15.7109375" style="1" customWidth="1"/>
    <col min="9991" max="9992" width="2.85546875" style="1" customWidth="1"/>
    <col min="9993" max="9993" width="10.85546875" style="1" customWidth="1"/>
    <col min="9994" max="9994" width="2.85546875" style="1" customWidth="1"/>
    <col min="9995" max="9996" width="12.28515625" style="1" customWidth="1"/>
    <col min="9997" max="9997" width="2.85546875" style="1" customWidth="1"/>
    <col min="9998" max="9999" width="37.42578125" style="1" customWidth="1"/>
    <col min="10000" max="10000" width="2.85546875" style="1" customWidth="1"/>
    <col min="10001" max="10002" width="15.7109375" style="1" customWidth="1"/>
    <col min="10003" max="10003" width="2.85546875" style="1" customWidth="1"/>
    <col min="10004" max="10004" width="10.85546875" style="1" customWidth="1"/>
    <col min="10005" max="10005" width="2.85546875" style="1" customWidth="1"/>
    <col min="10006" max="10239" width="11.42578125" style="1"/>
    <col min="10240" max="10240" width="2.85546875" style="1" customWidth="1"/>
    <col min="10241" max="10242" width="37.42578125" style="1" customWidth="1"/>
    <col min="10243" max="10243" width="5.28515625" style="1" bestFit="1" customWidth="1"/>
    <col min="10244" max="10244" width="2.85546875" style="1" customWidth="1"/>
    <col min="10245" max="10246" width="15.7109375" style="1" customWidth="1"/>
    <col min="10247" max="10248" width="2.85546875" style="1" customWidth="1"/>
    <col min="10249" max="10249" width="10.85546875" style="1" customWidth="1"/>
    <col min="10250" max="10250" width="2.85546875" style="1" customWidth="1"/>
    <col min="10251" max="10252" width="12.28515625" style="1" customWidth="1"/>
    <col min="10253" max="10253" width="2.85546875" style="1" customWidth="1"/>
    <col min="10254" max="10255" width="37.42578125" style="1" customWidth="1"/>
    <col min="10256" max="10256" width="2.85546875" style="1" customWidth="1"/>
    <col min="10257" max="10258" width="15.7109375" style="1" customWidth="1"/>
    <col min="10259" max="10259" width="2.85546875" style="1" customWidth="1"/>
    <col min="10260" max="10260" width="10.85546875" style="1" customWidth="1"/>
    <col min="10261" max="10261" width="2.85546875" style="1" customWidth="1"/>
    <col min="10262" max="10495" width="11.42578125" style="1"/>
    <col min="10496" max="10496" width="2.85546875" style="1" customWidth="1"/>
    <col min="10497" max="10498" width="37.42578125" style="1" customWidth="1"/>
    <col min="10499" max="10499" width="5.28515625" style="1" bestFit="1" customWidth="1"/>
    <col min="10500" max="10500" width="2.85546875" style="1" customWidth="1"/>
    <col min="10501" max="10502" width="15.7109375" style="1" customWidth="1"/>
    <col min="10503" max="10504" width="2.85546875" style="1" customWidth="1"/>
    <col min="10505" max="10505" width="10.85546875" style="1" customWidth="1"/>
    <col min="10506" max="10506" width="2.85546875" style="1" customWidth="1"/>
    <col min="10507" max="10508" width="12.28515625" style="1" customWidth="1"/>
    <col min="10509" max="10509" width="2.85546875" style="1" customWidth="1"/>
    <col min="10510" max="10511" width="37.42578125" style="1" customWidth="1"/>
    <col min="10512" max="10512" width="2.85546875" style="1" customWidth="1"/>
    <col min="10513" max="10514" width="15.7109375" style="1" customWidth="1"/>
    <col min="10515" max="10515" width="2.85546875" style="1" customWidth="1"/>
    <col min="10516" max="10516" width="10.85546875" style="1" customWidth="1"/>
    <col min="10517" max="10517" width="2.85546875" style="1" customWidth="1"/>
    <col min="10518" max="10751" width="11.42578125" style="1"/>
    <col min="10752" max="10752" width="2.85546875" style="1" customWidth="1"/>
    <col min="10753" max="10754" width="37.42578125" style="1" customWidth="1"/>
    <col min="10755" max="10755" width="5.28515625" style="1" bestFit="1" customWidth="1"/>
    <col min="10756" max="10756" width="2.85546875" style="1" customWidth="1"/>
    <col min="10757" max="10758" width="15.7109375" style="1" customWidth="1"/>
    <col min="10759" max="10760" width="2.85546875" style="1" customWidth="1"/>
    <col min="10761" max="10761" width="10.85546875" style="1" customWidth="1"/>
    <col min="10762" max="10762" width="2.85546875" style="1" customWidth="1"/>
    <col min="10763" max="10764" width="12.28515625" style="1" customWidth="1"/>
    <col min="10765" max="10765" width="2.85546875" style="1" customWidth="1"/>
    <col min="10766" max="10767" width="37.42578125" style="1" customWidth="1"/>
    <col min="10768" max="10768" width="2.85546875" style="1" customWidth="1"/>
    <col min="10769" max="10770" width="15.7109375" style="1" customWidth="1"/>
    <col min="10771" max="10771" width="2.85546875" style="1" customWidth="1"/>
    <col min="10772" max="10772" width="10.85546875" style="1" customWidth="1"/>
    <col min="10773" max="10773" width="2.85546875" style="1" customWidth="1"/>
    <col min="10774" max="11007" width="11.42578125" style="1"/>
    <col min="11008" max="11008" width="2.85546875" style="1" customWidth="1"/>
    <col min="11009" max="11010" width="37.42578125" style="1" customWidth="1"/>
    <col min="11011" max="11011" width="5.28515625" style="1" bestFit="1" customWidth="1"/>
    <col min="11012" max="11012" width="2.85546875" style="1" customWidth="1"/>
    <col min="11013" max="11014" width="15.7109375" style="1" customWidth="1"/>
    <col min="11015" max="11016" width="2.85546875" style="1" customWidth="1"/>
    <col min="11017" max="11017" width="10.85546875" style="1" customWidth="1"/>
    <col min="11018" max="11018" width="2.85546875" style="1" customWidth="1"/>
    <col min="11019" max="11020" width="12.28515625" style="1" customWidth="1"/>
    <col min="11021" max="11021" width="2.85546875" style="1" customWidth="1"/>
    <col min="11022" max="11023" width="37.42578125" style="1" customWidth="1"/>
    <col min="11024" max="11024" width="2.85546875" style="1" customWidth="1"/>
    <col min="11025" max="11026" width="15.7109375" style="1" customWidth="1"/>
    <col min="11027" max="11027" width="2.85546875" style="1" customWidth="1"/>
    <col min="11028" max="11028" width="10.85546875" style="1" customWidth="1"/>
    <col min="11029" max="11029" width="2.85546875" style="1" customWidth="1"/>
    <col min="11030" max="11263" width="11.42578125" style="1"/>
    <col min="11264" max="11264" width="2.85546875" style="1" customWidth="1"/>
    <col min="11265" max="11266" width="37.42578125" style="1" customWidth="1"/>
    <col min="11267" max="11267" width="5.28515625" style="1" bestFit="1" customWidth="1"/>
    <col min="11268" max="11268" width="2.85546875" style="1" customWidth="1"/>
    <col min="11269" max="11270" width="15.7109375" style="1" customWidth="1"/>
    <col min="11271" max="11272" width="2.85546875" style="1" customWidth="1"/>
    <col min="11273" max="11273" width="10.85546875" style="1" customWidth="1"/>
    <col min="11274" max="11274" width="2.85546875" style="1" customWidth="1"/>
    <col min="11275" max="11276" width="12.28515625" style="1" customWidth="1"/>
    <col min="11277" max="11277" width="2.85546875" style="1" customWidth="1"/>
    <col min="11278" max="11279" width="37.42578125" style="1" customWidth="1"/>
    <col min="11280" max="11280" width="2.85546875" style="1" customWidth="1"/>
    <col min="11281" max="11282" width="15.7109375" style="1" customWidth="1"/>
    <col min="11283" max="11283" width="2.85546875" style="1" customWidth="1"/>
    <col min="11284" max="11284" width="10.85546875" style="1" customWidth="1"/>
    <col min="11285" max="11285" width="2.85546875" style="1" customWidth="1"/>
    <col min="11286" max="11519" width="11.42578125" style="1"/>
    <col min="11520" max="11520" width="2.85546875" style="1" customWidth="1"/>
    <col min="11521" max="11522" width="37.42578125" style="1" customWidth="1"/>
    <col min="11523" max="11523" width="5.28515625" style="1" bestFit="1" customWidth="1"/>
    <col min="11524" max="11524" width="2.85546875" style="1" customWidth="1"/>
    <col min="11525" max="11526" width="15.7109375" style="1" customWidth="1"/>
    <col min="11527" max="11528" width="2.85546875" style="1" customWidth="1"/>
    <col min="11529" max="11529" width="10.85546875" style="1" customWidth="1"/>
    <col min="11530" max="11530" width="2.85546875" style="1" customWidth="1"/>
    <col min="11531" max="11532" width="12.28515625" style="1" customWidth="1"/>
    <col min="11533" max="11533" width="2.85546875" style="1" customWidth="1"/>
    <col min="11534" max="11535" width="37.42578125" style="1" customWidth="1"/>
    <col min="11536" max="11536" width="2.85546875" style="1" customWidth="1"/>
    <col min="11537" max="11538" width="15.7109375" style="1" customWidth="1"/>
    <col min="11539" max="11539" width="2.85546875" style="1" customWidth="1"/>
    <col min="11540" max="11540" width="10.85546875" style="1" customWidth="1"/>
    <col min="11541" max="11541" width="2.85546875" style="1" customWidth="1"/>
    <col min="11542" max="11775" width="11.42578125" style="1"/>
    <col min="11776" max="11776" width="2.85546875" style="1" customWidth="1"/>
    <col min="11777" max="11778" width="37.42578125" style="1" customWidth="1"/>
    <col min="11779" max="11779" width="5.28515625" style="1" bestFit="1" customWidth="1"/>
    <col min="11780" max="11780" width="2.85546875" style="1" customWidth="1"/>
    <col min="11781" max="11782" width="15.7109375" style="1" customWidth="1"/>
    <col min="11783" max="11784" width="2.85546875" style="1" customWidth="1"/>
    <col min="11785" max="11785" width="10.85546875" style="1" customWidth="1"/>
    <col min="11786" max="11786" width="2.85546875" style="1" customWidth="1"/>
    <col min="11787" max="11788" width="12.28515625" style="1" customWidth="1"/>
    <col min="11789" max="11789" width="2.85546875" style="1" customWidth="1"/>
    <col min="11790" max="11791" width="37.42578125" style="1" customWidth="1"/>
    <col min="11792" max="11792" width="2.85546875" style="1" customWidth="1"/>
    <col min="11793" max="11794" width="15.7109375" style="1" customWidth="1"/>
    <col min="11795" max="11795" width="2.85546875" style="1" customWidth="1"/>
    <col min="11796" max="11796" width="10.85546875" style="1" customWidth="1"/>
    <col min="11797" max="11797" width="2.85546875" style="1" customWidth="1"/>
    <col min="11798" max="12031" width="11.42578125" style="1"/>
    <col min="12032" max="12032" width="2.85546875" style="1" customWidth="1"/>
    <col min="12033" max="12034" width="37.42578125" style="1" customWidth="1"/>
    <col min="12035" max="12035" width="5.28515625" style="1" bestFit="1" customWidth="1"/>
    <col min="12036" max="12036" width="2.85546875" style="1" customWidth="1"/>
    <col min="12037" max="12038" width="15.7109375" style="1" customWidth="1"/>
    <col min="12039" max="12040" width="2.85546875" style="1" customWidth="1"/>
    <col min="12041" max="12041" width="10.85546875" style="1" customWidth="1"/>
    <col min="12042" max="12042" width="2.85546875" style="1" customWidth="1"/>
    <col min="12043" max="12044" width="12.28515625" style="1" customWidth="1"/>
    <col min="12045" max="12045" width="2.85546875" style="1" customWidth="1"/>
    <col min="12046" max="12047" width="37.42578125" style="1" customWidth="1"/>
    <col min="12048" max="12048" width="2.85546875" style="1" customWidth="1"/>
    <col min="12049" max="12050" width="15.7109375" style="1" customWidth="1"/>
    <col min="12051" max="12051" width="2.85546875" style="1" customWidth="1"/>
    <col min="12052" max="12052" width="10.85546875" style="1" customWidth="1"/>
    <col min="12053" max="12053" width="2.85546875" style="1" customWidth="1"/>
    <col min="12054" max="12287" width="11.42578125" style="1"/>
    <col min="12288" max="12288" width="2.85546875" style="1" customWidth="1"/>
    <col min="12289" max="12290" width="37.42578125" style="1" customWidth="1"/>
    <col min="12291" max="12291" width="5.28515625" style="1" bestFit="1" customWidth="1"/>
    <col min="12292" max="12292" width="2.85546875" style="1" customWidth="1"/>
    <col min="12293" max="12294" width="15.7109375" style="1" customWidth="1"/>
    <col min="12295" max="12296" width="2.85546875" style="1" customWidth="1"/>
    <col min="12297" max="12297" width="10.85546875" style="1" customWidth="1"/>
    <col min="12298" max="12298" width="2.85546875" style="1" customWidth="1"/>
    <col min="12299" max="12300" width="12.28515625" style="1" customWidth="1"/>
    <col min="12301" max="12301" width="2.85546875" style="1" customWidth="1"/>
    <col min="12302" max="12303" width="37.42578125" style="1" customWidth="1"/>
    <col min="12304" max="12304" width="2.85546875" style="1" customWidth="1"/>
    <col min="12305" max="12306" width="15.7109375" style="1" customWidth="1"/>
    <col min="12307" max="12307" width="2.85546875" style="1" customWidth="1"/>
    <col min="12308" max="12308" width="10.85546875" style="1" customWidth="1"/>
    <col min="12309" max="12309" width="2.85546875" style="1" customWidth="1"/>
    <col min="12310" max="12543" width="11.42578125" style="1"/>
    <col min="12544" max="12544" width="2.85546875" style="1" customWidth="1"/>
    <col min="12545" max="12546" width="37.42578125" style="1" customWidth="1"/>
    <col min="12547" max="12547" width="5.28515625" style="1" bestFit="1" customWidth="1"/>
    <col min="12548" max="12548" width="2.85546875" style="1" customWidth="1"/>
    <col min="12549" max="12550" width="15.7109375" style="1" customWidth="1"/>
    <col min="12551" max="12552" width="2.85546875" style="1" customWidth="1"/>
    <col min="12553" max="12553" width="10.85546875" style="1" customWidth="1"/>
    <col min="12554" max="12554" width="2.85546875" style="1" customWidth="1"/>
    <col min="12555" max="12556" width="12.28515625" style="1" customWidth="1"/>
    <col min="12557" max="12557" width="2.85546875" style="1" customWidth="1"/>
    <col min="12558" max="12559" width="37.42578125" style="1" customWidth="1"/>
    <col min="12560" max="12560" width="2.85546875" style="1" customWidth="1"/>
    <col min="12561" max="12562" width="15.7109375" style="1" customWidth="1"/>
    <col min="12563" max="12563" width="2.85546875" style="1" customWidth="1"/>
    <col min="12564" max="12564" width="10.85546875" style="1" customWidth="1"/>
    <col min="12565" max="12565" width="2.85546875" style="1" customWidth="1"/>
    <col min="12566" max="12799" width="11.42578125" style="1"/>
    <col min="12800" max="12800" width="2.85546875" style="1" customWidth="1"/>
    <col min="12801" max="12802" width="37.42578125" style="1" customWidth="1"/>
    <col min="12803" max="12803" width="5.28515625" style="1" bestFit="1" customWidth="1"/>
    <col min="12804" max="12804" width="2.85546875" style="1" customWidth="1"/>
    <col min="12805" max="12806" width="15.7109375" style="1" customWidth="1"/>
    <col min="12807" max="12808" width="2.85546875" style="1" customWidth="1"/>
    <col min="12809" max="12809" width="10.85546875" style="1" customWidth="1"/>
    <col min="12810" max="12810" width="2.85546875" style="1" customWidth="1"/>
    <col min="12811" max="12812" width="12.28515625" style="1" customWidth="1"/>
    <col min="12813" max="12813" width="2.85546875" style="1" customWidth="1"/>
    <col min="12814" max="12815" width="37.42578125" style="1" customWidth="1"/>
    <col min="12816" max="12816" width="2.85546875" style="1" customWidth="1"/>
    <col min="12817" max="12818" width="15.7109375" style="1" customWidth="1"/>
    <col min="12819" max="12819" width="2.85546875" style="1" customWidth="1"/>
    <col min="12820" max="12820" width="10.85546875" style="1" customWidth="1"/>
    <col min="12821" max="12821" width="2.85546875" style="1" customWidth="1"/>
    <col min="12822" max="13055" width="11.42578125" style="1"/>
    <col min="13056" max="13056" width="2.85546875" style="1" customWidth="1"/>
    <col min="13057" max="13058" width="37.42578125" style="1" customWidth="1"/>
    <col min="13059" max="13059" width="5.28515625" style="1" bestFit="1" customWidth="1"/>
    <col min="13060" max="13060" width="2.85546875" style="1" customWidth="1"/>
    <col min="13061" max="13062" width="15.7109375" style="1" customWidth="1"/>
    <col min="13063" max="13064" width="2.85546875" style="1" customWidth="1"/>
    <col min="13065" max="13065" width="10.85546875" style="1" customWidth="1"/>
    <col min="13066" max="13066" width="2.85546875" style="1" customWidth="1"/>
    <col min="13067" max="13068" width="12.28515625" style="1" customWidth="1"/>
    <col min="13069" max="13069" width="2.85546875" style="1" customWidth="1"/>
    <col min="13070" max="13071" width="37.42578125" style="1" customWidth="1"/>
    <col min="13072" max="13072" width="2.85546875" style="1" customWidth="1"/>
    <col min="13073" max="13074" width="15.7109375" style="1" customWidth="1"/>
    <col min="13075" max="13075" width="2.85546875" style="1" customWidth="1"/>
    <col min="13076" max="13076" width="10.85546875" style="1" customWidth="1"/>
    <col min="13077" max="13077" width="2.85546875" style="1" customWidth="1"/>
    <col min="13078" max="13311" width="11.42578125" style="1"/>
    <col min="13312" max="13312" width="2.85546875" style="1" customWidth="1"/>
    <col min="13313" max="13314" width="37.42578125" style="1" customWidth="1"/>
    <col min="13315" max="13315" width="5.28515625" style="1" bestFit="1" customWidth="1"/>
    <col min="13316" max="13316" width="2.85546875" style="1" customWidth="1"/>
    <col min="13317" max="13318" width="15.7109375" style="1" customWidth="1"/>
    <col min="13319" max="13320" width="2.85546875" style="1" customWidth="1"/>
    <col min="13321" max="13321" width="10.85546875" style="1" customWidth="1"/>
    <col min="13322" max="13322" width="2.85546875" style="1" customWidth="1"/>
    <col min="13323" max="13324" width="12.28515625" style="1" customWidth="1"/>
    <col min="13325" max="13325" width="2.85546875" style="1" customWidth="1"/>
    <col min="13326" max="13327" width="37.42578125" style="1" customWidth="1"/>
    <col min="13328" max="13328" width="2.85546875" style="1" customWidth="1"/>
    <col min="13329" max="13330" width="15.7109375" style="1" customWidth="1"/>
    <col min="13331" max="13331" width="2.85546875" style="1" customWidth="1"/>
    <col min="13332" max="13332" width="10.85546875" style="1" customWidth="1"/>
    <col min="13333" max="13333" width="2.85546875" style="1" customWidth="1"/>
    <col min="13334" max="13567" width="11.42578125" style="1"/>
    <col min="13568" max="13568" width="2.85546875" style="1" customWidth="1"/>
    <col min="13569" max="13570" width="37.42578125" style="1" customWidth="1"/>
    <col min="13571" max="13571" width="5.28515625" style="1" bestFit="1" customWidth="1"/>
    <col min="13572" max="13572" width="2.85546875" style="1" customWidth="1"/>
    <col min="13573" max="13574" width="15.7109375" style="1" customWidth="1"/>
    <col min="13575" max="13576" width="2.85546875" style="1" customWidth="1"/>
    <col min="13577" max="13577" width="10.85546875" style="1" customWidth="1"/>
    <col min="13578" max="13578" width="2.85546875" style="1" customWidth="1"/>
    <col min="13579" max="13580" width="12.28515625" style="1" customWidth="1"/>
    <col min="13581" max="13581" width="2.85546875" style="1" customWidth="1"/>
    <col min="13582" max="13583" width="37.42578125" style="1" customWidth="1"/>
    <col min="13584" max="13584" width="2.85546875" style="1" customWidth="1"/>
    <col min="13585" max="13586" width="15.7109375" style="1" customWidth="1"/>
    <col min="13587" max="13587" width="2.85546875" style="1" customWidth="1"/>
    <col min="13588" max="13588" width="10.85546875" style="1" customWidth="1"/>
    <col min="13589" max="13589" width="2.85546875" style="1" customWidth="1"/>
    <col min="13590" max="13823" width="11.42578125" style="1"/>
    <col min="13824" max="13824" width="2.85546875" style="1" customWidth="1"/>
    <col min="13825" max="13826" width="37.42578125" style="1" customWidth="1"/>
    <col min="13827" max="13827" width="5.28515625" style="1" bestFit="1" customWidth="1"/>
    <col min="13828" max="13828" width="2.85546875" style="1" customWidth="1"/>
    <col min="13829" max="13830" width="15.7109375" style="1" customWidth="1"/>
    <col min="13831" max="13832" width="2.85546875" style="1" customWidth="1"/>
    <col min="13833" max="13833" width="10.85546875" style="1" customWidth="1"/>
    <col min="13834" max="13834" width="2.85546875" style="1" customWidth="1"/>
    <col min="13835" max="13836" width="12.28515625" style="1" customWidth="1"/>
    <col min="13837" max="13837" width="2.85546875" style="1" customWidth="1"/>
    <col min="13838" max="13839" width="37.42578125" style="1" customWidth="1"/>
    <col min="13840" max="13840" width="2.85546875" style="1" customWidth="1"/>
    <col min="13841" max="13842" width="15.7109375" style="1" customWidth="1"/>
    <col min="13843" max="13843" width="2.85546875" style="1" customWidth="1"/>
    <col min="13844" max="13844" width="10.85546875" style="1" customWidth="1"/>
    <col min="13845" max="13845" width="2.85546875" style="1" customWidth="1"/>
    <col min="13846" max="14079" width="11.42578125" style="1"/>
    <col min="14080" max="14080" width="2.85546875" style="1" customWidth="1"/>
    <col min="14081" max="14082" width="37.42578125" style="1" customWidth="1"/>
    <col min="14083" max="14083" width="5.28515625" style="1" bestFit="1" customWidth="1"/>
    <col min="14084" max="14084" width="2.85546875" style="1" customWidth="1"/>
    <col min="14085" max="14086" width="15.7109375" style="1" customWidth="1"/>
    <col min="14087" max="14088" width="2.85546875" style="1" customWidth="1"/>
    <col min="14089" max="14089" width="10.85546875" style="1" customWidth="1"/>
    <col min="14090" max="14090" width="2.85546875" style="1" customWidth="1"/>
    <col min="14091" max="14092" width="12.28515625" style="1" customWidth="1"/>
    <col min="14093" max="14093" width="2.85546875" style="1" customWidth="1"/>
    <col min="14094" max="14095" width="37.42578125" style="1" customWidth="1"/>
    <col min="14096" max="14096" width="2.85546875" style="1" customWidth="1"/>
    <col min="14097" max="14098" width="15.7109375" style="1" customWidth="1"/>
    <col min="14099" max="14099" width="2.85546875" style="1" customWidth="1"/>
    <col min="14100" max="14100" width="10.85546875" style="1" customWidth="1"/>
    <col min="14101" max="14101" width="2.85546875" style="1" customWidth="1"/>
    <col min="14102" max="14335" width="11.42578125" style="1"/>
    <col min="14336" max="14336" width="2.85546875" style="1" customWidth="1"/>
    <col min="14337" max="14338" width="37.42578125" style="1" customWidth="1"/>
    <col min="14339" max="14339" width="5.28515625" style="1" bestFit="1" customWidth="1"/>
    <col min="14340" max="14340" width="2.85546875" style="1" customWidth="1"/>
    <col min="14341" max="14342" width="15.7109375" style="1" customWidth="1"/>
    <col min="14343" max="14344" width="2.85546875" style="1" customWidth="1"/>
    <col min="14345" max="14345" width="10.85546875" style="1" customWidth="1"/>
    <col min="14346" max="14346" width="2.85546875" style="1" customWidth="1"/>
    <col min="14347" max="14348" width="12.28515625" style="1" customWidth="1"/>
    <col min="14349" max="14349" width="2.85546875" style="1" customWidth="1"/>
    <col min="14350" max="14351" width="37.42578125" style="1" customWidth="1"/>
    <col min="14352" max="14352" width="2.85546875" style="1" customWidth="1"/>
    <col min="14353" max="14354" width="15.7109375" style="1" customWidth="1"/>
    <col min="14355" max="14355" width="2.85546875" style="1" customWidth="1"/>
    <col min="14356" max="14356" width="10.85546875" style="1" customWidth="1"/>
    <col min="14357" max="14357" width="2.85546875" style="1" customWidth="1"/>
    <col min="14358" max="14591" width="11.42578125" style="1"/>
    <col min="14592" max="14592" width="2.85546875" style="1" customWidth="1"/>
    <col min="14593" max="14594" width="37.42578125" style="1" customWidth="1"/>
    <col min="14595" max="14595" width="5.28515625" style="1" bestFit="1" customWidth="1"/>
    <col min="14596" max="14596" width="2.85546875" style="1" customWidth="1"/>
    <col min="14597" max="14598" width="15.7109375" style="1" customWidth="1"/>
    <col min="14599" max="14600" width="2.85546875" style="1" customWidth="1"/>
    <col min="14601" max="14601" width="10.85546875" style="1" customWidth="1"/>
    <col min="14602" max="14602" width="2.85546875" style="1" customWidth="1"/>
    <col min="14603" max="14604" width="12.28515625" style="1" customWidth="1"/>
    <col min="14605" max="14605" width="2.85546875" style="1" customWidth="1"/>
    <col min="14606" max="14607" width="37.42578125" style="1" customWidth="1"/>
    <col min="14608" max="14608" width="2.85546875" style="1" customWidth="1"/>
    <col min="14609" max="14610" width="15.7109375" style="1" customWidth="1"/>
    <col min="14611" max="14611" width="2.85546875" style="1" customWidth="1"/>
    <col min="14612" max="14612" width="10.85546875" style="1" customWidth="1"/>
    <col min="14613" max="14613" width="2.85546875" style="1" customWidth="1"/>
    <col min="14614" max="14847" width="11.42578125" style="1"/>
    <col min="14848" max="14848" width="2.85546875" style="1" customWidth="1"/>
    <col min="14849" max="14850" width="37.42578125" style="1" customWidth="1"/>
    <col min="14851" max="14851" width="5.28515625" style="1" bestFit="1" customWidth="1"/>
    <col min="14852" max="14852" width="2.85546875" style="1" customWidth="1"/>
    <col min="14853" max="14854" width="15.7109375" style="1" customWidth="1"/>
    <col min="14855" max="14856" width="2.85546875" style="1" customWidth="1"/>
    <col min="14857" max="14857" width="10.85546875" style="1" customWidth="1"/>
    <col min="14858" max="14858" width="2.85546875" style="1" customWidth="1"/>
    <col min="14859" max="14860" width="12.28515625" style="1" customWidth="1"/>
    <col min="14861" max="14861" width="2.85546875" style="1" customWidth="1"/>
    <col min="14862" max="14863" width="37.42578125" style="1" customWidth="1"/>
    <col min="14864" max="14864" width="2.85546875" style="1" customWidth="1"/>
    <col min="14865" max="14866" width="15.7109375" style="1" customWidth="1"/>
    <col min="14867" max="14867" width="2.85546875" style="1" customWidth="1"/>
    <col min="14868" max="14868" width="10.85546875" style="1" customWidth="1"/>
    <col min="14869" max="14869" width="2.85546875" style="1" customWidth="1"/>
    <col min="14870" max="15103" width="11.42578125" style="1"/>
    <col min="15104" max="15104" width="2.85546875" style="1" customWidth="1"/>
    <col min="15105" max="15106" width="37.42578125" style="1" customWidth="1"/>
    <col min="15107" max="15107" width="5.28515625" style="1" bestFit="1" customWidth="1"/>
    <col min="15108" max="15108" width="2.85546875" style="1" customWidth="1"/>
    <col min="15109" max="15110" width="15.7109375" style="1" customWidth="1"/>
    <col min="15111" max="15112" width="2.85546875" style="1" customWidth="1"/>
    <col min="15113" max="15113" width="10.85546875" style="1" customWidth="1"/>
    <col min="15114" max="15114" width="2.85546875" style="1" customWidth="1"/>
    <col min="15115" max="15116" width="12.28515625" style="1" customWidth="1"/>
    <col min="15117" max="15117" width="2.85546875" style="1" customWidth="1"/>
    <col min="15118" max="15119" width="37.42578125" style="1" customWidth="1"/>
    <col min="15120" max="15120" width="2.85546875" style="1" customWidth="1"/>
    <col min="15121" max="15122" width="15.7109375" style="1" customWidth="1"/>
    <col min="15123" max="15123" width="2.85546875" style="1" customWidth="1"/>
    <col min="15124" max="15124" width="10.85546875" style="1" customWidth="1"/>
    <col min="15125" max="15125" width="2.85546875" style="1" customWidth="1"/>
    <col min="15126" max="15359" width="11.42578125" style="1"/>
    <col min="15360" max="15360" width="2.85546875" style="1" customWidth="1"/>
    <col min="15361" max="15362" width="37.42578125" style="1" customWidth="1"/>
    <col min="15363" max="15363" width="5.28515625" style="1" bestFit="1" customWidth="1"/>
    <col min="15364" max="15364" width="2.85546875" style="1" customWidth="1"/>
    <col min="15365" max="15366" width="15.7109375" style="1" customWidth="1"/>
    <col min="15367" max="15368" width="2.85546875" style="1" customWidth="1"/>
    <col min="15369" max="15369" width="10.85546875" style="1" customWidth="1"/>
    <col min="15370" max="15370" width="2.85546875" style="1" customWidth="1"/>
    <col min="15371" max="15372" width="12.28515625" style="1" customWidth="1"/>
    <col min="15373" max="15373" width="2.85546875" style="1" customWidth="1"/>
    <col min="15374" max="15375" width="37.42578125" style="1" customWidth="1"/>
    <col min="15376" max="15376" width="2.85546875" style="1" customWidth="1"/>
    <col min="15377" max="15378" width="15.7109375" style="1" customWidth="1"/>
    <col min="15379" max="15379" width="2.85546875" style="1" customWidth="1"/>
    <col min="15380" max="15380" width="10.85546875" style="1" customWidth="1"/>
    <col min="15381" max="15381" width="2.85546875" style="1" customWidth="1"/>
    <col min="15382" max="15615" width="11.42578125" style="1"/>
    <col min="15616" max="15616" width="2.85546875" style="1" customWidth="1"/>
    <col min="15617" max="15618" width="37.42578125" style="1" customWidth="1"/>
    <col min="15619" max="15619" width="5.28515625" style="1" bestFit="1" customWidth="1"/>
    <col min="15620" max="15620" width="2.85546875" style="1" customWidth="1"/>
    <col min="15621" max="15622" width="15.7109375" style="1" customWidth="1"/>
    <col min="15623" max="15624" width="2.85546875" style="1" customWidth="1"/>
    <col min="15625" max="15625" width="10.85546875" style="1" customWidth="1"/>
    <col min="15626" max="15626" width="2.85546875" style="1" customWidth="1"/>
    <col min="15627" max="15628" width="12.28515625" style="1" customWidth="1"/>
    <col min="15629" max="15629" width="2.85546875" style="1" customWidth="1"/>
    <col min="15630" max="15631" width="37.42578125" style="1" customWidth="1"/>
    <col min="15632" max="15632" width="2.85546875" style="1" customWidth="1"/>
    <col min="15633" max="15634" width="15.7109375" style="1" customWidth="1"/>
    <col min="15635" max="15635" width="2.85546875" style="1" customWidth="1"/>
    <col min="15636" max="15636" width="10.85546875" style="1" customWidth="1"/>
    <col min="15637" max="15637" width="2.85546875" style="1" customWidth="1"/>
    <col min="15638" max="15871" width="11.42578125" style="1"/>
    <col min="15872" max="15872" width="2.85546875" style="1" customWidth="1"/>
    <col min="15873" max="15874" width="37.42578125" style="1" customWidth="1"/>
    <col min="15875" max="15875" width="5.28515625" style="1" bestFit="1" customWidth="1"/>
    <col min="15876" max="15876" width="2.85546875" style="1" customWidth="1"/>
    <col min="15877" max="15878" width="15.7109375" style="1" customWidth="1"/>
    <col min="15879" max="15880" width="2.85546875" style="1" customWidth="1"/>
    <col min="15881" max="15881" width="10.85546875" style="1" customWidth="1"/>
    <col min="15882" max="15882" width="2.85546875" style="1" customWidth="1"/>
    <col min="15883" max="15884" width="12.28515625" style="1" customWidth="1"/>
    <col min="15885" max="15885" width="2.85546875" style="1" customWidth="1"/>
    <col min="15886" max="15887" width="37.42578125" style="1" customWidth="1"/>
    <col min="15888" max="15888" width="2.85546875" style="1" customWidth="1"/>
    <col min="15889" max="15890" width="15.7109375" style="1" customWidth="1"/>
    <col min="15891" max="15891" width="2.85546875" style="1" customWidth="1"/>
    <col min="15892" max="15892" width="10.85546875" style="1" customWidth="1"/>
    <col min="15893" max="15893" width="2.85546875" style="1" customWidth="1"/>
    <col min="15894" max="16127" width="11.42578125" style="1"/>
    <col min="16128" max="16128" width="2.85546875" style="1" customWidth="1"/>
    <col min="16129" max="16130" width="37.42578125" style="1" customWidth="1"/>
    <col min="16131" max="16131" width="5.28515625" style="1" bestFit="1" customWidth="1"/>
    <col min="16132" max="16132" width="2.85546875" style="1" customWidth="1"/>
    <col min="16133" max="16134" width="15.7109375" style="1" customWidth="1"/>
    <col min="16135" max="16136" width="2.85546875" style="1" customWidth="1"/>
    <col min="16137" max="16137" width="10.85546875" style="1" customWidth="1"/>
    <col min="16138" max="16138" width="2.85546875" style="1" customWidth="1"/>
    <col min="16139" max="16140" width="12.28515625" style="1" customWidth="1"/>
    <col min="16141" max="16141" width="2.85546875" style="1" customWidth="1"/>
    <col min="16142" max="16143" width="37.42578125" style="1" customWidth="1"/>
    <col min="16144" max="16144" width="2.85546875" style="1" customWidth="1"/>
    <col min="16145" max="16146" width="15.7109375" style="1" customWidth="1"/>
    <col min="16147" max="16147" width="2.85546875" style="1" customWidth="1"/>
    <col min="16148" max="16148" width="10.85546875" style="1" customWidth="1"/>
    <col min="16149" max="16149" width="2.85546875" style="1" customWidth="1"/>
    <col min="16150" max="16384" width="11.42578125" style="1"/>
  </cols>
  <sheetData>
    <row r="1" spans="1:22" ht="12" customHeight="1" x14ac:dyDescent="0.25">
      <c r="U1" s="10"/>
      <c r="V1" s="75"/>
    </row>
    <row r="2" spans="1:22" x14ac:dyDescent="0.25">
      <c r="B2" s="27" t="s">
        <v>275</v>
      </c>
      <c r="N2" s="27"/>
      <c r="U2" s="10"/>
      <c r="V2" s="75"/>
    </row>
    <row r="3" spans="1:22" x14ac:dyDescent="0.25">
      <c r="B3" s="2" t="s">
        <v>276</v>
      </c>
      <c r="C3" s="2"/>
      <c r="E3" s="3"/>
      <c r="F3" s="3"/>
      <c r="N3" s="2" t="s">
        <v>276</v>
      </c>
      <c r="P3" s="3"/>
      <c r="Q3" s="3"/>
      <c r="R3" s="3"/>
      <c r="S3" s="3"/>
      <c r="T3" s="3"/>
      <c r="U3" s="10"/>
      <c r="V3" s="75"/>
    </row>
    <row r="4" spans="1:22" x14ac:dyDescent="0.25">
      <c r="B4" s="55" t="s">
        <v>2</v>
      </c>
      <c r="C4" s="55"/>
      <c r="D4" s="4"/>
      <c r="F4" s="4"/>
      <c r="G4" s="4"/>
      <c r="H4" s="4"/>
      <c r="I4" s="4"/>
      <c r="N4" s="55" t="s">
        <v>3</v>
      </c>
      <c r="O4" s="4"/>
      <c r="T4" s="5"/>
      <c r="U4" s="10"/>
      <c r="V4" s="75"/>
    </row>
    <row r="5" spans="1:22" s="514" customFormat="1" x14ac:dyDescent="0.25">
      <c r="A5" s="1464"/>
      <c r="B5" s="1501" t="s">
        <v>4</v>
      </c>
      <c r="C5" s="1511" t="s">
        <v>5</v>
      </c>
      <c r="D5" s="1483"/>
      <c r="E5" s="1501" t="s">
        <v>514</v>
      </c>
      <c r="F5" s="1501" t="s">
        <v>452</v>
      </c>
      <c r="G5" s="1483"/>
      <c r="H5" s="1483"/>
      <c r="I5" s="1500" t="s">
        <v>515</v>
      </c>
      <c r="J5" s="1483"/>
      <c r="K5" s="1500" t="s">
        <v>658</v>
      </c>
      <c r="L5" s="1500" t="s">
        <v>453</v>
      </c>
      <c r="M5" s="1483"/>
      <c r="N5" s="1501" t="s">
        <v>4</v>
      </c>
      <c r="O5" s="1483"/>
      <c r="P5" s="1501" t="s">
        <v>514</v>
      </c>
      <c r="Q5" s="1501" t="s">
        <v>452</v>
      </c>
      <c r="T5" s="1500" t="s">
        <v>515</v>
      </c>
      <c r="U5" s="1495"/>
      <c r="V5" s="1456"/>
    </row>
    <row r="6" spans="1:22" s="514" customFormat="1" x14ac:dyDescent="0.25">
      <c r="A6" s="1464"/>
      <c r="B6" s="1501"/>
      <c r="C6" s="1511"/>
      <c r="D6" s="1483"/>
      <c r="E6" s="1501"/>
      <c r="F6" s="1501"/>
      <c r="G6" s="1483"/>
      <c r="H6" s="1483"/>
      <c r="I6" s="1500"/>
      <c r="J6" s="1483"/>
      <c r="K6" s="1500"/>
      <c r="L6" s="1500"/>
      <c r="M6" s="1483"/>
      <c r="N6" s="1501"/>
      <c r="O6" s="1483"/>
      <c r="P6" s="1501"/>
      <c r="Q6" s="1501"/>
      <c r="R6" s="1465"/>
      <c r="S6" s="1465"/>
      <c r="T6" s="1500"/>
      <c r="U6" s="1477"/>
      <c r="V6" s="1456"/>
    </row>
    <row r="7" spans="1:22" s="514" customFormat="1" x14ac:dyDescent="0.25">
      <c r="A7" s="1464"/>
      <c r="B7" s="1501"/>
      <c r="C7" s="1511"/>
      <c r="D7" s="1483"/>
      <c r="E7" s="1501"/>
      <c r="F7" s="1501"/>
      <c r="G7" s="1483"/>
      <c r="H7" s="1483"/>
      <c r="I7" s="1500"/>
      <c r="J7" s="1483"/>
      <c r="K7" s="1500"/>
      <c r="L7" s="1500"/>
      <c r="M7" s="1483"/>
      <c r="N7" s="1501"/>
      <c r="O7" s="1483"/>
      <c r="P7" s="1501"/>
      <c r="Q7" s="1501"/>
      <c r="T7" s="1500"/>
      <c r="U7" s="1466"/>
      <c r="V7" s="1495"/>
    </row>
    <row r="8" spans="1:22" x14ac:dyDescent="0.25">
      <c r="A8" s="7"/>
      <c r="B8" s="7"/>
      <c r="C8" s="94"/>
      <c r="D8" s="7"/>
      <c r="E8" s="7"/>
      <c r="F8" s="7"/>
      <c r="G8" s="7"/>
      <c r="H8" s="7"/>
      <c r="I8" s="9"/>
      <c r="M8" s="9"/>
      <c r="N8" s="7"/>
      <c r="O8" s="7"/>
      <c r="P8" s="7"/>
      <c r="Q8" s="7"/>
      <c r="R8" s="7"/>
      <c r="S8" s="7"/>
      <c r="T8" s="9"/>
      <c r="U8" s="9"/>
      <c r="V8" s="10"/>
    </row>
    <row r="9" spans="1:22" x14ac:dyDescent="0.25">
      <c r="B9" s="305" t="s">
        <v>6</v>
      </c>
      <c r="I9" s="12"/>
      <c r="M9" s="12"/>
      <c r="N9" s="88" t="s">
        <v>6</v>
      </c>
      <c r="P9" s="12"/>
      <c r="Q9" s="12"/>
      <c r="R9"/>
      <c r="S9"/>
      <c r="T9" s="12"/>
      <c r="U9" s="9"/>
      <c r="V9" s="10"/>
    </row>
    <row r="10" spans="1:22" customFormat="1" hidden="1" x14ac:dyDescent="0.25">
      <c r="B10" s="608" t="s">
        <v>508</v>
      </c>
      <c r="C10" s="945" t="s">
        <v>9</v>
      </c>
      <c r="D10" s="440"/>
      <c r="E10" s="817"/>
      <c r="F10" s="816">
        <v>1430.2</v>
      </c>
      <c r="G10" s="440"/>
      <c r="H10" s="444"/>
      <c r="I10" s="854">
        <f>IF(OR(F10="NA",F10=0),"NA",((E10-F10)/F10))</f>
        <v>-1</v>
      </c>
      <c r="J10" s="1"/>
      <c r="K10" s="280">
        <f>VLOOKUP(B10,'FX rates'!$B$9:$K$124,4,FALSE)</f>
        <v>4.0199999999999996</v>
      </c>
      <c r="L10" s="281">
        <f>VLOOKUP(B10,'FX rates'!$B$9:$K$124,5,FALSE)</f>
        <v>3.8780000000000001</v>
      </c>
      <c r="M10" s="17"/>
      <c r="N10" s="608" t="s">
        <v>508</v>
      </c>
      <c r="O10" s="444"/>
      <c r="P10" s="817">
        <f t="shared" ref="P10:Q13" si="0">IF(E10="NA","NA",E10/K10)</f>
        <v>0</v>
      </c>
      <c r="Q10" s="816">
        <f t="shared" si="0"/>
        <v>368.79834966477569</v>
      </c>
      <c r="R10" s="570"/>
      <c r="S10" s="570"/>
      <c r="T10" s="854">
        <f>IF(OR(Q10="NA",Q10=0),"NA",((P10-Q10)/Q10))</f>
        <v>-1</v>
      </c>
    </row>
    <row r="11" spans="1:22" customFormat="1" hidden="1" x14ac:dyDescent="0.25">
      <c r="B11" s="818" t="s">
        <v>420</v>
      </c>
      <c r="C11" s="1431" t="s">
        <v>421</v>
      </c>
      <c r="D11" s="440"/>
      <c r="E11" s="717"/>
      <c r="F11" s="1432">
        <v>7046.2012856500005</v>
      </c>
      <c r="G11" s="440"/>
      <c r="H11" s="444"/>
      <c r="I11" s="1433">
        <f t="shared" ref="I11:I51" si="1">IF(OR(F11="NA",F11=0),"NA",((E11-F11)/F11))</f>
        <v>-1</v>
      </c>
      <c r="J11" s="1"/>
      <c r="K11" s="1434">
        <f>VLOOKUP(B11,'FX rates'!$B$9:$K$124,4,FALSE)</f>
        <v>10.87</v>
      </c>
      <c r="L11" s="1435">
        <f>VLOOKUP(B11,'FX rates'!$B$9:$K$124,5,FALSE)</f>
        <v>10.516</v>
      </c>
      <c r="M11" s="17"/>
      <c r="N11" s="818" t="s">
        <v>420</v>
      </c>
      <c r="O11" s="444"/>
      <c r="P11" s="717">
        <f t="shared" si="0"/>
        <v>0</v>
      </c>
      <c r="Q11" s="1432">
        <f t="shared" si="0"/>
        <v>670.04576698839867</v>
      </c>
      <c r="R11" s="570"/>
      <c r="S11" s="570"/>
      <c r="T11" s="1433">
        <f t="shared" ref="T11:T51" si="2">IF(OR(Q11="NA",Q11=0),"NA",((P11-Q11)/Q11))</f>
        <v>-1</v>
      </c>
    </row>
    <row r="12" spans="1:22" customFormat="1" x14ac:dyDescent="0.25">
      <c r="B12" s="608" t="s">
        <v>15</v>
      </c>
      <c r="C12" s="945" t="s">
        <v>16</v>
      </c>
      <c r="D12" s="440"/>
      <c r="E12" s="817">
        <v>1490.44</v>
      </c>
      <c r="F12" s="627" t="s">
        <v>101</v>
      </c>
      <c r="G12" s="440"/>
      <c r="H12" s="444"/>
      <c r="I12" s="854" t="str">
        <f t="shared" si="1"/>
        <v>NA</v>
      </c>
      <c r="J12" s="1"/>
      <c r="K12" s="280">
        <f>VLOOKUP(B12,'FX rates'!$B$9:$K$124,4,FALSE)</f>
        <v>3.3130000000000002</v>
      </c>
      <c r="L12" s="281">
        <f>VLOOKUP(B12,'FX rates'!$B$9:$K$124,5,FALSE)</f>
        <v>3.3639999999999999</v>
      </c>
      <c r="M12" s="17"/>
      <c r="N12" s="608" t="s">
        <v>15</v>
      </c>
      <c r="O12" s="444"/>
      <c r="P12" s="817">
        <f t="shared" si="0"/>
        <v>449.87624509507998</v>
      </c>
      <c r="Q12" s="627" t="str">
        <f t="shared" si="0"/>
        <v>NA</v>
      </c>
      <c r="R12" s="570"/>
      <c r="S12" s="570"/>
      <c r="T12" s="854" t="str">
        <f t="shared" si="2"/>
        <v>NA</v>
      </c>
    </row>
    <row r="13" spans="1:22" x14ac:dyDescent="0.25">
      <c r="A13" s="15"/>
      <c r="B13" s="574" t="s">
        <v>21</v>
      </c>
      <c r="C13" s="946" t="s">
        <v>22</v>
      </c>
      <c r="D13" s="440"/>
      <c r="E13" s="953">
        <v>45351.4</v>
      </c>
      <c r="F13" s="948">
        <v>45404</v>
      </c>
      <c r="G13" s="440"/>
      <c r="H13" s="444"/>
      <c r="I13" s="858">
        <f t="shared" si="1"/>
        <v>-1.1584882389216488E-3</v>
      </c>
      <c r="K13" s="284">
        <f>VLOOKUP(B13,'FX rates'!$B$9:$K$124,4,FALSE)</f>
        <v>1.2989999999999999</v>
      </c>
      <c r="L13" s="285">
        <f>VLOOKUP(B13,'FX rates'!$B$9:$K$124,5,FALSE)</f>
        <v>1.363</v>
      </c>
      <c r="M13" s="17"/>
      <c r="N13" s="612" t="s">
        <v>21</v>
      </c>
      <c r="O13" s="444"/>
      <c r="P13" s="953">
        <f t="shared" si="0"/>
        <v>34912.548113933801</v>
      </c>
      <c r="Q13" s="948">
        <f t="shared" si="0"/>
        <v>33311.812179016873</v>
      </c>
      <c r="R13" s="570"/>
      <c r="S13" s="570"/>
      <c r="T13" s="858">
        <f t="shared" si="2"/>
        <v>4.8053102794726722E-2</v>
      </c>
      <c r="U13" s="130"/>
      <c r="V13"/>
    </row>
    <row r="14" spans="1:22" x14ac:dyDescent="0.25">
      <c r="A14" s="15"/>
      <c r="B14" s="21"/>
      <c r="C14" s="66"/>
      <c r="D14" s="15"/>
      <c r="E14" s="22"/>
      <c r="F14" s="22"/>
      <c r="H14" s="15"/>
      <c r="I14" s="22"/>
      <c r="J14" s="28"/>
      <c r="K14" s="28"/>
      <c r="L14" s="28"/>
      <c r="N14" s="26"/>
      <c r="O14" s="15"/>
      <c r="P14" s="22"/>
      <c r="Q14" s="22"/>
      <c r="R14"/>
      <c r="S14"/>
      <c r="T14" s="22"/>
      <c r="U14" s="10"/>
      <c r="V14"/>
    </row>
    <row r="15" spans="1:22" x14ac:dyDescent="0.25">
      <c r="B15" s="21"/>
      <c r="C15" s="66"/>
      <c r="D15" s="15"/>
      <c r="E15" s="15"/>
      <c r="F15" s="31"/>
      <c r="H15" s="15"/>
      <c r="I15" s="31"/>
      <c r="J15" s="28"/>
      <c r="K15" s="28"/>
      <c r="L15" s="28"/>
      <c r="N15" s="30"/>
      <c r="O15" s="15"/>
      <c r="P15" s="15"/>
      <c r="Q15" s="31"/>
      <c r="R15"/>
      <c r="S15"/>
      <c r="T15" s="31"/>
      <c r="U15" s="10"/>
      <c r="V15"/>
    </row>
    <row r="16" spans="1:22" x14ac:dyDescent="0.25">
      <c r="B16" s="305" t="s">
        <v>23</v>
      </c>
      <c r="C16" s="3"/>
      <c r="D16" s="15"/>
      <c r="E16" s="15"/>
      <c r="F16" s="57"/>
      <c r="H16" s="15"/>
      <c r="I16" s="57"/>
      <c r="J16" s="28"/>
      <c r="K16" s="28"/>
      <c r="L16" s="28"/>
      <c r="M16" s="17"/>
      <c r="N16" s="305" t="s">
        <v>23</v>
      </c>
      <c r="O16" s="15"/>
      <c r="P16" s="15"/>
      <c r="Q16" s="57"/>
      <c r="R16" s="131"/>
      <c r="S16" s="131"/>
      <c r="T16" s="57"/>
      <c r="U16" s="134"/>
      <c r="V16"/>
    </row>
    <row r="17" spans="1:22" s="440" customFormat="1" x14ac:dyDescent="0.25">
      <c r="A17" s="444"/>
      <c r="B17" s="608" t="s">
        <v>26</v>
      </c>
      <c r="C17" s="945" t="s">
        <v>27</v>
      </c>
      <c r="E17" s="817">
        <v>18061.93</v>
      </c>
      <c r="F17" s="816">
        <v>12599.6</v>
      </c>
      <c r="H17" s="444"/>
      <c r="I17" s="854">
        <f t="shared" si="1"/>
        <v>0.43353201688942505</v>
      </c>
      <c r="K17" s="490">
        <f>VLOOKUP(B17,'FX rates'!$B$9:$K$124,4,FALSE)</f>
        <v>4.09</v>
      </c>
      <c r="L17" s="1331">
        <f>VLOOKUP(B17,'FX rates'!$B$9:$K$124,5,FALSE)</f>
        <v>4.1340000000000003</v>
      </c>
      <c r="M17" s="536"/>
      <c r="N17" s="608" t="s">
        <v>26</v>
      </c>
      <c r="O17" s="444"/>
      <c r="P17" s="817">
        <f t="shared" ref="P17:P25" si="3">IF(E17="NA","NA",E17/K17)</f>
        <v>4416.119804400978</v>
      </c>
      <c r="Q17" s="816">
        <f t="shared" ref="Q17:Q25" si="4">IF(F17="NA","NA",F17/L17)</f>
        <v>3047.7987421383646</v>
      </c>
      <c r="R17" s="570"/>
      <c r="S17" s="570"/>
      <c r="T17" s="854">
        <f t="shared" si="2"/>
        <v>0.44895387721781993</v>
      </c>
      <c r="U17" s="1332"/>
      <c r="V17"/>
    </row>
    <row r="18" spans="1:22" hidden="1" x14ac:dyDescent="0.25">
      <c r="A18" s="15"/>
      <c r="B18" s="610" t="s">
        <v>444</v>
      </c>
      <c r="C18" s="947" t="s">
        <v>31</v>
      </c>
      <c r="D18" s="444"/>
      <c r="E18" s="716"/>
      <c r="F18" s="620">
        <v>893777326</v>
      </c>
      <c r="G18" s="440"/>
      <c r="H18" s="444"/>
      <c r="I18" s="856">
        <f t="shared" si="1"/>
        <v>-1</v>
      </c>
      <c r="K18" s="282">
        <f>VLOOKUP(B18,'FX rates'!$B$9:$K$124,4,FALSE)</f>
        <v>23172.5</v>
      </c>
      <c r="L18" s="283">
        <f>VLOOKUP(B18,'FX rates'!$B$9:$K$124,5,FALSE)</f>
        <v>23125.599999999999</v>
      </c>
      <c r="M18" s="17"/>
      <c r="N18" s="610" t="s">
        <v>444</v>
      </c>
      <c r="O18" s="444"/>
      <c r="P18" s="716">
        <f t="shared" si="3"/>
        <v>0</v>
      </c>
      <c r="Q18" s="620">
        <f t="shared" si="4"/>
        <v>38648.827533123469</v>
      </c>
      <c r="R18" s="949"/>
      <c r="S18" s="949"/>
      <c r="T18" s="856">
        <f t="shared" si="2"/>
        <v>-1</v>
      </c>
      <c r="U18" s="130"/>
      <c r="V18"/>
    </row>
    <row r="19" spans="1:22" x14ac:dyDescent="0.25">
      <c r="A19" s="15"/>
      <c r="B19" s="610" t="s">
        <v>32</v>
      </c>
      <c r="C19" s="947" t="s">
        <v>33</v>
      </c>
      <c r="D19" s="444"/>
      <c r="E19" s="716">
        <v>106699.32</v>
      </c>
      <c r="F19" s="620">
        <v>186183.31828599999</v>
      </c>
      <c r="G19" s="440"/>
      <c r="H19" s="444"/>
      <c r="I19" s="856">
        <f t="shared" si="1"/>
        <v>-0.42691256669892946</v>
      </c>
      <c r="K19" s="282">
        <f>VLOOKUP(B19,'FX rates'!$B$9:$K$124,4,FALSE)</f>
        <v>7.79</v>
      </c>
      <c r="L19" s="283">
        <f>VLOOKUP(B19,'FX rates'!$B$9:$K$124,5,FALSE)</f>
        <v>7.8310000000000004</v>
      </c>
      <c r="M19" s="17"/>
      <c r="N19" s="610" t="s">
        <v>32</v>
      </c>
      <c r="O19" s="444"/>
      <c r="P19" s="716">
        <f t="shared" si="3"/>
        <v>13696.960205391528</v>
      </c>
      <c r="Q19" s="620">
        <f t="shared" si="4"/>
        <v>23775.165149533903</v>
      </c>
      <c r="R19" s="949"/>
      <c r="S19" s="949"/>
      <c r="T19" s="856">
        <f t="shared" si="2"/>
        <v>-0.42389631704997649</v>
      </c>
      <c r="U19" s="134"/>
      <c r="V19"/>
    </row>
    <row r="20" spans="1:22" s="440" customFormat="1" x14ac:dyDescent="0.25">
      <c r="A20" s="444"/>
      <c r="B20" s="610" t="s">
        <v>36</v>
      </c>
      <c r="C20" s="947" t="s">
        <v>37</v>
      </c>
      <c r="D20" s="444"/>
      <c r="E20" s="716">
        <v>16549965.84</v>
      </c>
      <c r="F20" s="620">
        <v>13326106.75</v>
      </c>
      <c r="H20" s="444"/>
      <c r="I20" s="856">
        <f t="shared" si="1"/>
        <v>0.24192055117673433</v>
      </c>
      <c r="K20" s="493">
        <f>VLOOKUP(B20,'FX rates'!$B$9:$K$124,4,FALSE)</f>
        <v>108.625</v>
      </c>
      <c r="L20" s="1333">
        <f>VLOOKUP(B20,'FX rates'!$B$9:$K$124,5,FALSE)</f>
        <v>110.004</v>
      </c>
      <c r="M20" s="536"/>
      <c r="N20" s="610" t="s">
        <v>36</v>
      </c>
      <c r="O20" s="444"/>
      <c r="P20" s="716">
        <f t="shared" si="3"/>
        <v>152358.71889528193</v>
      </c>
      <c r="Q20" s="620">
        <f t="shared" si="4"/>
        <v>121142.01983564234</v>
      </c>
      <c r="R20" s="949"/>
      <c r="S20" s="949"/>
      <c r="T20" s="856">
        <f t="shared" si="2"/>
        <v>0.25768679688511381</v>
      </c>
      <c r="U20" s="1334"/>
      <c r="V20"/>
    </row>
    <row r="21" spans="1:22" x14ac:dyDescent="0.25">
      <c r="A21" s="15"/>
      <c r="B21" s="610" t="s">
        <v>38</v>
      </c>
      <c r="C21" s="947" t="s">
        <v>39</v>
      </c>
      <c r="D21" s="444"/>
      <c r="E21" s="716">
        <v>240788198</v>
      </c>
      <c r="F21" s="620">
        <v>227825534</v>
      </c>
      <c r="G21" s="440"/>
      <c r="H21" s="444"/>
      <c r="I21" s="856">
        <f t="shared" si="1"/>
        <v>5.6897327408437018E-2</v>
      </c>
      <c r="K21" s="282">
        <f>VLOOKUP(B21,'FX rates'!$B$9:$K$124,4,FALSE)</f>
        <v>1155.07</v>
      </c>
      <c r="L21" s="283">
        <f>VLOOKUP(B21,'FX rates'!$B$9:$K$124,5,FALSE)</f>
        <v>1112.97</v>
      </c>
      <c r="M21" s="17"/>
      <c r="N21" s="610" t="s">
        <v>38</v>
      </c>
      <c r="O21" s="444"/>
      <c r="P21" s="716">
        <f t="shared" si="3"/>
        <v>208461.99624265198</v>
      </c>
      <c r="Q21" s="620">
        <f t="shared" si="4"/>
        <v>204700.51663566852</v>
      </c>
      <c r="R21" s="949"/>
      <c r="S21" s="949"/>
      <c r="T21" s="856">
        <f t="shared" si="2"/>
        <v>1.8375525713392498E-2</v>
      </c>
      <c r="U21" s="130"/>
      <c r="V21"/>
    </row>
    <row r="22" spans="1:22" hidden="1" x14ac:dyDescent="0.25">
      <c r="A22" s="15"/>
      <c r="B22" s="610" t="s">
        <v>433</v>
      </c>
      <c r="C22" s="947" t="s">
        <v>25</v>
      </c>
      <c r="D22" s="444"/>
      <c r="E22" s="716"/>
      <c r="F22" s="715">
        <v>126396.18</v>
      </c>
      <c r="G22" s="440"/>
      <c r="H22" s="444"/>
      <c r="I22" s="856">
        <f t="shared" si="1"/>
        <v>-1</v>
      </c>
      <c r="K22" s="282">
        <f>VLOOKUP(B22,'FX rates'!$B$9:$K$124,4,FALSE)</f>
        <v>71.355000000000004</v>
      </c>
      <c r="L22" s="283">
        <f>VLOOKUP(B22,'FX rates'!$B$9:$K$124,5,FALSE)</f>
        <v>69.438999999999993</v>
      </c>
      <c r="M22" s="17"/>
      <c r="N22" s="610" t="s">
        <v>433</v>
      </c>
      <c r="O22" s="444"/>
      <c r="P22" s="716">
        <f t="shared" si="3"/>
        <v>0</v>
      </c>
      <c r="Q22" s="715">
        <f t="shared" si="4"/>
        <v>1820.2476994196345</v>
      </c>
      <c r="R22" s="949"/>
      <c r="S22" s="949"/>
      <c r="T22" s="856">
        <f t="shared" si="2"/>
        <v>-1</v>
      </c>
      <c r="U22" s="130"/>
      <c r="V22"/>
    </row>
    <row r="23" spans="1:22" x14ac:dyDescent="0.25">
      <c r="A23" s="15"/>
      <c r="B23" s="560" t="s">
        <v>45</v>
      </c>
      <c r="C23" s="947" t="s">
        <v>44</v>
      </c>
      <c r="D23" s="446"/>
      <c r="E23" s="716">
        <v>9868132</v>
      </c>
      <c r="F23" s="715">
        <v>7012200</v>
      </c>
      <c r="G23" s="440"/>
      <c r="H23" s="446"/>
      <c r="I23" s="856">
        <f t="shared" si="1"/>
        <v>0.40728045406577107</v>
      </c>
      <c r="K23" s="282">
        <f>VLOOKUP(B23,'FX rates'!$B$9:$K$124,4,FALSE)</f>
        <v>6.9630000000000001</v>
      </c>
      <c r="L23" s="283">
        <f>VLOOKUP(B23,'FX rates'!$B$9:$K$124,5,FALSE)</f>
        <v>6.8760000000000003</v>
      </c>
      <c r="M23" s="17"/>
      <c r="N23" s="610" t="s">
        <v>45</v>
      </c>
      <c r="O23" s="446"/>
      <c r="P23" s="716">
        <f t="shared" si="3"/>
        <v>1417224.1849777394</v>
      </c>
      <c r="Q23" s="715">
        <f t="shared" si="4"/>
        <v>1019808.0279232111</v>
      </c>
      <c r="R23" s="949"/>
      <c r="S23" s="949"/>
      <c r="T23" s="856">
        <f t="shared" si="2"/>
        <v>0.389697027453144</v>
      </c>
      <c r="U23" s="449"/>
      <c r="V23"/>
    </row>
    <row r="24" spans="1:22" hidden="1" x14ac:dyDescent="0.25">
      <c r="A24" s="15"/>
      <c r="B24" s="628" t="s">
        <v>46</v>
      </c>
      <c r="C24" s="947" t="s">
        <v>47</v>
      </c>
      <c r="D24" s="446"/>
      <c r="E24" s="716"/>
      <c r="F24" s="715">
        <v>7902.93</v>
      </c>
      <c r="G24" s="440"/>
      <c r="H24" s="446"/>
      <c r="I24" s="856">
        <f t="shared" si="1"/>
        <v>-1</v>
      </c>
      <c r="K24" s="282">
        <f>VLOOKUP(B24,'FX rates'!$B$9:$K$124,4,FALSE)</f>
        <v>1.345</v>
      </c>
      <c r="L24" s="283">
        <f>VLOOKUP(B24,'FX rates'!$B$9:$K$124,5,FALSE)</f>
        <v>1.363</v>
      </c>
      <c r="M24" s="17"/>
      <c r="N24" s="818" t="s">
        <v>46</v>
      </c>
      <c r="O24" s="446"/>
      <c r="P24" s="716">
        <f t="shared" si="3"/>
        <v>0</v>
      </c>
      <c r="Q24" s="715">
        <f t="shared" si="4"/>
        <v>5798.1878209831257</v>
      </c>
      <c r="R24" s="949"/>
      <c r="S24" s="949"/>
      <c r="T24" s="856">
        <f t="shared" si="2"/>
        <v>-1</v>
      </c>
      <c r="U24" s="449"/>
      <c r="V24"/>
    </row>
    <row r="25" spans="1:22" x14ac:dyDescent="0.25">
      <c r="A25" s="15"/>
      <c r="B25" s="612" t="s">
        <v>351</v>
      </c>
      <c r="C25" s="946" t="s">
        <v>48</v>
      </c>
      <c r="D25" s="444"/>
      <c r="E25" s="952">
        <v>213429.61</v>
      </c>
      <c r="F25" s="948">
        <v>238330.53905533999</v>
      </c>
      <c r="G25" s="440"/>
      <c r="H25" s="444"/>
      <c r="I25" s="858">
        <f t="shared" si="1"/>
        <v>-0.10448064756635342</v>
      </c>
      <c r="K25" s="284">
        <f>VLOOKUP(B25,'FX rates'!$B$9:$K$124,4,FALSE)</f>
        <v>29.77</v>
      </c>
      <c r="L25" s="285">
        <f>VLOOKUP(B25,'FX rates'!$B$9:$K$124,5,FALSE)</f>
        <v>32.347000000000001</v>
      </c>
      <c r="M25" s="17"/>
      <c r="N25" s="612" t="s">
        <v>351</v>
      </c>
      <c r="O25" s="444"/>
      <c r="P25" s="952">
        <f t="shared" si="3"/>
        <v>7169.2848505206584</v>
      </c>
      <c r="Q25" s="948">
        <f t="shared" si="4"/>
        <v>7367.93331855628</v>
      </c>
      <c r="R25" s="949"/>
      <c r="S25" s="949"/>
      <c r="T25" s="858">
        <f t="shared" si="2"/>
        <v>-2.69612195777236E-2</v>
      </c>
      <c r="U25" s="130"/>
      <c r="V25"/>
    </row>
    <row r="26" spans="1:22" x14ac:dyDescent="0.25">
      <c r="B26" s="37"/>
      <c r="C26" s="66"/>
      <c r="D26" s="15"/>
      <c r="E26" s="22"/>
      <c r="F26" s="22"/>
      <c r="H26" s="15"/>
      <c r="I26" s="22"/>
      <c r="J26" s="28"/>
      <c r="K26" s="28"/>
      <c r="L26" s="28"/>
      <c r="M26" s="17"/>
      <c r="N26" s="26"/>
      <c r="O26" s="15"/>
      <c r="P26" s="22"/>
      <c r="Q26" s="22"/>
      <c r="R26" s="131"/>
      <c r="S26" s="131"/>
      <c r="T26" s="22"/>
      <c r="U26" s="134"/>
      <c r="V26"/>
    </row>
    <row r="27" spans="1:22" x14ac:dyDescent="0.25">
      <c r="B27" s="21"/>
      <c r="C27" s="66"/>
      <c r="D27" s="15"/>
      <c r="E27" s="15"/>
      <c r="F27" s="31"/>
      <c r="H27" s="15"/>
      <c r="I27" s="31"/>
      <c r="J27" s="28"/>
      <c r="K27" s="28"/>
      <c r="L27" s="28"/>
      <c r="M27" s="17"/>
      <c r="N27" s="30"/>
      <c r="O27" s="15"/>
      <c r="P27" s="15"/>
      <c r="Q27" s="31"/>
      <c r="R27" s="131"/>
      <c r="S27" s="131"/>
      <c r="T27" s="31"/>
      <c r="U27" s="134"/>
      <c r="V27"/>
    </row>
    <row r="28" spans="1:22" x14ac:dyDescent="0.25">
      <c r="A28" s="15"/>
      <c r="B28" s="305" t="s">
        <v>52</v>
      </c>
      <c r="C28" s="3"/>
      <c r="D28" s="15"/>
      <c r="E28" s="15"/>
      <c r="F28" s="57"/>
      <c r="H28" s="15"/>
      <c r="I28" s="57"/>
      <c r="J28" s="28"/>
      <c r="K28" s="28"/>
      <c r="L28" s="28"/>
      <c r="N28" s="88" t="s">
        <v>52</v>
      </c>
      <c r="O28" s="15"/>
      <c r="P28" s="15"/>
      <c r="Q28" s="57"/>
      <c r="R28" s="131"/>
      <c r="S28" s="131"/>
      <c r="T28" s="57"/>
      <c r="U28" s="134"/>
      <c r="V28"/>
    </row>
    <row r="29" spans="1:22" customFormat="1" x14ac:dyDescent="0.25">
      <c r="B29" s="595" t="s">
        <v>120</v>
      </c>
      <c r="C29" s="945" t="s">
        <v>57</v>
      </c>
      <c r="D29" s="444"/>
      <c r="E29" s="545">
        <v>145.04</v>
      </c>
      <c r="F29" s="381">
        <v>107.73279048000001</v>
      </c>
      <c r="G29" s="440"/>
      <c r="H29" s="444"/>
      <c r="I29" s="854">
        <f t="shared" si="1"/>
        <v>0.34629391250128122</v>
      </c>
      <c r="J29" s="1"/>
      <c r="K29" s="280">
        <f>VLOOKUP(B29,'FX rates'!$B$9:$K$124,4,FALSE)</f>
        <v>0.89200000000000002</v>
      </c>
      <c r="L29" s="281">
        <f>VLOOKUP(B29,'FX rates'!$B$9:$K$124,5,FALSE)</f>
        <v>0.874</v>
      </c>
      <c r="M29" s="38"/>
      <c r="N29" s="624" t="s">
        <v>120</v>
      </c>
      <c r="O29" s="15"/>
      <c r="P29" s="545">
        <f t="shared" ref="P29:P51" si="5">IF(E29="NA","NA",E29/K29)</f>
        <v>162.60089686098652</v>
      </c>
      <c r="Q29" s="381">
        <f t="shared" ref="Q29:Q51" si="6">IF(F29="NA","NA",F29/L29)</f>
        <v>123.26406233409611</v>
      </c>
      <c r="R29" s="131"/>
      <c r="S29" s="131"/>
      <c r="T29" s="854">
        <f t="shared" si="2"/>
        <v>0.3191265465539459</v>
      </c>
    </row>
    <row r="30" spans="1:22" customFormat="1" x14ac:dyDescent="0.25">
      <c r="B30" s="560" t="s">
        <v>123</v>
      </c>
      <c r="C30" s="947" t="s">
        <v>57</v>
      </c>
      <c r="D30" s="444"/>
      <c r="E30" s="293">
        <v>15139</v>
      </c>
      <c r="F30" s="290">
        <v>11691</v>
      </c>
      <c r="G30" s="440"/>
      <c r="H30" s="444"/>
      <c r="I30" s="856">
        <f t="shared" si="1"/>
        <v>0.29492772217945429</v>
      </c>
      <c r="J30" s="1"/>
      <c r="K30" s="282">
        <f>VLOOKUP(B30,'FX rates'!$B$9:$K$124,4,FALSE)</f>
        <v>0.89200000000000002</v>
      </c>
      <c r="L30" s="283">
        <f>VLOOKUP(B30,'FX rates'!$B$9:$K$124,5,FALSE)</f>
        <v>0.874</v>
      </c>
      <c r="M30" s="38"/>
      <c r="N30" s="1337" t="s">
        <v>123</v>
      </c>
      <c r="O30" s="15"/>
      <c r="P30" s="293">
        <f t="shared" si="5"/>
        <v>16971.973094170404</v>
      </c>
      <c r="Q30" s="290">
        <f t="shared" si="6"/>
        <v>13376.430205949657</v>
      </c>
      <c r="R30" s="131"/>
      <c r="S30" s="131"/>
      <c r="T30" s="856">
        <f t="shared" si="2"/>
        <v>0.268796893704981</v>
      </c>
    </row>
    <row r="31" spans="1:22" s="440" customFormat="1" x14ac:dyDescent="0.25">
      <c r="A31" s="444"/>
      <c r="B31" s="560" t="s">
        <v>60</v>
      </c>
      <c r="C31" s="947" t="s">
        <v>61</v>
      </c>
      <c r="D31" s="444"/>
      <c r="E31" s="716">
        <v>2834.14</v>
      </c>
      <c r="F31" s="715">
        <v>1804.63</v>
      </c>
      <c r="H31" s="444"/>
      <c r="I31" s="856">
        <f t="shared" si="1"/>
        <v>0.57048259199946783</v>
      </c>
      <c r="K31" s="493">
        <f>VLOOKUP(B31,'FX rates'!$B$9:$K$124,4,FALSE)</f>
        <v>5.9489999999999998</v>
      </c>
      <c r="L31" s="1333">
        <f>VLOOKUP(B31,'FX rates'!$B$9:$K$124,5,FALSE)</f>
        <v>5.2830000000000004</v>
      </c>
      <c r="M31" s="1335"/>
      <c r="N31" s="1337" t="s">
        <v>60</v>
      </c>
      <c r="O31" s="444"/>
      <c r="P31" s="716">
        <f t="shared" si="5"/>
        <v>476.40611867540764</v>
      </c>
      <c r="Q31" s="715">
        <f t="shared" si="6"/>
        <v>341.59189854249479</v>
      </c>
      <c r="R31" s="949"/>
      <c r="S31" s="949"/>
      <c r="T31" s="856">
        <f t="shared" si="2"/>
        <v>0.39466457110996639</v>
      </c>
      <c r="U31" s="533"/>
      <c r="V31"/>
    </row>
    <row r="32" spans="1:22" hidden="1" x14ac:dyDescent="0.25">
      <c r="A32" s="15"/>
      <c r="B32" s="560" t="s">
        <v>129</v>
      </c>
      <c r="C32" s="947" t="s">
        <v>488</v>
      </c>
      <c r="D32" s="444"/>
      <c r="E32" s="263"/>
      <c r="F32" s="262">
        <v>3031</v>
      </c>
      <c r="G32" s="451"/>
      <c r="H32" s="446"/>
      <c r="I32" s="856">
        <f t="shared" si="1"/>
        <v>-1</v>
      </c>
      <c r="J32" s="13"/>
      <c r="K32" s="282">
        <f>VLOOKUP(B32,'FX rates'!$B$9:$K$124,4,FALSE)</f>
        <v>295.31</v>
      </c>
      <c r="L32" s="283">
        <f>VLOOKUP(B32,'FX rates'!$B$9:$K$124,5,FALSE)</f>
        <v>280.358</v>
      </c>
      <c r="M32" s="1020"/>
      <c r="N32" s="1337" t="s">
        <v>129</v>
      </c>
      <c r="O32" s="16"/>
      <c r="P32" s="263">
        <f t="shared" si="5"/>
        <v>0</v>
      </c>
      <c r="Q32" s="262">
        <f t="shared" si="6"/>
        <v>10.811177137802382</v>
      </c>
      <c r="R32" s="131"/>
      <c r="S32" s="131"/>
      <c r="T32" s="856">
        <f t="shared" si="2"/>
        <v>-1</v>
      </c>
      <c r="U32" s="134"/>
      <c r="V32"/>
    </row>
    <row r="33" spans="1:22" x14ac:dyDescent="0.25">
      <c r="A33" s="15"/>
      <c r="B33" s="560" t="s">
        <v>64</v>
      </c>
      <c r="C33" s="947" t="s">
        <v>57</v>
      </c>
      <c r="D33" s="444"/>
      <c r="E33" s="263">
        <v>1930</v>
      </c>
      <c r="F33" s="262">
        <v>964.6</v>
      </c>
      <c r="G33" s="451"/>
      <c r="H33" s="446"/>
      <c r="I33" s="856">
        <f t="shared" si="1"/>
        <v>1.0008293593199253</v>
      </c>
      <c r="J33" s="13"/>
      <c r="K33" s="282">
        <f>VLOOKUP(B33,'FX rates'!$B$9:$K$124,4,FALSE)</f>
        <v>0.89200000000000002</v>
      </c>
      <c r="L33" s="283">
        <f>VLOOKUP(B33,'FX rates'!$B$9:$K$124,5,FALSE)</f>
        <v>0.874</v>
      </c>
      <c r="M33" s="1020"/>
      <c r="N33" s="1337" t="s">
        <v>64</v>
      </c>
      <c r="O33" s="16"/>
      <c r="P33" s="263">
        <f t="shared" si="5"/>
        <v>2163.6771300448431</v>
      </c>
      <c r="Q33" s="262">
        <f t="shared" si="6"/>
        <v>1103.6613272311213</v>
      </c>
      <c r="R33" s="131"/>
      <c r="S33" s="131"/>
      <c r="T33" s="856">
        <f t="shared" si="2"/>
        <v>0.96045387897490453</v>
      </c>
      <c r="U33" s="134"/>
      <c r="V33"/>
    </row>
    <row r="34" spans="1:22" x14ac:dyDescent="0.25">
      <c r="A34" s="15"/>
      <c r="B34" s="560" t="s">
        <v>603</v>
      </c>
      <c r="C34" s="947" t="s">
        <v>57</v>
      </c>
      <c r="D34" s="444"/>
      <c r="E34" s="263">
        <v>7702.96</v>
      </c>
      <c r="F34" s="262">
        <v>6676.05</v>
      </c>
      <c r="G34" s="451"/>
      <c r="H34" s="446"/>
      <c r="I34" s="856">
        <f t="shared" si="1"/>
        <v>0.15381999835231908</v>
      </c>
      <c r="J34" s="13"/>
      <c r="K34" s="282">
        <f>VLOOKUP(B34,'FX rates'!$B$9:$K$124,4,FALSE)</f>
        <v>0.89200000000000002</v>
      </c>
      <c r="L34" s="283">
        <f>VLOOKUP(B34,'FX rates'!$B$9:$K$124,5,FALSE)</f>
        <v>0.874</v>
      </c>
      <c r="M34" s="1020"/>
      <c r="N34" s="1337" t="s">
        <v>603</v>
      </c>
      <c r="O34" s="16"/>
      <c r="P34" s="263">
        <f t="shared" si="5"/>
        <v>8635.6053811659185</v>
      </c>
      <c r="Q34" s="262">
        <f t="shared" si="6"/>
        <v>7638.5011441647603</v>
      </c>
      <c r="R34" s="131"/>
      <c r="S34" s="131"/>
      <c r="T34" s="856">
        <f t="shared" si="2"/>
        <v>0.13053663515686856</v>
      </c>
      <c r="U34" s="134"/>
      <c r="V34"/>
    </row>
    <row r="35" spans="1:22" hidden="1" x14ac:dyDescent="0.25">
      <c r="A35" s="15"/>
      <c r="B35" s="560" t="s">
        <v>65</v>
      </c>
      <c r="C35" s="947" t="s">
        <v>54</v>
      </c>
      <c r="D35" s="444"/>
      <c r="E35" s="293"/>
      <c r="F35" s="262">
        <v>485.49</v>
      </c>
      <c r="G35" s="440"/>
      <c r="H35" s="444"/>
      <c r="I35" s="856">
        <f t="shared" si="1"/>
        <v>-1</v>
      </c>
      <c r="K35" s="282">
        <f>VLOOKUP(B35,'FX rates'!$B$9:$K$124,4,FALSE)</f>
        <v>3.673</v>
      </c>
      <c r="L35" s="283">
        <f>VLOOKUP(B35,'FX rates'!$B$9:$K$124,5,FALSE)</f>
        <v>3.673</v>
      </c>
      <c r="M35" s="38"/>
      <c r="N35" s="1337" t="s">
        <v>65</v>
      </c>
      <c r="O35" s="15"/>
      <c r="P35" s="293">
        <f t="shared" si="5"/>
        <v>0</v>
      </c>
      <c r="Q35" s="262">
        <f t="shared" si="6"/>
        <v>132.17805608494419</v>
      </c>
      <c r="R35" s="131"/>
      <c r="S35" s="131"/>
      <c r="T35" s="856">
        <f t="shared" si="2"/>
        <v>-1</v>
      </c>
      <c r="U35" s="134"/>
      <c r="V35"/>
    </row>
    <row r="36" spans="1:22" hidden="1" x14ac:dyDescent="0.25">
      <c r="A36" s="15"/>
      <c r="B36" s="560" t="s">
        <v>67</v>
      </c>
      <c r="C36" s="947" t="s">
        <v>57</v>
      </c>
      <c r="D36" s="444"/>
      <c r="E36" s="293"/>
      <c r="F36" s="290">
        <v>10219</v>
      </c>
      <c r="G36" s="440"/>
      <c r="H36" s="444"/>
      <c r="I36" s="856">
        <f t="shared" si="1"/>
        <v>-1</v>
      </c>
      <c r="K36" s="282">
        <f>VLOOKUP(B36,'FX rates'!$B$9:$K$124,4,FALSE)</f>
        <v>0.89200000000000002</v>
      </c>
      <c r="L36" s="283">
        <f>VLOOKUP(B36,'FX rates'!$B$9:$K$124,5,FALSE)</f>
        <v>0.874</v>
      </c>
      <c r="M36" s="38"/>
      <c r="N36" s="1337" t="s">
        <v>67</v>
      </c>
      <c r="O36" s="15"/>
      <c r="P36" s="293">
        <f t="shared" si="5"/>
        <v>0</v>
      </c>
      <c r="Q36" s="290">
        <f t="shared" si="6"/>
        <v>11692.219679633867</v>
      </c>
      <c r="R36" s="131"/>
      <c r="S36" s="131"/>
      <c r="T36" s="856">
        <f t="shared" si="2"/>
        <v>-1</v>
      </c>
      <c r="U36" s="134"/>
      <c r="V36"/>
    </row>
    <row r="37" spans="1:22" x14ac:dyDescent="0.25">
      <c r="A37" s="15"/>
      <c r="B37" s="560" t="s">
        <v>479</v>
      </c>
      <c r="C37" s="947" t="s">
        <v>140</v>
      </c>
      <c r="D37" s="444"/>
      <c r="E37" s="293">
        <v>8963780</v>
      </c>
      <c r="F37" s="290">
        <v>6556609.9000000004</v>
      </c>
      <c r="G37" s="440"/>
      <c r="H37" s="444"/>
      <c r="I37" s="856">
        <f t="shared" si="1"/>
        <v>0.36713639162824063</v>
      </c>
      <c r="K37" s="282">
        <f>VLOOKUP(B37,'FX rates'!$B$9:$K$124,4,FALSE)</f>
        <v>42000</v>
      </c>
      <c r="L37" s="283">
        <f>VLOOKUP(B37,'FX rates'!$B$9:$K$124,5,FALSE)</f>
        <v>42000</v>
      </c>
      <c r="M37" s="38"/>
      <c r="N37" s="1337" t="s">
        <v>479</v>
      </c>
      <c r="O37" s="15"/>
      <c r="P37" s="293">
        <f t="shared" si="5"/>
        <v>213.42333333333335</v>
      </c>
      <c r="Q37" s="290">
        <f t="shared" si="6"/>
        <v>156.10975952380954</v>
      </c>
      <c r="R37" s="131"/>
      <c r="S37" s="131"/>
      <c r="T37" s="856">
        <f t="shared" si="2"/>
        <v>0.36713639162824058</v>
      </c>
      <c r="U37" s="134"/>
      <c r="V37"/>
    </row>
    <row r="38" spans="1:22" s="440" customFormat="1" hidden="1" x14ac:dyDescent="0.25">
      <c r="A38" s="444"/>
      <c r="B38" s="560" t="s">
        <v>68</v>
      </c>
      <c r="C38" s="947" t="s">
        <v>69</v>
      </c>
      <c r="D38" s="444"/>
      <c r="E38" s="716"/>
      <c r="F38" s="715">
        <v>20687.7</v>
      </c>
      <c r="H38" s="444"/>
      <c r="I38" s="856">
        <f t="shared" si="1"/>
        <v>-1</v>
      </c>
      <c r="K38" s="493">
        <f>VLOOKUP(B38,'FX rates'!$B$9:$K$124,4,FALSE)</f>
        <v>13.999000000000001</v>
      </c>
      <c r="L38" s="1333">
        <f>VLOOKUP(B38,'FX rates'!$B$9:$K$124,5,FALSE)</f>
        <v>14.382</v>
      </c>
      <c r="M38" s="1335"/>
      <c r="N38" s="1022" t="s">
        <v>68</v>
      </c>
      <c r="O38" s="444"/>
      <c r="P38" s="716">
        <f t="shared" si="5"/>
        <v>0</v>
      </c>
      <c r="Q38" s="715">
        <f t="shared" si="6"/>
        <v>1438.4438881935753</v>
      </c>
      <c r="R38" s="949"/>
      <c r="S38" s="949"/>
      <c r="T38" s="856">
        <f t="shared" si="2"/>
        <v>-1</v>
      </c>
      <c r="U38" s="1332"/>
      <c r="V38"/>
    </row>
    <row r="39" spans="1:22" x14ac:dyDescent="0.25">
      <c r="A39" s="15"/>
      <c r="B39" s="560" t="s">
        <v>70</v>
      </c>
      <c r="C39" s="947" t="s">
        <v>71</v>
      </c>
      <c r="D39" s="444"/>
      <c r="E39" s="293">
        <v>480575.28301698004</v>
      </c>
      <c r="F39" s="262">
        <v>571227.50672527007</v>
      </c>
      <c r="G39" s="440"/>
      <c r="H39" s="444"/>
      <c r="I39" s="856">
        <f t="shared" si="1"/>
        <v>-0.15869723120999651</v>
      </c>
      <c r="K39" s="282">
        <f>VLOOKUP(B39,'FX rates'!$B$9:$K$124,4,FALSE)</f>
        <v>382.92500000000001</v>
      </c>
      <c r="L39" s="283">
        <f>VLOOKUP(B39,'FX rates'!$B$9:$K$124,5,FALSE)</f>
        <v>382.56200000000001</v>
      </c>
      <c r="M39" s="38"/>
      <c r="N39" s="1022" t="s">
        <v>70</v>
      </c>
      <c r="O39" s="15"/>
      <c r="P39" s="293">
        <f t="shared" si="5"/>
        <v>1255.0115114369132</v>
      </c>
      <c r="Q39" s="262">
        <f t="shared" si="6"/>
        <v>1493.1632172700636</v>
      </c>
      <c r="R39" s="131"/>
      <c r="S39" s="131"/>
      <c r="T39" s="856">
        <f t="shared" si="2"/>
        <v>-0.15949475789295217</v>
      </c>
      <c r="V39"/>
    </row>
    <row r="40" spans="1:22" x14ac:dyDescent="0.25">
      <c r="A40" s="15"/>
      <c r="B40" s="560" t="s">
        <v>134</v>
      </c>
      <c r="C40" s="947" t="s">
        <v>66</v>
      </c>
      <c r="D40" s="444"/>
      <c r="E40" s="293">
        <v>129116.64</v>
      </c>
      <c r="F40" s="262">
        <v>108434.43166109751</v>
      </c>
      <c r="G40" s="440"/>
      <c r="H40" s="444"/>
      <c r="I40" s="856">
        <f t="shared" si="1"/>
        <v>0.19073469581638935</v>
      </c>
      <c r="K40" s="282">
        <f>VLOOKUP(B40,'FX rates'!$B$9:$K$124,4,FALSE)</f>
        <v>0.89200000000000002</v>
      </c>
      <c r="L40" s="283">
        <f>VLOOKUP(B40,'FX rates'!$B$9:$K$124,5,FALSE)</f>
        <v>0.874</v>
      </c>
      <c r="M40" s="38"/>
      <c r="N40" s="1022" t="s">
        <v>134</v>
      </c>
      <c r="O40" s="15"/>
      <c r="P40" s="293">
        <f t="shared" si="5"/>
        <v>144749.59641255604</v>
      </c>
      <c r="Q40" s="262">
        <f t="shared" si="6"/>
        <v>124066.85544747999</v>
      </c>
      <c r="R40" s="131"/>
      <c r="S40" s="131"/>
      <c r="T40" s="856">
        <f t="shared" si="2"/>
        <v>0.16670641720126031</v>
      </c>
      <c r="V40"/>
    </row>
    <row r="41" spans="1:22" x14ac:dyDescent="0.25">
      <c r="A41" s="15"/>
      <c r="B41" s="560" t="s">
        <v>72</v>
      </c>
      <c r="C41" s="947" t="s">
        <v>57</v>
      </c>
      <c r="D41" s="444"/>
      <c r="E41" s="293">
        <v>1658.2</v>
      </c>
      <c r="F41" s="290">
        <v>1516.3</v>
      </c>
      <c r="G41" s="440"/>
      <c r="H41" s="444"/>
      <c r="I41" s="856">
        <f t="shared" si="1"/>
        <v>9.3583064037459668E-2</v>
      </c>
      <c r="K41" s="282">
        <f>VLOOKUP(B41,'FX rates'!$B$9:$K$124,4,FALSE)</f>
        <v>0.89200000000000002</v>
      </c>
      <c r="L41" s="283">
        <f>VLOOKUP(B41,'FX rates'!$B$9:$K$124,5,FALSE)</f>
        <v>0.874</v>
      </c>
      <c r="M41" s="38"/>
      <c r="N41" s="1022" t="s">
        <v>72</v>
      </c>
      <c r="O41" s="15"/>
      <c r="P41" s="293">
        <f t="shared" si="5"/>
        <v>1858.9686098654709</v>
      </c>
      <c r="Q41" s="290">
        <f t="shared" si="6"/>
        <v>1734.8970251716246</v>
      </c>
      <c r="R41" s="131"/>
      <c r="S41" s="131"/>
      <c r="T41" s="856">
        <f t="shared" si="2"/>
        <v>7.1515244359573724E-2</v>
      </c>
      <c r="V41"/>
    </row>
    <row r="42" spans="1:22" x14ac:dyDescent="0.25">
      <c r="A42" s="15"/>
      <c r="B42" s="628" t="s">
        <v>73</v>
      </c>
      <c r="C42" s="947" t="s">
        <v>57</v>
      </c>
      <c r="D42" s="444"/>
      <c r="E42" s="293">
        <v>2.06</v>
      </c>
      <c r="F42" s="290">
        <v>2.4</v>
      </c>
      <c r="G42" s="440"/>
      <c r="H42" s="444"/>
      <c r="I42" s="856">
        <f t="shared" si="1"/>
        <v>-0.14166666666666661</v>
      </c>
      <c r="K42" s="282">
        <f>VLOOKUP(B42,'FX rates'!$B$9:$K$124,4,FALSE)</f>
        <v>0.89200000000000002</v>
      </c>
      <c r="L42" s="283">
        <f>VLOOKUP(B42,'FX rates'!$B$9:$K$124,5,FALSE)</f>
        <v>0.874</v>
      </c>
      <c r="M42" s="38"/>
      <c r="N42" s="1022" t="s">
        <v>73</v>
      </c>
      <c r="O42" s="15"/>
      <c r="P42" s="293">
        <f t="shared" si="5"/>
        <v>2.3094170403587446</v>
      </c>
      <c r="Q42" s="290">
        <f t="shared" si="6"/>
        <v>2.7459954233409611</v>
      </c>
      <c r="R42" s="131"/>
      <c r="S42" s="131"/>
      <c r="T42" s="856">
        <f t="shared" si="2"/>
        <v>-0.15898729446935719</v>
      </c>
      <c r="V42"/>
    </row>
    <row r="43" spans="1:22" s="440" customFormat="1" hidden="1" x14ac:dyDescent="0.25">
      <c r="A43" s="444"/>
      <c r="B43" s="560" t="s">
        <v>74</v>
      </c>
      <c r="C43" s="947" t="s">
        <v>619</v>
      </c>
      <c r="D43" s="444"/>
      <c r="E43" s="558"/>
      <c r="F43" s="620">
        <v>372853.8</v>
      </c>
      <c r="G43" s="451"/>
      <c r="H43" s="446"/>
      <c r="I43" s="856">
        <f t="shared" si="1"/>
        <v>-1</v>
      </c>
      <c r="J43" s="451"/>
      <c r="K43" s="493">
        <f>VLOOKUP(B43,'FX rates'!$B$9:$K$124,4,FALSE)</f>
        <v>61.933999999999997</v>
      </c>
      <c r="L43" s="1333">
        <f>VLOOKUP(B43,'FX rates'!$B$9:$K$124,5,FALSE)</f>
        <v>69.459000000000003</v>
      </c>
      <c r="M43" s="1336"/>
      <c r="N43" s="1022" t="s">
        <v>74</v>
      </c>
      <c r="O43" s="446"/>
      <c r="P43" s="558">
        <f t="shared" si="5"/>
        <v>0</v>
      </c>
      <c r="Q43" s="620">
        <f t="shared" si="6"/>
        <v>5367.969593573187</v>
      </c>
      <c r="R43" s="949"/>
      <c r="S43" s="949"/>
      <c r="T43" s="856">
        <f t="shared" si="2"/>
        <v>-1</v>
      </c>
      <c r="V43"/>
    </row>
    <row r="44" spans="1:22" hidden="1" x14ac:dyDescent="0.25">
      <c r="A44" s="15"/>
      <c r="B44" s="560" t="s">
        <v>625</v>
      </c>
      <c r="C44" s="947" t="s">
        <v>57</v>
      </c>
      <c r="D44" s="444"/>
      <c r="E44" s="263"/>
      <c r="F44" s="262">
        <v>15575</v>
      </c>
      <c r="G44" s="451"/>
      <c r="H44" s="446"/>
      <c r="I44" s="856">
        <f t="shared" si="1"/>
        <v>-1</v>
      </c>
      <c r="J44" s="13"/>
      <c r="K44" s="282">
        <f>VLOOKUP(B44,'FX rates'!$B$9:$K$124,4,FALSE)</f>
        <v>0.89200000000000002</v>
      </c>
      <c r="L44" s="283">
        <f>VLOOKUP(B44,'FX rates'!$B$9:$K$124,5,FALSE)</f>
        <v>0.874</v>
      </c>
      <c r="M44" s="1020"/>
      <c r="N44" s="1022" t="s">
        <v>625</v>
      </c>
      <c r="O44" s="16"/>
      <c r="P44" s="263">
        <f t="shared" si="5"/>
        <v>0</v>
      </c>
      <c r="Q44" s="262">
        <f t="shared" si="6"/>
        <v>17820.366132723113</v>
      </c>
      <c r="R44" s="131"/>
      <c r="S44" s="131"/>
      <c r="T44" s="856">
        <f t="shared" si="2"/>
        <v>-1</v>
      </c>
      <c r="V44"/>
    </row>
    <row r="45" spans="1:22" hidden="1" x14ac:dyDescent="0.25">
      <c r="A45" s="15"/>
      <c r="B45" s="560" t="s">
        <v>78</v>
      </c>
      <c r="C45" s="947" t="s">
        <v>79</v>
      </c>
      <c r="D45" s="444"/>
      <c r="E45" s="263"/>
      <c r="F45" s="262">
        <v>7606.0228497199996</v>
      </c>
      <c r="G45" s="451"/>
      <c r="H45" s="446"/>
      <c r="I45" s="856">
        <f t="shared" si="1"/>
        <v>-1</v>
      </c>
      <c r="J45" s="13"/>
      <c r="K45" s="282">
        <f>VLOOKUP(B45,'FX rates'!$B$9:$K$124,4,FALSE)</f>
        <v>306.5</v>
      </c>
      <c r="L45" s="283">
        <f>VLOOKUP(B45,'FX rates'!$B$9:$K$124,5,FALSE)</f>
        <v>363.03800000000001</v>
      </c>
      <c r="M45" s="1020"/>
      <c r="N45" s="1022" t="s">
        <v>78</v>
      </c>
      <c r="O45" s="16"/>
      <c r="P45" s="263">
        <f t="shared" si="5"/>
        <v>0</v>
      </c>
      <c r="Q45" s="262">
        <f t="shared" si="6"/>
        <v>20.951037769379511</v>
      </c>
      <c r="R45" s="131"/>
      <c r="S45" s="131"/>
      <c r="T45" s="856">
        <f t="shared" si="2"/>
        <v>-1</v>
      </c>
      <c r="V45"/>
    </row>
    <row r="46" spans="1:22" hidden="1" x14ac:dyDescent="0.25">
      <c r="A46" s="15"/>
      <c r="B46" s="560" t="s">
        <v>636</v>
      </c>
      <c r="C46" s="947" t="s">
        <v>80</v>
      </c>
      <c r="D46" s="444"/>
      <c r="E46" s="263"/>
      <c r="F46" s="262">
        <v>5477.6109600000009</v>
      </c>
      <c r="G46" s="451"/>
      <c r="H46" s="446"/>
      <c r="I46" s="856">
        <f t="shared" si="1"/>
        <v>-1</v>
      </c>
      <c r="J46" s="13"/>
      <c r="K46" s="282">
        <f>VLOOKUP(B46,'FX rates'!$B$9:$K$124,4,FALSE)</f>
        <v>8.7799999999999994</v>
      </c>
      <c r="L46" s="283">
        <f>VLOOKUP(B46,'FX rates'!$B$9:$K$124,5,FALSE)</f>
        <v>8.6769999999999996</v>
      </c>
      <c r="M46" s="1020"/>
      <c r="N46" s="1022" t="s">
        <v>636</v>
      </c>
      <c r="O46" s="16"/>
      <c r="P46" s="263">
        <f t="shared" si="5"/>
        <v>0</v>
      </c>
      <c r="Q46" s="262">
        <f t="shared" si="6"/>
        <v>631.27935461565073</v>
      </c>
      <c r="R46" s="131"/>
      <c r="S46" s="131"/>
      <c r="T46" s="856">
        <f t="shared" si="2"/>
        <v>-1</v>
      </c>
      <c r="V46"/>
    </row>
    <row r="47" spans="1:22" hidden="1" x14ac:dyDescent="0.25">
      <c r="A47" s="15"/>
      <c r="B47" s="560" t="s">
        <v>138</v>
      </c>
      <c r="C47" s="947" t="s">
        <v>83</v>
      </c>
      <c r="D47" s="444"/>
      <c r="E47" s="263"/>
      <c r="F47" s="262">
        <v>2324.5206199999998</v>
      </c>
      <c r="G47" s="451"/>
      <c r="H47" s="446"/>
      <c r="I47" s="856">
        <f t="shared" si="1"/>
        <v>-1</v>
      </c>
      <c r="J47" s="13"/>
      <c r="K47" s="282">
        <f>VLOOKUP(B47,'FX rates'!$B$9:$K$124,4,FALSE)</f>
        <v>3.7509999999999999</v>
      </c>
      <c r="L47" s="283">
        <f>VLOOKUP(B47,'FX rates'!$B$9:$K$124,5,FALSE)</f>
        <v>3.75</v>
      </c>
      <c r="M47" s="1020"/>
      <c r="N47" s="1022" t="s">
        <v>138</v>
      </c>
      <c r="O47" s="16"/>
      <c r="P47" s="263">
        <f t="shared" si="5"/>
        <v>0</v>
      </c>
      <c r="Q47" s="262">
        <f t="shared" si="6"/>
        <v>619.87216533333333</v>
      </c>
      <c r="R47" s="131"/>
      <c r="S47" s="131"/>
      <c r="T47" s="856">
        <f t="shared" si="2"/>
        <v>-1</v>
      </c>
      <c r="V47"/>
    </row>
    <row r="48" spans="1:22" x14ac:dyDescent="0.25">
      <c r="A48" s="15"/>
      <c r="B48" s="560" t="s">
        <v>86</v>
      </c>
      <c r="C48" s="947" t="s">
        <v>87</v>
      </c>
      <c r="D48" s="444"/>
      <c r="E48" s="263">
        <v>49465.120000000003</v>
      </c>
      <c r="F48" s="262">
        <v>63664.9</v>
      </c>
      <c r="G48" s="451"/>
      <c r="H48" s="446"/>
      <c r="I48" s="856">
        <f t="shared" si="1"/>
        <v>-0.22303938276821292</v>
      </c>
      <c r="J48" s="13"/>
      <c r="K48" s="282">
        <f>VLOOKUP(B48,'FX rates'!$B$9:$K$124,4,FALSE)</f>
        <v>36.35</v>
      </c>
      <c r="L48" s="283">
        <f>VLOOKUP(B48,'FX rates'!$B$9:$K$124,5,FALSE)</f>
        <v>33.442</v>
      </c>
      <c r="M48" s="1020"/>
      <c r="N48" s="1022" t="s">
        <v>86</v>
      </c>
      <c r="O48" s="16"/>
      <c r="P48" s="263">
        <f t="shared" si="5"/>
        <v>1360.8011004126547</v>
      </c>
      <c r="Q48" s="262">
        <f t="shared" si="6"/>
        <v>1903.7408049757789</v>
      </c>
      <c r="R48" s="131"/>
      <c r="S48" s="131"/>
      <c r="T48" s="856">
        <f t="shared" si="2"/>
        <v>-0.28519623214675593</v>
      </c>
      <c r="V48"/>
    </row>
    <row r="49" spans="1:22" x14ac:dyDescent="0.25">
      <c r="A49" s="15"/>
      <c r="B49" s="560" t="s">
        <v>333</v>
      </c>
      <c r="C49" s="947" t="s">
        <v>66</v>
      </c>
      <c r="D49" s="444"/>
      <c r="E49" s="263">
        <v>1141.82</v>
      </c>
      <c r="F49" s="262">
        <v>1155.9040359999999</v>
      </c>
      <c r="G49" s="451"/>
      <c r="H49" s="446"/>
      <c r="I49" s="856">
        <f t="shared" si="1"/>
        <v>-1.2184433621961997E-2</v>
      </c>
      <c r="J49" s="13"/>
      <c r="K49" s="282">
        <f>VLOOKUP(B49,'FX rates'!$B$9:$K$124,4,FALSE)</f>
        <v>16.05</v>
      </c>
      <c r="L49" s="283">
        <f>VLOOKUP(B49,'FX rates'!$B$9:$K$124,5,FALSE)</f>
        <v>17.875</v>
      </c>
      <c r="M49" s="1020"/>
      <c r="N49" s="1022" t="s">
        <v>333</v>
      </c>
      <c r="O49" s="16"/>
      <c r="P49" s="263">
        <f t="shared" si="5"/>
        <v>71.141433021806847</v>
      </c>
      <c r="Q49" s="262">
        <f t="shared" si="6"/>
        <v>64.665960055944055</v>
      </c>
      <c r="R49" s="131"/>
      <c r="S49" s="131"/>
      <c r="T49" s="856">
        <f t="shared" si="2"/>
        <v>0.10013727408145966</v>
      </c>
      <c r="V49"/>
    </row>
    <row r="50" spans="1:22" x14ac:dyDescent="0.25">
      <c r="A50" s="15"/>
      <c r="B50" s="560" t="s">
        <v>143</v>
      </c>
      <c r="C50" s="947" t="s">
        <v>144</v>
      </c>
      <c r="D50" s="444"/>
      <c r="E50" s="293">
        <v>9705.06</v>
      </c>
      <c r="F50" s="290">
        <v>7385.43</v>
      </c>
      <c r="G50" s="440"/>
      <c r="H50" s="444"/>
      <c r="I50" s="856">
        <f t="shared" si="1"/>
        <v>0.3140819153387141</v>
      </c>
      <c r="K50" s="282">
        <f>VLOOKUP(B50,'FX rates'!$B$9:$K$124,4,FALSE)</f>
        <v>3.7930000000000001</v>
      </c>
      <c r="L50" s="283">
        <f>VLOOKUP(B50,'FX rates'!$B$9:$K$124,5,FALSE)</f>
        <v>3.7519999999999998</v>
      </c>
      <c r="M50" s="38"/>
      <c r="N50" s="1022" t="s">
        <v>143</v>
      </c>
      <c r="O50" s="15"/>
      <c r="P50" s="293">
        <f t="shared" si="5"/>
        <v>2558.6765093593458</v>
      </c>
      <c r="Q50" s="290">
        <f t="shared" si="6"/>
        <v>1968.3981876332625</v>
      </c>
      <c r="R50" s="131"/>
      <c r="S50" s="131"/>
      <c r="T50" s="856">
        <f t="shared" si="2"/>
        <v>0.29987749706059963</v>
      </c>
      <c r="U50" s="130"/>
      <c r="V50"/>
    </row>
    <row r="51" spans="1:22" customFormat="1" x14ac:dyDescent="0.25">
      <c r="B51" s="574" t="s">
        <v>145</v>
      </c>
      <c r="C51" s="946" t="s">
        <v>146</v>
      </c>
      <c r="D51" s="444"/>
      <c r="E51" s="546">
        <v>1094.8399999999999</v>
      </c>
      <c r="F51" s="291">
        <v>106.8</v>
      </c>
      <c r="G51" s="440"/>
      <c r="H51" s="444"/>
      <c r="I51" s="858">
        <f t="shared" si="1"/>
        <v>9.2513108614232209</v>
      </c>
      <c r="J51" s="1"/>
      <c r="K51" s="284">
        <f>VLOOKUP(B51,'FX rates'!$B$9:$K$124,4,FALSE)</f>
        <v>6.6379999999999999</v>
      </c>
      <c r="L51" s="285">
        <f>VLOOKUP(B51,'FX rates'!$B$9:$K$124,5,FALSE)</f>
        <v>6.4729999999999999</v>
      </c>
      <c r="M51" s="38"/>
      <c r="N51" s="1338" t="s">
        <v>145</v>
      </c>
      <c r="O51" s="15"/>
      <c r="P51" s="546">
        <f t="shared" si="5"/>
        <v>164.93522145224463</v>
      </c>
      <c r="Q51" s="291">
        <f t="shared" si="6"/>
        <v>16.499304804572841</v>
      </c>
      <c r="R51" s="131"/>
      <c r="S51" s="131"/>
      <c r="T51" s="858">
        <f t="shared" si="2"/>
        <v>8.9964952103031806</v>
      </c>
    </row>
    <row r="52" spans="1:22" x14ac:dyDescent="0.25">
      <c r="B52" s="2"/>
      <c r="C52" s="2"/>
      <c r="D52" s="15"/>
      <c r="E52" s="268"/>
      <c r="F52" s="268"/>
      <c r="G52" s="15"/>
      <c r="H52" s="15"/>
      <c r="I52" s="15"/>
      <c r="M52" s="17"/>
      <c r="N52" s="26"/>
      <c r="O52" s="15"/>
      <c r="P52" s="22"/>
      <c r="Q52" s="22"/>
      <c r="R52" s="131"/>
      <c r="S52" s="131"/>
      <c r="T52" s="23"/>
    </row>
    <row r="53" spans="1:22" x14ac:dyDescent="0.25">
      <c r="I53" s="28"/>
      <c r="J53" s="28"/>
      <c r="K53" s="28"/>
      <c r="L53" s="28"/>
    </row>
    <row r="54" spans="1:22" x14ac:dyDescent="0.25">
      <c r="B54" s="39" t="s">
        <v>90</v>
      </c>
      <c r="I54" s="28"/>
      <c r="J54" s="28"/>
      <c r="K54" s="28"/>
      <c r="L54" s="28"/>
    </row>
    <row r="55" spans="1:22" x14ac:dyDescent="0.25">
      <c r="B55" s="39" t="s">
        <v>91</v>
      </c>
      <c r="I55" s="28"/>
      <c r="J55" s="28"/>
      <c r="K55" s="28"/>
      <c r="L55" s="28"/>
    </row>
    <row r="57" spans="1:22" ht="12" customHeight="1" x14ac:dyDescent="0.25">
      <c r="N57" s="52"/>
      <c r="P57" s="129"/>
      <c r="Q57" s="129"/>
      <c r="R57" s="131"/>
      <c r="S57" s="131"/>
    </row>
    <row r="58" spans="1:22" ht="12" customHeight="1" x14ac:dyDescent="0.25">
      <c r="N58" s="52"/>
      <c r="P58" s="129"/>
      <c r="Q58" s="129"/>
      <c r="R58" s="131"/>
      <c r="S58" s="131"/>
    </row>
    <row r="59" spans="1:22" ht="12" customHeight="1" x14ac:dyDescent="0.25">
      <c r="N59" s="52"/>
      <c r="P59" s="129"/>
      <c r="Q59" s="129"/>
      <c r="R59" s="45"/>
      <c r="S59" s="45"/>
    </row>
    <row r="60" spans="1:22" ht="12" customHeight="1" x14ac:dyDescent="0.25">
      <c r="N60" s="52"/>
      <c r="P60" s="129"/>
      <c r="Q60" s="129"/>
      <c r="R60" s="45"/>
      <c r="S60" s="45"/>
    </row>
    <row r="61" spans="1:22" ht="12" customHeight="1" x14ac:dyDescent="0.25">
      <c r="N61" s="52"/>
      <c r="P61" s="129"/>
      <c r="Q61" s="129"/>
      <c r="R61" s="45"/>
      <c r="S61" s="45"/>
    </row>
    <row r="62" spans="1:22" ht="12" customHeight="1" x14ac:dyDescent="0.25">
      <c r="N62" s="52"/>
      <c r="P62" s="129"/>
      <c r="Q62" s="110"/>
      <c r="R62" s="13"/>
      <c r="S62" s="13"/>
    </row>
    <row r="63" spans="1:22" ht="12" customHeight="1" x14ac:dyDescent="0.25">
      <c r="F63" s="1" t="s">
        <v>428</v>
      </c>
      <c r="N63" s="52"/>
      <c r="P63" s="129"/>
      <c r="Q63" s="110"/>
      <c r="R63" s="13"/>
      <c r="S63" s="13"/>
    </row>
    <row r="64" spans="1:22" ht="12" customHeight="1" x14ac:dyDescent="0.25">
      <c r="F64" s="1" t="s">
        <v>428</v>
      </c>
      <c r="N64" s="52"/>
      <c r="P64" s="129"/>
      <c r="Q64" s="133"/>
      <c r="R64" s="22"/>
      <c r="S64" s="22"/>
    </row>
    <row r="65" spans="6:20" ht="12" customHeight="1" x14ac:dyDescent="0.25">
      <c r="F65" s="1" t="s">
        <v>428</v>
      </c>
      <c r="N65" s="52"/>
      <c r="P65" s="129"/>
      <c r="Q65" s="133"/>
      <c r="R65" s="22"/>
      <c r="S65" s="22"/>
    </row>
    <row r="66" spans="6:20" ht="12" customHeight="1" x14ac:dyDescent="0.25">
      <c r="F66" s="1" t="s">
        <v>428</v>
      </c>
      <c r="N66" s="52"/>
      <c r="P66" s="129"/>
      <c r="Q66" s="133"/>
      <c r="R66" s="22"/>
      <c r="S66" s="22"/>
      <c r="T66" s="16"/>
    </row>
    <row r="67" spans="6:20" ht="12" customHeight="1" x14ac:dyDescent="0.25">
      <c r="F67" s="1" t="s">
        <v>428</v>
      </c>
      <c r="N67" s="52"/>
      <c r="P67" s="106"/>
      <c r="Q67" s="132"/>
      <c r="R67" s="49"/>
      <c r="S67" s="49"/>
      <c r="T67" s="22"/>
    </row>
    <row r="68" spans="6:20" ht="12" customHeight="1" x14ac:dyDescent="0.25">
      <c r="F68" s="1" t="s">
        <v>428</v>
      </c>
      <c r="N68" s="52"/>
      <c r="P68" s="133"/>
      <c r="Q68" s="133"/>
      <c r="R68" s="27"/>
      <c r="S68" s="27"/>
      <c r="T68" s="15"/>
    </row>
    <row r="69" spans="6:20" ht="12" customHeight="1" x14ac:dyDescent="0.25">
      <c r="F69" s="1" t="s">
        <v>428</v>
      </c>
      <c r="N69" s="52"/>
      <c r="P69" s="133"/>
      <c r="Q69" s="129"/>
      <c r="R69" s="51"/>
      <c r="S69" s="51"/>
      <c r="T69" s="22"/>
    </row>
    <row r="70" spans="6:20" ht="12" customHeight="1" x14ac:dyDescent="0.25">
      <c r="F70" s="1" t="s">
        <v>428</v>
      </c>
      <c r="N70" s="52"/>
      <c r="P70" s="133"/>
      <c r="Q70" s="106"/>
      <c r="R70" s="15"/>
      <c r="S70" s="15"/>
      <c r="T70" s="15"/>
    </row>
    <row r="71" spans="6:20" ht="12" customHeight="1" x14ac:dyDescent="0.25">
      <c r="N71" s="52"/>
      <c r="P71" s="133"/>
      <c r="Q71" s="106"/>
      <c r="R71" s="15"/>
      <c r="S71" s="15"/>
      <c r="T71" s="51"/>
    </row>
    <row r="72" spans="6:20" ht="12" customHeight="1" x14ac:dyDescent="0.25">
      <c r="F72" s="1" t="s">
        <v>428</v>
      </c>
      <c r="N72" s="52"/>
      <c r="P72" s="132"/>
      <c r="Q72" s="106"/>
      <c r="R72" s="15"/>
      <c r="S72" s="15"/>
      <c r="T72" s="15"/>
    </row>
    <row r="73" spans="6:20" ht="12" customHeight="1" x14ac:dyDescent="0.25">
      <c r="F73" s="1" t="s">
        <v>428</v>
      </c>
      <c r="P73" s="133"/>
      <c r="Q73" s="106"/>
      <c r="R73" s="15"/>
      <c r="S73" s="15"/>
      <c r="T73" s="15"/>
    </row>
    <row r="74" spans="6:20" ht="12" customHeight="1" x14ac:dyDescent="0.25">
      <c r="F74" s="1" t="s">
        <v>428</v>
      </c>
      <c r="N74" s="15"/>
      <c r="P74" s="133"/>
      <c r="Q74" s="106"/>
      <c r="R74" s="15"/>
      <c r="S74" s="15"/>
      <c r="T74" s="15"/>
    </row>
    <row r="75" spans="6:20" ht="12" customHeight="1" x14ac:dyDescent="0.25">
      <c r="F75" s="1" t="s">
        <v>428</v>
      </c>
      <c r="N75" s="27"/>
      <c r="P75" s="133"/>
      <c r="Q75" s="106"/>
      <c r="R75" s="15"/>
      <c r="S75" s="15"/>
      <c r="T75" s="15"/>
    </row>
    <row r="76" spans="6:20" ht="12" customHeight="1" x14ac:dyDescent="0.25">
      <c r="F76" s="1" t="s">
        <v>428</v>
      </c>
      <c r="N76" s="27"/>
      <c r="P76" s="133"/>
      <c r="Q76" s="106"/>
      <c r="R76" s="15"/>
      <c r="S76" s="15"/>
      <c r="T76" s="15"/>
    </row>
    <row r="77" spans="6:20" ht="12" customHeight="1" x14ac:dyDescent="0.25">
      <c r="N77" s="27"/>
      <c r="P77" s="133"/>
      <c r="Q77" s="106"/>
      <c r="R77" s="15"/>
      <c r="S77" s="15"/>
      <c r="T77" s="15"/>
    </row>
    <row r="78" spans="6:20" ht="12" customHeight="1" x14ac:dyDescent="0.25">
      <c r="N78" s="27"/>
      <c r="P78" s="133"/>
      <c r="Q78" s="106"/>
      <c r="R78" s="15"/>
      <c r="S78" s="15"/>
      <c r="T78" s="15"/>
    </row>
    <row r="79" spans="6:20" ht="12" customHeight="1" x14ac:dyDescent="0.25">
      <c r="P79" s="133"/>
      <c r="Q79" s="106"/>
      <c r="R79" s="15"/>
      <c r="S79" s="15"/>
      <c r="T79" s="15"/>
    </row>
    <row r="80" spans="6:20" ht="12" customHeight="1" x14ac:dyDescent="0.25">
      <c r="N80" s="27"/>
      <c r="P80" s="133"/>
      <c r="Q80" s="106"/>
      <c r="R80" s="15"/>
      <c r="S80" s="15"/>
      <c r="T80" s="15"/>
    </row>
    <row r="81" spans="14:20" ht="12" customHeight="1" x14ac:dyDescent="0.25">
      <c r="N81" s="27"/>
      <c r="P81" s="133"/>
      <c r="Q81" s="106"/>
      <c r="R81" s="15"/>
      <c r="S81" s="15"/>
      <c r="T81" s="15"/>
    </row>
    <row r="82" spans="14:20" ht="12" customHeight="1" x14ac:dyDescent="0.25">
      <c r="N82" s="27"/>
      <c r="P82" s="133"/>
      <c r="Q82" s="133"/>
      <c r="R82" s="22"/>
      <c r="S82" s="22"/>
      <c r="T82" s="15"/>
    </row>
    <row r="83" spans="14:20" ht="12" customHeight="1" x14ac:dyDescent="0.25">
      <c r="N83" s="27"/>
      <c r="P83" s="133"/>
      <c r="Q83" s="106"/>
      <c r="R83" s="15"/>
      <c r="S83" s="15"/>
      <c r="T83" s="15"/>
    </row>
    <row r="84" spans="14:20" ht="12" customHeight="1" x14ac:dyDescent="0.25">
      <c r="N84" s="27"/>
      <c r="P84" s="133"/>
      <c r="Q84" s="106"/>
      <c r="R84" s="15"/>
      <c r="S84" s="15"/>
      <c r="T84" s="22"/>
    </row>
    <row r="85" spans="14:20" ht="12" customHeight="1" x14ac:dyDescent="0.25">
      <c r="N85" s="27"/>
      <c r="P85" s="133"/>
      <c r="Q85" s="106"/>
      <c r="R85" s="15"/>
      <c r="S85" s="15"/>
      <c r="T85" s="15"/>
    </row>
    <row r="86" spans="14:20" ht="12" customHeight="1" x14ac:dyDescent="0.25">
      <c r="N86" s="27"/>
      <c r="P86" s="133"/>
      <c r="Q86" s="106"/>
      <c r="R86" s="15"/>
      <c r="S86" s="15"/>
      <c r="T86" s="15"/>
    </row>
    <row r="87" spans="14:20" ht="12" customHeight="1" x14ac:dyDescent="0.25">
      <c r="N87" s="27"/>
      <c r="P87" s="133"/>
      <c r="Q87" s="106"/>
      <c r="R87" s="15"/>
      <c r="S87" s="15"/>
      <c r="T87" s="15"/>
    </row>
    <row r="88" spans="14:20" ht="12" customHeight="1" x14ac:dyDescent="0.25">
      <c r="N88" s="27"/>
      <c r="P88" s="133"/>
      <c r="Q88" s="106"/>
      <c r="R88" s="15"/>
      <c r="S88" s="15"/>
      <c r="T88" s="15"/>
    </row>
    <row r="89" spans="14:20" ht="12" customHeight="1" x14ac:dyDescent="0.25">
      <c r="N89" s="27"/>
      <c r="P89" s="133"/>
      <c r="Q89" s="106"/>
      <c r="R89" s="15"/>
      <c r="S89" s="15"/>
      <c r="T89" s="15"/>
    </row>
    <row r="90" spans="14:20" ht="12" customHeight="1" x14ac:dyDescent="0.25">
      <c r="N90" s="27"/>
      <c r="P90" s="133"/>
      <c r="Q90" s="106"/>
      <c r="R90" s="15"/>
      <c r="S90" s="15"/>
      <c r="T90" s="15"/>
    </row>
    <row r="91" spans="14:20" ht="12" customHeight="1" x14ac:dyDescent="0.25">
      <c r="N91" s="27"/>
      <c r="P91" s="133"/>
      <c r="Q91" s="106"/>
      <c r="R91" s="15"/>
      <c r="S91" s="15"/>
      <c r="T91" s="15"/>
    </row>
    <row r="92" spans="14:20" ht="12" customHeight="1" x14ac:dyDescent="0.25">
      <c r="N92" s="27"/>
      <c r="P92" s="133"/>
      <c r="Q92" s="106"/>
      <c r="R92" s="15"/>
      <c r="S92" s="15"/>
      <c r="T92" s="15"/>
    </row>
    <row r="93" spans="14:20" ht="12" customHeight="1" x14ac:dyDescent="0.25">
      <c r="N93" s="27"/>
      <c r="P93" s="133"/>
      <c r="Q93" s="106"/>
      <c r="R93" s="15"/>
      <c r="S93" s="15"/>
      <c r="T93" s="15"/>
    </row>
    <row r="94" spans="14:20" ht="12" customHeight="1" x14ac:dyDescent="0.25">
      <c r="N94" s="2"/>
      <c r="P94" s="136"/>
      <c r="Q94" s="106"/>
      <c r="R94" s="15"/>
      <c r="S94" s="15"/>
      <c r="T94" s="15"/>
    </row>
    <row r="95" spans="14:20" ht="12" customHeight="1" x14ac:dyDescent="0.25">
      <c r="N95" s="27"/>
      <c r="P95" s="133"/>
      <c r="Q95" s="106"/>
      <c r="R95" s="15"/>
      <c r="S95" s="15"/>
      <c r="T95" s="15"/>
    </row>
    <row r="96" spans="14:20" ht="12" customHeight="1" x14ac:dyDescent="0.25">
      <c r="N96" s="27"/>
      <c r="P96" s="133"/>
      <c r="Q96" s="106"/>
      <c r="R96" s="15"/>
      <c r="S96" s="15"/>
      <c r="T96" s="15"/>
    </row>
    <row r="97" spans="14:20" ht="12" customHeight="1" x14ac:dyDescent="0.25">
      <c r="N97" s="27"/>
      <c r="P97" s="133"/>
      <c r="Q97" s="106"/>
      <c r="R97" s="15"/>
      <c r="S97" s="15"/>
      <c r="T97" s="15"/>
    </row>
    <row r="98" spans="14:20" ht="12" customHeight="1" x14ac:dyDescent="0.25">
      <c r="N98" s="27"/>
      <c r="P98" s="133"/>
      <c r="Q98" s="106"/>
      <c r="R98" s="15"/>
      <c r="S98" s="15"/>
      <c r="T98" s="15"/>
    </row>
    <row r="99" spans="14:20" ht="12" customHeight="1" x14ac:dyDescent="0.25">
      <c r="N99" s="27"/>
      <c r="P99" s="133"/>
      <c r="Q99" s="106"/>
      <c r="R99" s="15"/>
      <c r="S99" s="15"/>
      <c r="T99" s="15"/>
    </row>
    <row r="100" spans="14:20" ht="12" customHeight="1" x14ac:dyDescent="0.25">
      <c r="N100" s="27"/>
      <c r="P100" s="133"/>
      <c r="Q100" s="106"/>
      <c r="R100" s="15"/>
      <c r="S100" s="15"/>
      <c r="T100" s="15"/>
    </row>
    <row r="101" spans="14:20" ht="12" customHeight="1" x14ac:dyDescent="0.25">
      <c r="N101" s="27"/>
      <c r="P101" s="133"/>
      <c r="Q101" s="106"/>
      <c r="R101" s="15"/>
      <c r="S101" s="15"/>
      <c r="T101" s="15"/>
    </row>
    <row r="102" spans="14:20" ht="12" customHeight="1" x14ac:dyDescent="0.25">
      <c r="N102" s="27"/>
      <c r="P102" s="133"/>
      <c r="Q102" s="106"/>
      <c r="R102" s="15"/>
      <c r="S102" s="15"/>
      <c r="T102" s="15"/>
    </row>
    <row r="103" spans="14:20" ht="12" customHeight="1" x14ac:dyDescent="0.25">
      <c r="N103" s="27"/>
      <c r="P103" s="133"/>
      <c r="Q103" s="106"/>
      <c r="R103" s="15"/>
      <c r="S103" s="15"/>
      <c r="T103" s="15"/>
    </row>
    <row r="104" spans="14:20" ht="12" customHeight="1" x14ac:dyDescent="0.25">
      <c r="N104" s="27"/>
      <c r="P104" s="133"/>
      <c r="Q104" s="106"/>
      <c r="R104" s="15"/>
      <c r="S104" s="15"/>
      <c r="T104" s="15"/>
    </row>
    <row r="105" spans="14:20" ht="12" customHeight="1" x14ac:dyDescent="0.25">
      <c r="N105" s="27"/>
      <c r="P105" s="133"/>
      <c r="Q105" s="106"/>
      <c r="R105" s="15"/>
      <c r="S105" s="15"/>
      <c r="T105" s="15"/>
    </row>
    <row r="106" spans="14:20" ht="12" customHeight="1" x14ac:dyDescent="0.25">
      <c r="N106" s="27"/>
      <c r="P106" s="133"/>
      <c r="Q106" s="106"/>
      <c r="R106" s="15"/>
      <c r="S106" s="15"/>
      <c r="T106" s="15"/>
    </row>
    <row r="107" spans="14:20" ht="12" customHeight="1" x14ac:dyDescent="0.25">
      <c r="N107" s="49"/>
      <c r="P107" s="132"/>
      <c r="Q107" s="106"/>
      <c r="R107" s="15"/>
      <c r="S107" s="15"/>
      <c r="T107" s="15"/>
    </row>
    <row r="108" spans="14:20" ht="12" customHeight="1" x14ac:dyDescent="0.25">
      <c r="N108" s="49"/>
      <c r="P108" s="132"/>
      <c r="Q108" s="106"/>
      <c r="R108" s="15"/>
      <c r="S108" s="15"/>
      <c r="T108" s="15"/>
    </row>
    <row r="109" spans="14:20" ht="12" customHeight="1" x14ac:dyDescent="0.25">
      <c r="P109" s="106"/>
      <c r="Q109" s="106"/>
      <c r="R109" s="15"/>
      <c r="S109" s="15"/>
      <c r="T109" s="15"/>
    </row>
    <row r="110" spans="14:20" ht="12" customHeight="1" x14ac:dyDescent="0.25">
      <c r="P110" s="106"/>
      <c r="Q110" s="106"/>
      <c r="R110" s="15"/>
      <c r="S110" s="15"/>
      <c r="T110" s="15"/>
    </row>
    <row r="111" spans="14:20" ht="12" customHeight="1" x14ac:dyDescent="0.25">
      <c r="P111" s="106"/>
      <c r="Q111" s="106"/>
      <c r="R111" s="15"/>
      <c r="S111" s="15"/>
      <c r="T111" s="15"/>
    </row>
    <row r="112" spans="14:20" ht="12" customHeight="1" x14ac:dyDescent="0.25">
      <c r="P112" s="106"/>
      <c r="Q112" s="106"/>
      <c r="R112" s="15"/>
      <c r="S112" s="15"/>
      <c r="T112" s="15"/>
    </row>
    <row r="113" spans="17:20" ht="12" customHeight="1" x14ac:dyDescent="0.25">
      <c r="Q113" s="15"/>
      <c r="R113" s="15"/>
      <c r="S113" s="15"/>
      <c r="T113" s="15"/>
    </row>
    <row r="114" spans="17:20" ht="12" customHeight="1" x14ac:dyDescent="0.25">
      <c r="Q114" s="15"/>
      <c r="R114" s="15"/>
      <c r="S114" s="15"/>
      <c r="T114" s="15"/>
    </row>
    <row r="115" spans="17:20" ht="12" customHeight="1" x14ac:dyDescent="0.25">
      <c r="Q115" s="15"/>
      <c r="R115" s="15"/>
      <c r="S115" s="15"/>
      <c r="T115" s="15"/>
    </row>
    <row r="116" spans="17:20" ht="12" customHeight="1" x14ac:dyDescent="0.25">
      <c r="Q116" s="31"/>
      <c r="R116" s="31"/>
      <c r="S116" s="31"/>
      <c r="T116" s="15"/>
    </row>
    <row r="117" spans="17:20" ht="12" customHeight="1" x14ac:dyDescent="0.25">
      <c r="Q117" s="31"/>
      <c r="R117" s="31"/>
      <c r="S117" s="31"/>
      <c r="T117" s="15"/>
    </row>
    <row r="118" spans="17:20" ht="12" customHeight="1" x14ac:dyDescent="0.25">
      <c r="Q118" s="31"/>
      <c r="R118" s="31"/>
      <c r="S118" s="31"/>
      <c r="T118" s="31"/>
    </row>
    <row r="119" spans="17:20" ht="12" customHeight="1" x14ac:dyDescent="0.25">
      <c r="T119" s="31"/>
    </row>
    <row r="120" spans="17:20" ht="12" customHeight="1" x14ac:dyDescent="0.25">
      <c r="T120" s="31"/>
    </row>
  </sheetData>
  <mergeCells count="11">
    <mergeCell ref="T5:T7"/>
    <mergeCell ref="K5:K7"/>
    <mergeCell ref="L5:L7"/>
    <mergeCell ref="N5:N7"/>
    <mergeCell ref="P5:P7"/>
    <mergeCell ref="Q5:Q7"/>
    <mergeCell ref="I5:I7"/>
    <mergeCell ref="B5:B7"/>
    <mergeCell ref="C5:C7"/>
    <mergeCell ref="E5:E7"/>
    <mergeCell ref="F5:F7"/>
  </mergeCells>
  <dataValidations count="1">
    <dataValidation operator="greaterThanOrEqual" showInputMessage="1" showErrorMessage="1" prompt="Please enter number in millions of local currency" sqref="F51" xr:uid="{BDEF614E-DD83-4F48-9926-B9B06E30AE1E}"/>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B1:M82"/>
  <sheetViews>
    <sheetView showGridLines="0" zoomScale="85" zoomScaleNormal="85" workbookViewId="0">
      <selection activeCell="T50" sqref="T50"/>
    </sheetView>
  </sheetViews>
  <sheetFormatPr defaultColWidth="11.42578125" defaultRowHeight="15" x14ac:dyDescent="0.25"/>
  <cols>
    <col min="1" max="1" width="2.85546875" style="1" customWidth="1"/>
    <col min="2" max="2" width="37.5703125" style="1" customWidth="1"/>
    <col min="3" max="3" width="2.85546875" style="1" customWidth="1"/>
    <col min="4" max="4" width="15.7109375" style="27" customWidth="1"/>
    <col min="5" max="6" width="15.7109375" style="1" customWidth="1"/>
    <col min="7" max="7" width="3" style="1" bestFit="1" customWidth="1"/>
    <col min="8" max="8" width="15.7109375" style="27" customWidth="1"/>
    <col min="9" max="10" width="15.7109375" style="1" customWidth="1"/>
    <col min="11" max="11" width="3.42578125" style="3" customWidth="1"/>
    <col min="12" max="255" width="11.42578125" style="1"/>
    <col min="256" max="256" width="2.85546875" style="1" customWidth="1"/>
    <col min="257" max="258" width="37.5703125" style="1" customWidth="1"/>
    <col min="259" max="259" width="2.85546875" style="1" customWidth="1"/>
    <col min="260" max="262" width="15.7109375" style="1" customWidth="1"/>
    <col min="263" max="263" width="2.85546875" style="1" customWidth="1"/>
    <col min="264" max="266" width="15.7109375" style="1" customWidth="1"/>
    <col min="267" max="267" width="2.85546875" style="1" customWidth="1"/>
    <col min="268" max="511" width="11.42578125" style="1"/>
    <col min="512" max="512" width="2.85546875" style="1" customWidth="1"/>
    <col min="513" max="514" width="37.5703125" style="1" customWidth="1"/>
    <col min="515" max="515" width="2.85546875" style="1" customWidth="1"/>
    <col min="516" max="518" width="15.7109375" style="1" customWidth="1"/>
    <col min="519" max="519" width="2.85546875" style="1" customWidth="1"/>
    <col min="520" max="522" width="15.7109375" style="1" customWidth="1"/>
    <col min="523" max="523" width="2.85546875" style="1" customWidth="1"/>
    <col min="524" max="767" width="11.42578125" style="1"/>
    <col min="768" max="768" width="2.85546875" style="1" customWidth="1"/>
    <col min="769" max="770" width="37.5703125" style="1" customWidth="1"/>
    <col min="771" max="771" width="2.85546875" style="1" customWidth="1"/>
    <col min="772" max="774" width="15.7109375" style="1" customWidth="1"/>
    <col min="775" max="775" width="2.85546875" style="1" customWidth="1"/>
    <col min="776" max="778" width="15.7109375" style="1" customWidth="1"/>
    <col min="779" max="779" width="2.85546875" style="1" customWidth="1"/>
    <col min="780" max="1023" width="11.42578125" style="1"/>
    <col min="1024" max="1024" width="2.85546875" style="1" customWidth="1"/>
    <col min="1025" max="1026" width="37.5703125" style="1" customWidth="1"/>
    <col min="1027" max="1027" width="2.85546875" style="1" customWidth="1"/>
    <col min="1028" max="1030" width="15.7109375" style="1" customWidth="1"/>
    <col min="1031" max="1031" width="2.85546875" style="1" customWidth="1"/>
    <col min="1032" max="1034" width="15.7109375" style="1" customWidth="1"/>
    <col min="1035" max="1035" width="2.85546875" style="1" customWidth="1"/>
    <col min="1036" max="1279" width="11.42578125" style="1"/>
    <col min="1280" max="1280" width="2.85546875" style="1" customWidth="1"/>
    <col min="1281" max="1282" width="37.5703125" style="1" customWidth="1"/>
    <col min="1283" max="1283" width="2.85546875" style="1" customWidth="1"/>
    <col min="1284" max="1286" width="15.7109375" style="1" customWidth="1"/>
    <col min="1287" max="1287" width="2.85546875" style="1" customWidth="1"/>
    <col min="1288" max="1290" width="15.7109375" style="1" customWidth="1"/>
    <col min="1291" max="1291" width="2.85546875" style="1" customWidth="1"/>
    <col min="1292" max="1535" width="11.42578125" style="1"/>
    <col min="1536" max="1536" width="2.85546875" style="1" customWidth="1"/>
    <col min="1537" max="1538" width="37.5703125" style="1" customWidth="1"/>
    <col min="1539" max="1539" width="2.85546875" style="1" customWidth="1"/>
    <col min="1540" max="1542" width="15.7109375" style="1" customWidth="1"/>
    <col min="1543" max="1543" width="2.85546875" style="1" customWidth="1"/>
    <col min="1544" max="1546" width="15.7109375" style="1" customWidth="1"/>
    <col min="1547" max="1547" width="2.85546875" style="1" customWidth="1"/>
    <col min="1548" max="1791" width="11.42578125" style="1"/>
    <col min="1792" max="1792" width="2.85546875" style="1" customWidth="1"/>
    <col min="1793" max="1794" width="37.5703125" style="1" customWidth="1"/>
    <col min="1795" max="1795" width="2.85546875" style="1" customWidth="1"/>
    <col min="1796" max="1798" width="15.7109375" style="1" customWidth="1"/>
    <col min="1799" max="1799" width="2.85546875" style="1" customWidth="1"/>
    <col min="1800" max="1802" width="15.7109375" style="1" customWidth="1"/>
    <col min="1803" max="1803" width="2.85546875" style="1" customWidth="1"/>
    <col min="1804" max="2047" width="11.42578125" style="1"/>
    <col min="2048" max="2048" width="2.85546875" style="1" customWidth="1"/>
    <col min="2049" max="2050" width="37.5703125" style="1" customWidth="1"/>
    <col min="2051" max="2051" width="2.85546875" style="1" customWidth="1"/>
    <col min="2052" max="2054" width="15.7109375" style="1" customWidth="1"/>
    <col min="2055" max="2055" width="2.85546875" style="1" customWidth="1"/>
    <col min="2056" max="2058" width="15.7109375" style="1" customWidth="1"/>
    <col min="2059" max="2059" width="2.85546875" style="1" customWidth="1"/>
    <col min="2060" max="2303" width="11.42578125" style="1"/>
    <col min="2304" max="2304" width="2.85546875" style="1" customWidth="1"/>
    <col min="2305" max="2306" width="37.5703125" style="1" customWidth="1"/>
    <col min="2307" max="2307" width="2.85546875" style="1" customWidth="1"/>
    <col min="2308" max="2310" width="15.7109375" style="1" customWidth="1"/>
    <col min="2311" max="2311" width="2.85546875" style="1" customWidth="1"/>
    <col min="2312" max="2314" width="15.7109375" style="1" customWidth="1"/>
    <col min="2315" max="2315" width="2.85546875" style="1" customWidth="1"/>
    <col min="2316" max="2559" width="11.42578125" style="1"/>
    <col min="2560" max="2560" width="2.85546875" style="1" customWidth="1"/>
    <col min="2561" max="2562" width="37.5703125" style="1" customWidth="1"/>
    <col min="2563" max="2563" width="2.85546875" style="1" customWidth="1"/>
    <col min="2564" max="2566" width="15.7109375" style="1" customWidth="1"/>
    <col min="2567" max="2567" width="2.85546875" style="1" customWidth="1"/>
    <col min="2568" max="2570" width="15.7109375" style="1" customWidth="1"/>
    <col min="2571" max="2571" width="2.85546875" style="1" customWidth="1"/>
    <col min="2572" max="2815" width="11.42578125" style="1"/>
    <col min="2816" max="2816" width="2.85546875" style="1" customWidth="1"/>
    <col min="2817" max="2818" width="37.5703125" style="1" customWidth="1"/>
    <col min="2819" max="2819" width="2.85546875" style="1" customWidth="1"/>
    <col min="2820" max="2822" width="15.7109375" style="1" customWidth="1"/>
    <col min="2823" max="2823" width="2.85546875" style="1" customWidth="1"/>
    <col min="2824" max="2826" width="15.7109375" style="1" customWidth="1"/>
    <col min="2827" max="2827" width="2.85546875" style="1" customWidth="1"/>
    <col min="2828" max="3071" width="11.42578125" style="1"/>
    <col min="3072" max="3072" width="2.85546875" style="1" customWidth="1"/>
    <col min="3073" max="3074" width="37.5703125" style="1" customWidth="1"/>
    <col min="3075" max="3075" width="2.85546875" style="1" customWidth="1"/>
    <col min="3076" max="3078" width="15.7109375" style="1" customWidth="1"/>
    <col min="3079" max="3079" width="2.85546875" style="1" customWidth="1"/>
    <col min="3080" max="3082" width="15.7109375" style="1" customWidth="1"/>
    <col min="3083" max="3083" width="2.85546875" style="1" customWidth="1"/>
    <col min="3084" max="3327" width="11.42578125" style="1"/>
    <col min="3328" max="3328" width="2.85546875" style="1" customWidth="1"/>
    <col min="3329" max="3330" width="37.5703125" style="1" customWidth="1"/>
    <col min="3331" max="3331" width="2.85546875" style="1" customWidth="1"/>
    <col min="3332" max="3334" width="15.7109375" style="1" customWidth="1"/>
    <col min="3335" max="3335" width="2.85546875" style="1" customWidth="1"/>
    <col min="3336" max="3338" width="15.7109375" style="1" customWidth="1"/>
    <col min="3339" max="3339" width="2.85546875" style="1" customWidth="1"/>
    <col min="3340" max="3583" width="11.42578125" style="1"/>
    <col min="3584" max="3584" width="2.85546875" style="1" customWidth="1"/>
    <col min="3585" max="3586" width="37.5703125" style="1" customWidth="1"/>
    <col min="3587" max="3587" width="2.85546875" style="1" customWidth="1"/>
    <col min="3588" max="3590" width="15.7109375" style="1" customWidth="1"/>
    <col min="3591" max="3591" width="2.85546875" style="1" customWidth="1"/>
    <col min="3592" max="3594" width="15.7109375" style="1" customWidth="1"/>
    <col min="3595" max="3595" width="2.85546875" style="1" customWidth="1"/>
    <col min="3596" max="3839" width="11.42578125" style="1"/>
    <col min="3840" max="3840" width="2.85546875" style="1" customWidth="1"/>
    <col min="3841" max="3842" width="37.5703125" style="1" customWidth="1"/>
    <col min="3843" max="3843" width="2.85546875" style="1" customWidth="1"/>
    <col min="3844" max="3846" width="15.7109375" style="1" customWidth="1"/>
    <col min="3847" max="3847" width="2.85546875" style="1" customWidth="1"/>
    <col min="3848" max="3850" width="15.7109375" style="1" customWidth="1"/>
    <col min="3851" max="3851" width="2.85546875" style="1" customWidth="1"/>
    <col min="3852" max="4095" width="11.42578125" style="1"/>
    <col min="4096" max="4096" width="2.85546875" style="1" customWidth="1"/>
    <col min="4097" max="4098" width="37.5703125" style="1" customWidth="1"/>
    <col min="4099" max="4099" width="2.85546875" style="1" customWidth="1"/>
    <col min="4100" max="4102" width="15.7109375" style="1" customWidth="1"/>
    <col min="4103" max="4103" width="2.85546875" style="1" customWidth="1"/>
    <col min="4104" max="4106" width="15.7109375" style="1" customWidth="1"/>
    <col min="4107" max="4107" width="2.85546875" style="1" customWidth="1"/>
    <col min="4108" max="4351" width="11.42578125" style="1"/>
    <col min="4352" max="4352" width="2.85546875" style="1" customWidth="1"/>
    <col min="4353" max="4354" width="37.5703125" style="1" customWidth="1"/>
    <col min="4355" max="4355" width="2.85546875" style="1" customWidth="1"/>
    <col min="4356" max="4358" width="15.7109375" style="1" customWidth="1"/>
    <col min="4359" max="4359" width="2.85546875" style="1" customWidth="1"/>
    <col min="4360" max="4362" width="15.7109375" style="1" customWidth="1"/>
    <col min="4363" max="4363" width="2.85546875" style="1" customWidth="1"/>
    <col min="4364" max="4607" width="11.42578125" style="1"/>
    <col min="4608" max="4608" width="2.85546875" style="1" customWidth="1"/>
    <col min="4609" max="4610" width="37.5703125" style="1" customWidth="1"/>
    <col min="4611" max="4611" width="2.85546875" style="1" customWidth="1"/>
    <col min="4612" max="4614" width="15.7109375" style="1" customWidth="1"/>
    <col min="4615" max="4615" width="2.85546875" style="1" customWidth="1"/>
    <col min="4616" max="4618" width="15.7109375" style="1" customWidth="1"/>
    <col min="4619" max="4619" width="2.85546875" style="1" customWidth="1"/>
    <col min="4620" max="4863" width="11.42578125" style="1"/>
    <col min="4864" max="4864" width="2.85546875" style="1" customWidth="1"/>
    <col min="4865" max="4866" width="37.5703125" style="1" customWidth="1"/>
    <col min="4867" max="4867" width="2.85546875" style="1" customWidth="1"/>
    <col min="4868" max="4870" width="15.7109375" style="1" customWidth="1"/>
    <col min="4871" max="4871" width="2.85546875" style="1" customWidth="1"/>
    <col min="4872" max="4874" width="15.7109375" style="1" customWidth="1"/>
    <col min="4875" max="4875" width="2.85546875" style="1" customWidth="1"/>
    <col min="4876" max="5119" width="11.42578125" style="1"/>
    <col min="5120" max="5120" width="2.85546875" style="1" customWidth="1"/>
    <col min="5121" max="5122" width="37.5703125" style="1" customWidth="1"/>
    <col min="5123" max="5123" width="2.85546875" style="1" customWidth="1"/>
    <col min="5124" max="5126" width="15.7109375" style="1" customWidth="1"/>
    <col min="5127" max="5127" width="2.85546875" style="1" customWidth="1"/>
    <col min="5128" max="5130" width="15.7109375" style="1" customWidth="1"/>
    <col min="5131" max="5131" width="2.85546875" style="1" customWidth="1"/>
    <col min="5132" max="5375" width="11.42578125" style="1"/>
    <col min="5376" max="5376" width="2.85546875" style="1" customWidth="1"/>
    <col min="5377" max="5378" width="37.5703125" style="1" customWidth="1"/>
    <col min="5379" max="5379" width="2.85546875" style="1" customWidth="1"/>
    <col min="5380" max="5382" width="15.7109375" style="1" customWidth="1"/>
    <col min="5383" max="5383" width="2.85546875" style="1" customWidth="1"/>
    <col min="5384" max="5386" width="15.7109375" style="1" customWidth="1"/>
    <col min="5387" max="5387" width="2.85546875" style="1" customWidth="1"/>
    <col min="5388" max="5631" width="11.42578125" style="1"/>
    <col min="5632" max="5632" width="2.85546875" style="1" customWidth="1"/>
    <col min="5633" max="5634" width="37.5703125" style="1" customWidth="1"/>
    <col min="5635" max="5635" width="2.85546875" style="1" customWidth="1"/>
    <col min="5636" max="5638" width="15.7109375" style="1" customWidth="1"/>
    <col min="5639" max="5639" width="2.85546875" style="1" customWidth="1"/>
    <col min="5640" max="5642" width="15.7109375" style="1" customWidth="1"/>
    <col min="5643" max="5643" width="2.85546875" style="1" customWidth="1"/>
    <col min="5644" max="5887" width="11.42578125" style="1"/>
    <col min="5888" max="5888" width="2.85546875" style="1" customWidth="1"/>
    <col min="5889" max="5890" width="37.5703125" style="1" customWidth="1"/>
    <col min="5891" max="5891" width="2.85546875" style="1" customWidth="1"/>
    <col min="5892" max="5894" width="15.7109375" style="1" customWidth="1"/>
    <col min="5895" max="5895" width="2.85546875" style="1" customWidth="1"/>
    <col min="5896" max="5898" width="15.7109375" style="1" customWidth="1"/>
    <col min="5899" max="5899" width="2.85546875" style="1" customWidth="1"/>
    <col min="5900" max="6143" width="11.42578125" style="1"/>
    <col min="6144" max="6144" width="2.85546875" style="1" customWidth="1"/>
    <col min="6145" max="6146" width="37.5703125" style="1" customWidth="1"/>
    <col min="6147" max="6147" width="2.85546875" style="1" customWidth="1"/>
    <col min="6148" max="6150" width="15.7109375" style="1" customWidth="1"/>
    <col min="6151" max="6151" width="2.85546875" style="1" customWidth="1"/>
    <col min="6152" max="6154" width="15.7109375" style="1" customWidth="1"/>
    <col min="6155" max="6155" width="2.85546875" style="1" customWidth="1"/>
    <col min="6156" max="6399" width="11.42578125" style="1"/>
    <col min="6400" max="6400" width="2.85546875" style="1" customWidth="1"/>
    <col min="6401" max="6402" width="37.5703125" style="1" customWidth="1"/>
    <col min="6403" max="6403" width="2.85546875" style="1" customWidth="1"/>
    <col min="6404" max="6406" width="15.7109375" style="1" customWidth="1"/>
    <col min="6407" max="6407" width="2.85546875" style="1" customWidth="1"/>
    <col min="6408" max="6410" width="15.7109375" style="1" customWidth="1"/>
    <col min="6411" max="6411" width="2.85546875" style="1" customWidth="1"/>
    <col min="6412" max="6655" width="11.42578125" style="1"/>
    <col min="6656" max="6656" width="2.85546875" style="1" customWidth="1"/>
    <col min="6657" max="6658" width="37.5703125" style="1" customWidth="1"/>
    <col min="6659" max="6659" width="2.85546875" style="1" customWidth="1"/>
    <col min="6660" max="6662" width="15.7109375" style="1" customWidth="1"/>
    <col min="6663" max="6663" width="2.85546875" style="1" customWidth="1"/>
    <col min="6664" max="6666" width="15.7109375" style="1" customWidth="1"/>
    <col min="6667" max="6667" width="2.85546875" style="1" customWidth="1"/>
    <col min="6668" max="6911" width="11.42578125" style="1"/>
    <col min="6912" max="6912" width="2.85546875" style="1" customWidth="1"/>
    <col min="6913" max="6914" width="37.5703125" style="1" customWidth="1"/>
    <col min="6915" max="6915" width="2.85546875" style="1" customWidth="1"/>
    <col min="6916" max="6918" width="15.7109375" style="1" customWidth="1"/>
    <col min="6919" max="6919" width="2.85546875" style="1" customWidth="1"/>
    <col min="6920" max="6922" width="15.7109375" style="1" customWidth="1"/>
    <col min="6923" max="6923" width="2.85546875" style="1" customWidth="1"/>
    <col min="6924" max="7167" width="11.42578125" style="1"/>
    <col min="7168" max="7168" width="2.85546875" style="1" customWidth="1"/>
    <col min="7169" max="7170" width="37.5703125" style="1" customWidth="1"/>
    <col min="7171" max="7171" width="2.85546875" style="1" customWidth="1"/>
    <col min="7172" max="7174" width="15.7109375" style="1" customWidth="1"/>
    <col min="7175" max="7175" width="2.85546875" style="1" customWidth="1"/>
    <col min="7176" max="7178" width="15.7109375" style="1" customWidth="1"/>
    <col min="7179" max="7179" width="2.85546875" style="1" customWidth="1"/>
    <col min="7180" max="7423" width="11.42578125" style="1"/>
    <col min="7424" max="7424" width="2.85546875" style="1" customWidth="1"/>
    <col min="7425" max="7426" width="37.5703125" style="1" customWidth="1"/>
    <col min="7427" max="7427" width="2.85546875" style="1" customWidth="1"/>
    <col min="7428" max="7430" width="15.7109375" style="1" customWidth="1"/>
    <col min="7431" max="7431" width="2.85546875" style="1" customWidth="1"/>
    <col min="7432" max="7434" width="15.7109375" style="1" customWidth="1"/>
    <col min="7435" max="7435" width="2.85546875" style="1" customWidth="1"/>
    <col min="7436" max="7679" width="11.42578125" style="1"/>
    <col min="7680" max="7680" width="2.85546875" style="1" customWidth="1"/>
    <col min="7681" max="7682" width="37.5703125" style="1" customWidth="1"/>
    <col min="7683" max="7683" width="2.85546875" style="1" customWidth="1"/>
    <col min="7684" max="7686" width="15.7109375" style="1" customWidth="1"/>
    <col min="7687" max="7687" width="2.85546875" style="1" customWidth="1"/>
    <col min="7688" max="7690" width="15.7109375" style="1" customWidth="1"/>
    <col min="7691" max="7691" width="2.85546875" style="1" customWidth="1"/>
    <col min="7692" max="7935" width="11.42578125" style="1"/>
    <col min="7936" max="7936" width="2.85546875" style="1" customWidth="1"/>
    <col min="7937" max="7938" width="37.5703125" style="1" customWidth="1"/>
    <col min="7939" max="7939" width="2.85546875" style="1" customWidth="1"/>
    <col min="7940" max="7942" width="15.7109375" style="1" customWidth="1"/>
    <col min="7943" max="7943" width="2.85546875" style="1" customWidth="1"/>
    <col min="7944" max="7946" width="15.7109375" style="1" customWidth="1"/>
    <col min="7947" max="7947" width="2.85546875" style="1" customWidth="1"/>
    <col min="7948" max="8191" width="11.42578125" style="1"/>
    <col min="8192" max="8192" width="2.85546875" style="1" customWidth="1"/>
    <col min="8193" max="8194" width="37.5703125" style="1" customWidth="1"/>
    <col min="8195" max="8195" width="2.85546875" style="1" customWidth="1"/>
    <col min="8196" max="8198" width="15.7109375" style="1" customWidth="1"/>
    <col min="8199" max="8199" width="2.85546875" style="1" customWidth="1"/>
    <col min="8200" max="8202" width="15.7109375" style="1" customWidth="1"/>
    <col min="8203" max="8203" width="2.85546875" style="1" customWidth="1"/>
    <col min="8204" max="8447" width="11.42578125" style="1"/>
    <col min="8448" max="8448" width="2.85546875" style="1" customWidth="1"/>
    <col min="8449" max="8450" width="37.5703125" style="1" customWidth="1"/>
    <col min="8451" max="8451" width="2.85546875" style="1" customWidth="1"/>
    <col min="8452" max="8454" width="15.7109375" style="1" customWidth="1"/>
    <col min="8455" max="8455" width="2.85546875" style="1" customWidth="1"/>
    <col min="8456" max="8458" width="15.7109375" style="1" customWidth="1"/>
    <col min="8459" max="8459" width="2.85546875" style="1" customWidth="1"/>
    <col min="8460" max="8703" width="11.42578125" style="1"/>
    <col min="8704" max="8704" width="2.85546875" style="1" customWidth="1"/>
    <col min="8705" max="8706" width="37.5703125" style="1" customWidth="1"/>
    <col min="8707" max="8707" width="2.85546875" style="1" customWidth="1"/>
    <col min="8708" max="8710" width="15.7109375" style="1" customWidth="1"/>
    <col min="8711" max="8711" width="2.85546875" style="1" customWidth="1"/>
    <col min="8712" max="8714" width="15.7109375" style="1" customWidth="1"/>
    <col min="8715" max="8715" width="2.85546875" style="1" customWidth="1"/>
    <col min="8716" max="8959" width="11.42578125" style="1"/>
    <col min="8960" max="8960" width="2.85546875" style="1" customWidth="1"/>
    <col min="8961" max="8962" width="37.5703125" style="1" customWidth="1"/>
    <col min="8963" max="8963" width="2.85546875" style="1" customWidth="1"/>
    <col min="8964" max="8966" width="15.7109375" style="1" customWidth="1"/>
    <col min="8967" max="8967" width="2.85546875" style="1" customWidth="1"/>
    <col min="8968" max="8970" width="15.7109375" style="1" customWidth="1"/>
    <col min="8971" max="8971" width="2.85546875" style="1" customWidth="1"/>
    <col min="8972" max="9215" width="11.42578125" style="1"/>
    <col min="9216" max="9216" width="2.85546875" style="1" customWidth="1"/>
    <col min="9217" max="9218" width="37.5703125" style="1" customWidth="1"/>
    <col min="9219" max="9219" width="2.85546875" style="1" customWidth="1"/>
    <col min="9220" max="9222" width="15.7109375" style="1" customWidth="1"/>
    <col min="9223" max="9223" width="2.85546875" style="1" customWidth="1"/>
    <col min="9224" max="9226" width="15.7109375" style="1" customWidth="1"/>
    <col min="9227" max="9227" width="2.85546875" style="1" customWidth="1"/>
    <col min="9228" max="9471" width="11.42578125" style="1"/>
    <col min="9472" max="9472" width="2.85546875" style="1" customWidth="1"/>
    <col min="9473" max="9474" width="37.5703125" style="1" customWidth="1"/>
    <col min="9475" max="9475" width="2.85546875" style="1" customWidth="1"/>
    <col min="9476" max="9478" width="15.7109375" style="1" customWidth="1"/>
    <col min="9479" max="9479" width="2.85546875" style="1" customWidth="1"/>
    <col min="9480" max="9482" width="15.7109375" style="1" customWidth="1"/>
    <col min="9483" max="9483" width="2.85546875" style="1" customWidth="1"/>
    <col min="9484" max="9727" width="11.42578125" style="1"/>
    <col min="9728" max="9728" width="2.85546875" style="1" customWidth="1"/>
    <col min="9729" max="9730" width="37.5703125" style="1" customWidth="1"/>
    <col min="9731" max="9731" width="2.85546875" style="1" customWidth="1"/>
    <col min="9732" max="9734" width="15.7109375" style="1" customWidth="1"/>
    <col min="9735" max="9735" width="2.85546875" style="1" customWidth="1"/>
    <col min="9736" max="9738" width="15.7109375" style="1" customWidth="1"/>
    <col min="9739" max="9739" width="2.85546875" style="1" customWidth="1"/>
    <col min="9740" max="9983" width="11.42578125" style="1"/>
    <col min="9984" max="9984" width="2.85546875" style="1" customWidth="1"/>
    <col min="9985" max="9986" width="37.5703125" style="1" customWidth="1"/>
    <col min="9987" max="9987" width="2.85546875" style="1" customWidth="1"/>
    <col min="9988" max="9990" width="15.7109375" style="1" customWidth="1"/>
    <col min="9991" max="9991" width="2.85546875" style="1" customWidth="1"/>
    <col min="9992" max="9994" width="15.7109375" style="1" customWidth="1"/>
    <col min="9995" max="9995" width="2.85546875" style="1" customWidth="1"/>
    <col min="9996" max="10239" width="11.42578125" style="1"/>
    <col min="10240" max="10240" width="2.85546875" style="1" customWidth="1"/>
    <col min="10241" max="10242" width="37.5703125" style="1" customWidth="1"/>
    <col min="10243" max="10243" width="2.85546875" style="1" customWidth="1"/>
    <col min="10244" max="10246" width="15.7109375" style="1" customWidth="1"/>
    <col min="10247" max="10247" width="2.85546875" style="1" customWidth="1"/>
    <col min="10248" max="10250" width="15.7109375" style="1" customWidth="1"/>
    <col min="10251" max="10251" width="2.85546875" style="1" customWidth="1"/>
    <col min="10252" max="10495" width="11.42578125" style="1"/>
    <col min="10496" max="10496" width="2.85546875" style="1" customWidth="1"/>
    <col min="10497" max="10498" width="37.5703125" style="1" customWidth="1"/>
    <col min="10499" max="10499" width="2.85546875" style="1" customWidth="1"/>
    <col min="10500" max="10502" width="15.7109375" style="1" customWidth="1"/>
    <col min="10503" max="10503" width="2.85546875" style="1" customWidth="1"/>
    <col min="10504" max="10506" width="15.7109375" style="1" customWidth="1"/>
    <col min="10507" max="10507" width="2.85546875" style="1" customWidth="1"/>
    <col min="10508" max="10751" width="11.42578125" style="1"/>
    <col min="10752" max="10752" width="2.85546875" style="1" customWidth="1"/>
    <col min="10753" max="10754" width="37.5703125" style="1" customWidth="1"/>
    <col min="10755" max="10755" width="2.85546875" style="1" customWidth="1"/>
    <col min="10756" max="10758" width="15.7109375" style="1" customWidth="1"/>
    <col min="10759" max="10759" width="2.85546875" style="1" customWidth="1"/>
    <col min="10760" max="10762" width="15.7109375" style="1" customWidth="1"/>
    <col min="10763" max="10763" width="2.85546875" style="1" customWidth="1"/>
    <col min="10764" max="11007" width="11.42578125" style="1"/>
    <col min="11008" max="11008" width="2.85546875" style="1" customWidth="1"/>
    <col min="11009" max="11010" width="37.5703125" style="1" customWidth="1"/>
    <col min="11011" max="11011" width="2.85546875" style="1" customWidth="1"/>
    <col min="11012" max="11014" width="15.7109375" style="1" customWidth="1"/>
    <col min="11015" max="11015" width="2.85546875" style="1" customWidth="1"/>
    <col min="11016" max="11018" width="15.7109375" style="1" customWidth="1"/>
    <col min="11019" max="11019" width="2.85546875" style="1" customWidth="1"/>
    <col min="11020" max="11263" width="11.42578125" style="1"/>
    <col min="11264" max="11264" width="2.85546875" style="1" customWidth="1"/>
    <col min="11265" max="11266" width="37.5703125" style="1" customWidth="1"/>
    <col min="11267" max="11267" width="2.85546875" style="1" customWidth="1"/>
    <col min="11268" max="11270" width="15.7109375" style="1" customWidth="1"/>
    <col min="11271" max="11271" width="2.85546875" style="1" customWidth="1"/>
    <col min="11272" max="11274" width="15.7109375" style="1" customWidth="1"/>
    <col min="11275" max="11275" width="2.85546875" style="1" customWidth="1"/>
    <col min="11276" max="11519" width="11.42578125" style="1"/>
    <col min="11520" max="11520" width="2.85546875" style="1" customWidth="1"/>
    <col min="11521" max="11522" width="37.5703125" style="1" customWidth="1"/>
    <col min="11523" max="11523" width="2.85546875" style="1" customWidth="1"/>
    <col min="11524" max="11526" width="15.7109375" style="1" customWidth="1"/>
    <col min="11527" max="11527" width="2.85546875" style="1" customWidth="1"/>
    <col min="11528" max="11530" width="15.7109375" style="1" customWidth="1"/>
    <col min="11531" max="11531" width="2.85546875" style="1" customWidth="1"/>
    <col min="11532" max="11775" width="11.42578125" style="1"/>
    <col min="11776" max="11776" width="2.85546875" style="1" customWidth="1"/>
    <col min="11777" max="11778" width="37.5703125" style="1" customWidth="1"/>
    <col min="11779" max="11779" width="2.85546875" style="1" customWidth="1"/>
    <col min="11780" max="11782" width="15.7109375" style="1" customWidth="1"/>
    <col min="11783" max="11783" width="2.85546875" style="1" customWidth="1"/>
    <col min="11784" max="11786" width="15.7109375" style="1" customWidth="1"/>
    <col min="11787" max="11787" width="2.85546875" style="1" customWidth="1"/>
    <col min="11788" max="12031" width="11.42578125" style="1"/>
    <col min="12032" max="12032" width="2.85546875" style="1" customWidth="1"/>
    <col min="12033" max="12034" width="37.5703125" style="1" customWidth="1"/>
    <col min="12035" max="12035" width="2.85546875" style="1" customWidth="1"/>
    <col min="12036" max="12038" width="15.7109375" style="1" customWidth="1"/>
    <col min="12039" max="12039" width="2.85546875" style="1" customWidth="1"/>
    <col min="12040" max="12042" width="15.7109375" style="1" customWidth="1"/>
    <col min="12043" max="12043" width="2.85546875" style="1" customWidth="1"/>
    <col min="12044" max="12287" width="11.42578125" style="1"/>
    <col min="12288" max="12288" width="2.85546875" style="1" customWidth="1"/>
    <col min="12289" max="12290" width="37.5703125" style="1" customWidth="1"/>
    <col min="12291" max="12291" width="2.85546875" style="1" customWidth="1"/>
    <col min="12292" max="12294" width="15.7109375" style="1" customWidth="1"/>
    <col min="12295" max="12295" width="2.85546875" style="1" customWidth="1"/>
    <col min="12296" max="12298" width="15.7109375" style="1" customWidth="1"/>
    <col min="12299" max="12299" width="2.85546875" style="1" customWidth="1"/>
    <col min="12300" max="12543" width="11.42578125" style="1"/>
    <col min="12544" max="12544" width="2.85546875" style="1" customWidth="1"/>
    <col min="12545" max="12546" width="37.5703125" style="1" customWidth="1"/>
    <col min="12547" max="12547" width="2.85546875" style="1" customWidth="1"/>
    <col min="12548" max="12550" width="15.7109375" style="1" customWidth="1"/>
    <col min="12551" max="12551" width="2.85546875" style="1" customWidth="1"/>
    <col min="12552" max="12554" width="15.7109375" style="1" customWidth="1"/>
    <col min="12555" max="12555" width="2.85546875" style="1" customWidth="1"/>
    <col min="12556" max="12799" width="11.42578125" style="1"/>
    <col min="12800" max="12800" width="2.85546875" style="1" customWidth="1"/>
    <col min="12801" max="12802" width="37.5703125" style="1" customWidth="1"/>
    <col min="12803" max="12803" width="2.85546875" style="1" customWidth="1"/>
    <col min="12804" max="12806" width="15.7109375" style="1" customWidth="1"/>
    <col min="12807" max="12807" width="2.85546875" style="1" customWidth="1"/>
    <col min="12808" max="12810" width="15.7109375" style="1" customWidth="1"/>
    <col min="12811" max="12811" width="2.85546875" style="1" customWidth="1"/>
    <col min="12812" max="13055" width="11.42578125" style="1"/>
    <col min="13056" max="13056" width="2.85546875" style="1" customWidth="1"/>
    <col min="13057" max="13058" width="37.5703125" style="1" customWidth="1"/>
    <col min="13059" max="13059" width="2.85546875" style="1" customWidth="1"/>
    <col min="13060" max="13062" width="15.7109375" style="1" customWidth="1"/>
    <col min="13063" max="13063" width="2.85546875" style="1" customWidth="1"/>
    <col min="13064" max="13066" width="15.7109375" style="1" customWidth="1"/>
    <col min="13067" max="13067" width="2.85546875" style="1" customWidth="1"/>
    <col min="13068" max="13311" width="11.42578125" style="1"/>
    <col min="13312" max="13312" width="2.85546875" style="1" customWidth="1"/>
    <col min="13313" max="13314" width="37.5703125" style="1" customWidth="1"/>
    <col min="13315" max="13315" width="2.85546875" style="1" customWidth="1"/>
    <col min="13316" max="13318" width="15.7109375" style="1" customWidth="1"/>
    <col min="13319" max="13319" width="2.85546875" style="1" customWidth="1"/>
    <col min="13320" max="13322" width="15.7109375" style="1" customWidth="1"/>
    <col min="13323" max="13323" width="2.85546875" style="1" customWidth="1"/>
    <col min="13324" max="13567" width="11.42578125" style="1"/>
    <col min="13568" max="13568" width="2.85546875" style="1" customWidth="1"/>
    <col min="13569" max="13570" width="37.5703125" style="1" customWidth="1"/>
    <col min="13571" max="13571" width="2.85546875" style="1" customWidth="1"/>
    <col min="13572" max="13574" width="15.7109375" style="1" customWidth="1"/>
    <col min="13575" max="13575" width="2.85546875" style="1" customWidth="1"/>
    <col min="13576" max="13578" width="15.7109375" style="1" customWidth="1"/>
    <col min="13579" max="13579" width="2.85546875" style="1" customWidth="1"/>
    <col min="13580" max="13823" width="11.42578125" style="1"/>
    <col min="13824" max="13824" width="2.85546875" style="1" customWidth="1"/>
    <col min="13825" max="13826" width="37.5703125" style="1" customWidth="1"/>
    <col min="13827" max="13827" width="2.85546875" style="1" customWidth="1"/>
    <col min="13828" max="13830" width="15.7109375" style="1" customWidth="1"/>
    <col min="13831" max="13831" width="2.85546875" style="1" customWidth="1"/>
    <col min="13832" max="13834" width="15.7109375" style="1" customWidth="1"/>
    <col min="13835" max="13835" width="2.85546875" style="1" customWidth="1"/>
    <col min="13836" max="14079" width="11.42578125" style="1"/>
    <col min="14080" max="14080" width="2.85546875" style="1" customWidth="1"/>
    <col min="14081" max="14082" width="37.5703125" style="1" customWidth="1"/>
    <col min="14083" max="14083" width="2.85546875" style="1" customWidth="1"/>
    <col min="14084" max="14086" width="15.7109375" style="1" customWidth="1"/>
    <col min="14087" max="14087" width="2.85546875" style="1" customWidth="1"/>
    <col min="14088" max="14090" width="15.7109375" style="1" customWidth="1"/>
    <col min="14091" max="14091" width="2.85546875" style="1" customWidth="1"/>
    <col min="14092" max="14335" width="11.42578125" style="1"/>
    <col min="14336" max="14336" width="2.85546875" style="1" customWidth="1"/>
    <col min="14337" max="14338" width="37.5703125" style="1" customWidth="1"/>
    <col min="14339" max="14339" width="2.85546875" style="1" customWidth="1"/>
    <col min="14340" max="14342" width="15.7109375" style="1" customWidth="1"/>
    <col min="14343" max="14343" width="2.85546875" style="1" customWidth="1"/>
    <col min="14344" max="14346" width="15.7109375" style="1" customWidth="1"/>
    <col min="14347" max="14347" width="2.85546875" style="1" customWidth="1"/>
    <col min="14348" max="14591" width="11.42578125" style="1"/>
    <col min="14592" max="14592" width="2.85546875" style="1" customWidth="1"/>
    <col min="14593" max="14594" width="37.5703125" style="1" customWidth="1"/>
    <col min="14595" max="14595" width="2.85546875" style="1" customWidth="1"/>
    <col min="14596" max="14598" width="15.7109375" style="1" customWidth="1"/>
    <col min="14599" max="14599" width="2.85546875" style="1" customWidth="1"/>
    <col min="14600" max="14602" width="15.7109375" style="1" customWidth="1"/>
    <col min="14603" max="14603" width="2.85546875" style="1" customWidth="1"/>
    <col min="14604" max="14847" width="11.42578125" style="1"/>
    <col min="14848" max="14848" width="2.85546875" style="1" customWidth="1"/>
    <col min="14849" max="14850" width="37.5703125" style="1" customWidth="1"/>
    <col min="14851" max="14851" width="2.85546875" style="1" customWidth="1"/>
    <col min="14852" max="14854" width="15.7109375" style="1" customWidth="1"/>
    <col min="14855" max="14855" width="2.85546875" style="1" customWidth="1"/>
    <col min="14856" max="14858" width="15.7109375" style="1" customWidth="1"/>
    <col min="14859" max="14859" width="2.85546875" style="1" customWidth="1"/>
    <col min="14860" max="15103" width="11.42578125" style="1"/>
    <col min="15104" max="15104" width="2.85546875" style="1" customWidth="1"/>
    <col min="15105" max="15106" width="37.5703125" style="1" customWidth="1"/>
    <col min="15107" max="15107" width="2.85546875" style="1" customWidth="1"/>
    <col min="15108" max="15110" width="15.7109375" style="1" customWidth="1"/>
    <col min="15111" max="15111" width="2.85546875" style="1" customWidth="1"/>
    <col min="15112" max="15114" width="15.7109375" style="1" customWidth="1"/>
    <col min="15115" max="15115" width="2.85546875" style="1" customWidth="1"/>
    <col min="15116" max="15359" width="11.42578125" style="1"/>
    <col min="15360" max="15360" width="2.85546875" style="1" customWidth="1"/>
    <col min="15361" max="15362" width="37.5703125" style="1" customWidth="1"/>
    <col min="15363" max="15363" width="2.85546875" style="1" customWidth="1"/>
    <col min="15364" max="15366" width="15.7109375" style="1" customWidth="1"/>
    <col min="15367" max="15367" width="2.85546875" style="1" customWidth="1"/>
    <col min="15368" max="15370" width="15.7109375" style="1" customWidth="1"/>
    <col min="15371" max="15371" width="2.85546875" style="1" customWidth="1"/>
    <col min="15372" max="15615" width="11.42578125" style="1"/>
    <col min="15616" max="15616" width="2.85546875" style="1" customWidth="1"/>
    <col min="15617" max="15618" width="37.5703125" style="1" customWidth="1"/>
    <col min="15619" max="15619" width="2.85546875" style="1" customWidth="1"/>
    <col min="15620" max="15622" width="15.7109375" style="1" customWidth="1"/>
    <col min="15623" max="15623" width="2.85546875" style="1" customWidth="1"/>
    <col min="15624" max="15626" width="15.7109375" style="1" customWidth="1"/>
    <col min="15627" max="15627" width="2.85546875" style="1" customWidth="1"/>
    <col min="15628" max="15871" width="11.42578125" style="1"/>
    <col min="15872" max="15872" width="2.85546875" style="1" customWidth="1"/>
    <col min="15873" max="15874" width="37.5703125" style="1" customWidth="1"/>
    <col min="15875" max="15875" width="2.85546875" style="1" customWidth="1"/>
    <col min="15876" max="15878" width="15.7109375" style="1" customWidth="1"/>
    <col min="15879" max="15879" width="2.85546875" style="1" customWidth="1"/>
    <col min="15880" max="15882" width="15.7109375" style="1" customWidth="1"/>
    <col min="15883" max="15883" width="2.85546875" style="1" customWidth="1"/>
    <col min="15884" max="16127" width="11.42578125" style="1"/>
    <col min="16128" max="16128" width="2.85546875" style="1" customWidth="1"/>
    <col min="16129" max="16130" width="37.5703125" style="1" customWidth="1"/>
    <col min="16131" max="16131" width="2.85546875" style="1" customWidth="1"/>
    <col min="16132" max="16134" width="15.7109375" style="1" customWidth="1"/>
    <col min="16135" max="16135" width="2.85546875" style="1" customWidth="1"/>
    <col min="16136" max="16138" width="15.7109375" style="1" customWidth="1"/>
    <col min="16139" max="16139" width="2.85546875" style="1" customWidth="1"/>
    <col min="16140" max="16384" width="11.42578125" style="1"/>
  </cols>
  <sheetData>
    <row r="1" spans="2:13" ht="12" customHeight="1" x14ac:dyDescent="0.25">
      <c r="L1" s="75"/>
      <c r="M1" s="75"/>
    </row>
    <row r="2" spans="2:13" x14ac:dyDescent="0.25">
      <c r="B2" s="2" t="s">
        <v>287</v>
      </c>
      <c r="D2" s="12"/>
      <c r="E2" s="3"/>
      <c r="L2" s="75"/>
      <c r="M2" s="75"/>
    </row>
    <row r="3" spans="2:13" x14ac:dyDescent="0.25">
      <c r="B3" s="2" t="s">
        <v>288</v>
      </c>
      <c r="D3" s="12"/>
      <c r="E3" s="3"/>
      <c r="L3" s="75"/>
      <c r="M3" s="75"/>
    </row>
    <row r="4" spans="2:13" x14ac:dyDescent="0.25">
      <c r="B4" s="55"/>
      <c r="E4" s="4"/>
      <c r="L4" s="75"/>
      <c r="M4" s="75"/>
    </row>
    <row r="5" spans="2:13" s="514" customFormat="1" x14ac:dyDescent="0.25">
      <c r="B5" s="1501" t="s">
        <v>4</v>
      </c>
      <c r="D5" s="1501">
        <v>2019</v>
      </c>
      <c r="E5" s="1501"/>
      <c r="F5" s="1501"/>
      <c r="H5" s="1501">
        <v>2018</v>
      </c>
      <c r="I5" s="1501"/>
      <c r="J5" s="1501"/>
      <c r="K5" s="1465"/>
      <c r="L5" s="1456"/>
      <c r="M5" s="1456"/>
    </row>
    <row r="6" spans="2:13" s="514" customFormat="1" x14ac:dyDescent="0.25">
      <c r="B6" s="1501"/>
      <c r="D6" s="1501" t="s">
        <v>148</v>
      </c>
      <c r="E6" s="1441" t="s">
        <v>149</v>
      </c>
      <c r="F6" s="1441" t="s">
        <v>150</v>
      </c>
      <c r="H6" s="1501" t="s">
        <v>148</v>
      </c>
      <c r="I6" s="1441" t="s">
        <v>149</v>
      </c>
      <c r="J6" s="1441" t="s">
        <v>150</v>
      </c>
      <c r="K6" s="1465"/>
      <c r="L6" s="1456"/>
      <c r="M6" s="1456"/>
    </row>
    <row r="7" spans="2:13" s="514" customFormat="1" x14ac:dyDescent="0.25">
      <c r="B7" s="1501"/>
      <c r="D7" s="1501"/>
      <c r="E7" s="1441" t="s">
        <v>151</v>
      </c>
      <c r="F7" s="1441" t="s">
        <v>151</v>
      </c>
      <c r="H7" s="1501"/>
      <c r="I7" s="1441" t="s">
        <v>151</v>
      </c>
      <c r="J7" s="1441" t="s">
        <v>151</v>
      </c>
      <c r="K7" s="1465"/>
      <c r="L7" s="1456"/>
      <c r="M7" s="1456"/>
    </row>
    <row r="8" spans="2:13" x14ac:dyDescent="0.25">
      <c r="B8" s="7"/>
      <c r="D8" s="62"/>
      <c r="E8" s="62"/>
      <c r="F8" s="62"/>
      <c r="H8" s="9"/>
      <c r="I8" s="7"/>
      <c r="L8" s="7"/>
      <c r="M8" s="75"/>
    </row>
    <row r="9" spans="2:13" x14ac:dyDescent="0.25">
      <c r="B9" s="422" t="s">
        <v>6</v>
      </c>
      <c r="D9" s="22"/>
      <c r="E9" s="22"/>
      <c r="F9" s="22"/>
      <c r="G9" s="15"/>
      <c r="H9" s="22"/>
      <c r="I9" s="15"/>
      <c r="J9" s="15"/>
      <c r="K9" s="236"/>
      <c r="L9" s="236"/>
      <c r="M9" s="75"/>
    </row>
    <row r="10" spans="2:13" x14ac:dyDescent="0.25">
      <c r="B10" s="624" t="s">
        <v>508</v>
      </c>
      <c r="C10" s="453"/>
      <c r="D10" s="637">
        <f>SUM(E10:F10)</f>
        <v>17</v>
      </c>
      <c r="E10" s="644">
        <v>17</v>
      </c>
      <c r="F10" s="644">
        <v>0</v>
      </c>
      <c r="G10" s="954"/>
      <c r="H10" s="637">
        <f>SUM(I10:J10)</f>
        <v>15</v>
      </c>
      <c r="I10" s="644">
        <v>15</v>
      </c>
      <c r="J10" s="644">
        <v>0</v>
      </c>
      <c r="K10" s="236"/>
      <c r="L10" s="236"/>
      <c r="M10" s="258"/>
    </row>
    <row r="11" spans="2:13" x14ac:dyDescent="0.25">
      <c r="B11" s="628" t="s">
        <v>15</v>
      </c>
      <c r="C11" s="453"/>
      <c r="D11" s="640">
        <f t="shared" ref="D11:D52" si="0">SUM(E11:F11)</f>
        <v>8</v>
      </c>
      <c r="E11" s="647">
        <v>0</v>
      </c>
      <c r="F11" s="647">
        <v>8</v>
      </c>
      <c r="G11" s="954"/>
      <c r="H11" s="640">
        <f t="shared" ref="H11:H52" si="1">SUM(I11:J11)</f>
        <v>9</v>
      </c>
      <c r="I11" s="647">
        <v>0</v>
      </c>
      <c r="J11" s="647">
        <v>9</v>
      </c>
      <c r="K11" s="236"/>
      <c r="L11" s="236"/>
      <c r="M11" s="261"/>
    </row>
    <row r="12" spans="2:13" x14ac:dyDescent="0.25">
      <c r="B12" s="636" t="s">
        <v>21</v>
      </c>
      <c r="C12" s="453"/>
      <c r="D12" s="642">
        <f t="shared" si="0"/>
        <v>1939</v>
      </c>
      <c r="E12" s="650">
        <v>1813</v>
      </c>
      <c r="F12" s="650">
        <v>126</v>
      </c>
      <c r="G12" s="954"/>
      <c r="H12" s="642">
        <f t="shared" si="1"/>
        <v>1974</v>
      </c>
      <c r="I12" s="650">
        <v>1845</v>
      </c>
      <c r="J12" s="650">
        <v>129</v>
      </c>
      <c r="K12" s="236"/>
      <c r="L12" s="236"/>
      <c r="M12" s="261"/>
    </row>
    <row r="13" spans="2:13" x14ac:dyDescent="0.25">
      <c r="B13" s="43"/>
      <c r="C13" s="61"/>
      <c r="D13" s="183"/>
      <c r="E13" s="183"/>
      <c r="F13" s="183"/>
      <c r="G13" s="183"/>
      <c r="H13" s="183"/>
      <c r="I13" s="183"/>
      <c r="J13" s="183"/>
      <c r="K13" s="236"/>
      <c r="L13" s="236"/>
      <c r="M13" s="261"/>
    </row>
    <row r="14" spans="2:13" x14ac:dyDescent="0.25">
      <c r="B14" s="29"/>
      <c r="C14" s="61"/>
      <c r="D14" s="274"/>
      <c r="E14" s="274"/>
      <c r="F14" s="274"/>
      <c r="G14" s="266"/>
      <c r="H14" s="274"/>
      <c r="I14" s="274"/>
      <c r="J14" s="274"/>
      <c r="K14" s="236"/>
      <c r="L14" s="236"/>
      <c r="M14" s="261"/>
    </row>
    <row r="15" spans="2:13" x14ac:dyDescent="0.25">
      <c r="B15" s="422" t="s">
        <v>23</v>
      </c>
      <c r="C15" s="61"/>
      <c r="D15" s="274"/>
      <c r="E15" s="266"/>
      <c r="F15" s="266"/>
      <c r="G15" s="266"/>
      <c r="H15" s="274"/>
      <c r="I15" s="266"/>
      <c r="J15" s="266"/>
      <c r="K15" s="236"/>
      <c r="L15" s="236"/>
      <c r="M15" s="261"/>
    </row>
    <row r="16" spans="2:13" x14ac:dyDescent="0.25">
      <c r="B16" s="624" t="s">
        <v>26</v>
      </c>
      <c r="C16" s="453"/>
      <c r="D16" s="637">
        <f>SUM(E16:F16)</f>
        <v>129</v>
      </c>
      <c r="E16" s="644">
        <v>129</v>
      </c>
      <c r="F16" s="644">
        <v>0</v>
      </c>
      <c r="G16" s="954"/>
      <c r="H16" s="637">
        <f>SUM(I16:J16)</f>
        <v>132</v>
      </c>
      <c r="I16" s="644">
        <v>132</v>
      </c>
      <c r="J16" s="644">
        <v>0</v>
      </c>
      <c r="K16" s="236"/>
      <c r="L16" s="236"/>
      <c r="M16" s="261"/>
    </row>
    <row r="17" spans="2:13" hidden="1" x14ac:dyDescent="0.25">
      <c r="B17" s="628" t="s">
        <v>444</v>
      </c>
      <c r="C17" s="453"/>
      <c r="D17" s="640">
        <f t="shared" si="0"/>
        <v>0</v>
      </c>
      <c r="E17" s="647"/>
      <c r="F17" s="647"/>
      <c r="G17" s="954"/>
      <c r="H17" s="640">
        <f t="shared" si="1"/>
        <v>250</v>
      </c>
      <c r="I17" s="647">
        <v>250</v>
      </c>
      <c r="J17" s="647">
        <v>0</v>
      </c>
      <c r="K17" s="236"/>
      <c r="L17" s="236"/>
      <c r="M17" s="261"/>
    </row>
    <row r="18" spans="2:13" x14ac:dyDescent="0.25">
      <c r="B18" s="628" t="s">
        <v>32</v>
      </c>
      <c r="C18" s="453"/>
      <c r="D18" s="640">
        <f t="shared" si="0"/>
        <v>421</v>
      </c>
      <c r="E18" s="647">
        <v>378</v>
      </c>
      <c r="F18" s="647">
        <v>43</v>
      </c>
      <c r="G18" s="954"/>
      <c r="H18" s="640">
        <f t="shared" si="1"/>
        <v>389</v>
      </c>
      <c r="I18" s="647">
        <v>348</v>
      </c>
      <c r="J18" s="647">
        <v>41</v>
      </c>
      <c r="K18" s="236"/>
      <c r="L18" s="236"/>
      <c r="M18" s="261"/>
    </row>
    <row r="19" spans="2:13" x14ac:dyDescent="0.25">
      <c r="B19" s="628" t="s">
        <v>36</v>
      </c>
      <c r="C19" s="453"/>
      <c r="D19" s="640">
        <f t="shared" si="0"/>
        <v>1201</v>
      </c>
      <c r="E19" s="647">
        <v>1021</v>
      </c>
      <c r="F19" s="647">
        <v>180</v>
      </c>
      <c r="G19" s="954"/>
      <c r="H19" s="640">
        <f t="shared" si="1"/>
        <v>1002</v>
      </c>
      <c r="I19" s="647">
        <v>1000</v>
      </c>
      <c r="J19" s="647">
        <v>2</v>
      </c>
      <c r="K19" s="236"/>
      <c r="L19" s="236"/>
      <c r="M19" s="261"/>
    </row>
    <row r="20" spans="2:13" x14ac:dyDescent="0.25">
      <c r="B20" s="628" t="s">
        <v>38</v>
      </c>
      <c r="C20" s="453"/>
      <c r="D20" s="640">
        <f t="shared" si="0"/>
        <v>1347</v>
      </c>
      <c r="E20" s="647">
        <v>1327</v>
      </c>
      <c r="F20" s="647">
        <v>20</v>
      </c>
      <c r="G20" s="954"/>
      <c r="H20" s="640">
        <f t="shared" si="1"/>
        <v>1279</v>
      </c>
      <c r="I20" s="647">
        <v>1259</v>
      </c>
      <c r="J20" s="647">
        <v>20</v>
      </c>
      <c r="K20" s="236"/>
      <c r="L20" s="236"/>
      <c r="M20" s="261"/>
    </row>
    <row r="21" spans="2:13" hidden="1" x14ac:dyDescent="0.25">
      <c r="B21" s="628" t="s">
        <v>433</v>
      </c>
      <c r="C21" s="453"/>
      <c r="D21" s="640">
        <f t="shared" si="0"/>
        <v>0</v>
      </c>
      <c r="E21" s="647"/>
      <c r="F21" s="647"/>
      <c r="G21" s="954"/>
      <c r="H21" s="640">
        <f t="shared" si="1"/>
        <v>188</v>
      </c>
      <c r="I21" s="647">
        <v>188</v>
      </c>
      <c r="J21" s="647">
        <v>0</v>
      </c>
      <c r="K21" s="236"/>
      <c r="L21" s="236"/>
      <c r="M21" s="261"/>
    </row>
    <row r="22" spans="2:13" s="440" customFormat="1" x14ac:dyDescent="0.25">
      <c r="B22" s="628" t="s">
        <v>45</v>
      </c>
      <c r="C22" s="453"/>
      <c r="D22" s="640">
        <f t="shared" si="0"/>
        <v>943</v>
      </c>
      <c r="E22" s="737">
        <v>943</v>
      </c>
      <c r="F22" s="737">
        <v>0</v>
      </c>
      <c r="G22" s="954"/>
      <c r="H22" s="1027">
        <v>739</v>
      </c>
      <c r="I22" s="737" t="s">
        <v>101</v>
      </c>
      <c r="J22" s="737" t="s">
        <v>101</v>
      </c>
      <c r="K22" s="542"/>
      <c r="L22" s="542"/>
      <c r="M22" s="1313"/>
    </row>
    <row r="23" spans="2:13" hidden="1" x14ac:dyDescent="0.25">
      <c r="B23" s="628" t="s">
        <v>46</v>
      </c>
      <c r="C23" s="453"/>
      <c r="D23" s="640">
        <f t="shared" si="0"/>
        <v>0</v>
      </c>
      <c r="E23" s="737"/>
      <c r="F23" s="737"/>
      <c r="G23" s="954"/>
      <c r="H23" s="1027">
        <f t="shared" si="1"/>
        <v>214</v>
      </c>
      <c r="I23" s="737">
        <v>157</v>
      </c>
      <c r="J23" s="737">
        <v>57</v>
      </c>
      <c r="K23" s="236"/>
      <c r="L23" s="236"/>
      <c r="M23" s="261"/>
    </row>
    <row r="24" spans="2:13" x14ac:dyDescent="0.25">
      <c r="B24" s="636" t="s">
        <v>351</v>
      </c>
      <c r="C24" s="453"/>
      <c r="D24" s="642">
        <f t="shared" si="0"/>
        <v>169</v>
      </c>
      <c r="E24" s="650">
        <v>169</v>
      </c>
      <c r="F24" s="650">
        <v>0</v>
      </c>
      <c r="G24" s="954"/>
      <c r="H24" s="642">
        <f t="shared" si="1"/>
        <v>159</v>
      </c>
      <c r="I24" s="650">
        <v>159</v>
      </c>
      <c r="J24" s="650">
        <v>0</v>
      </c>
      <c r="K24" s="236"/>
      <c r="L24" s="236"/>
      <c r="M24" s="261"/>
    </row>
    <row r="25" spans="2:13" x14ac:dyDescent="0.25">
      <c r="B25" s="43"/>
      <c r="C25" s="61"/>
      <c r="D25" s="183"/>
      <c r="E25" s="183"/>
      <c r="F25" s="183"/>
      <c r="G25" s="183"/>
      <c r="H25" s="183"/>
      <c r="I25" s="183"/>
      <c r="J25" s="183"/>
      <c r="K25" s="236"/>
      <c r="L25" s="236"/>
      <c r="M25" s="261"/>
    </row>
    <row r="26" spans="2:13" x14ac:dyDescent="0.25">
      <c r="B26" s="21"/>
      <c r="C26" s="61"/>
      <c r="D26" s="274"/>
      <c r="E26" s="266"/>
      <c r="F26" s="266"/>
      <c r="G26" s="266"/>
      <c r="H26" s="274"/>
      <c r="I26" s="266"/>
      <c r="J26" s="266"/>
      <c r="K26" s="236"/>
      <c r="L26" s="236"/>
      <c r="M26" s="261"/>
    </row>
    <row r="27" spans="2:13" x14ac:dyDescent="0.25">
      <c r="B27" s="422" t="s">
        <v>52</v>
      </c>
      <c r="C27" s="61"/>
      <c r="D27" s="274"/>
      <c r="E27" s="266"/>
      <c r="F27" s="266"/>
      <c r="G27" s="266"/>
      <c r="H27" s="274"/>
      <c r="I27" s="266"/>
      <c r="J27" s="266"/>
      <c r="K27" s="236"/>
      <c r="L27" s="236"/>
      <c r="M27" s="261"/>
    </row>
    <row r="28" spans="2:13" customFormat="1" x14ac:dyDescent="0.25">
      <c r="B28" s="624" t="s">
        <v>120</v>
      </c>
      <c r="C28" s="453"/>
      <c r="D28" s="637">
        <f t="shared" si="0"/>
        <v>11</v>
      </c>
      <c r="E28" s="644">
        <v>11</v>
      </c>
      <c r="F28" s="644">
        <v>0</v>
      </c>
      <c r="G28" s="954"/>
      <c r="H28" s="637">
        <f t="shared" si="1"/>
        <v>12</v>
      </c>
      <c r="I28" s="644">
        <v>12</v>
      </c>
      <c r="J28" s="644">
        <v>0</v>
      </c>
      <c r="L28" s="236"/>
    </row>
    <row r="29" spans="2:13" customFormat="1" x14ac:dyDescent="0.25">
      <c r="B29" s="757" t="s">
        <v>58</v>
      </c>
      <c r="C29" s="453"/>
      <c r="D29" s="1062">
        <f t="shared" si="0"/>
        <v>1</v>
      </c>
      <c r="E29" s="1061">
        <v>1</v>
      </c>
      <c r="F29" s="1061">
        <v>0</v>
      </c>
      <c r="G29" s="954"/>
      <c r="H29" s="1062" t="s">
        <v>101</v>
      </c>
      <c r="I29" s="1061" t="s">
        <v>101</v>
      </c>
      <c r="J29" s="1061" t="s">
        <v>101</v>
      </c>
      <c r="L29" s="236"/>
    </row>
    <row r="30" spans="2:13" customFormat="1" x14ac:dyDescent="0.25">
      <c r="B30" s="628" t="s">
        <v>123</v>
      </c>
      <c r="C30" s="453"/>
      <c r="D30" s="640">
        <f t="shared" si="0"/>
        <v>116</v>
      </c>
      <c r="E30" s="647">
        <v>116</v>
      </c>
      <c r="F30" s="647">
        <v>0</v>
      </c>
      <c r="G30" s="954"/>
      <c r="H30" s="640">
        <f t="shared" si="1"/>
        <v>105</v>
      </c>
      <c r="I30" s="647">
        <v>104</v>
      </c>
      <c r="J30" s="647">
        <v>1</v>
      </c>
      <c r="L30" s="236"/>
    </row>
    <row r="31" spans="2:13" s="570" customFormat="1" x14ac:dyDescent="0.25">
      <c r="B31" s="628" t="s">
        <v>60</v>
      </c>
      <c r="C31" s="453"/>
      <c r="D31" s="640">
        <f t="shared" si="0"/>
        <v>44</v>
      </c>
      <c r="E31" s="647">
        <v>44</v>
      </c>
      <c r="F31" s="647">
        <v>0</v>
      </c>
      <c r="G31" s="954"/>
      <c r="H31" s="640">
        <f t="shared" si="1"/>
        <v>44</v>
      </c>
      <c r="I31" s="647">
        <v>44</v>
      </c>
      <c r="J31" s="647">
        <v>0</v>
      </c>
      <c r="L31" s="542"/>
    </row>
    <row r="32" spans="2:13" hidden="1" x14ac:dyDescent="0.25">
      <c r="B32" s="628" t="s">
        <v>420</v>
      </c>
      <c r="C32" s="453"/>
      <c r="D32" s="640">
        <f t="shared" si="0"/>
        <v>0</v>
      </c>
      <c r="E32" s="647"/>
      <c r="F32" s="647"/>
      <c r="G32" s="954"/>
      <c r="H32" s="640">
        <f t="shared" si="1"/>
        <v>5</v>
      </c>
      <c r="I32" s="647">
        <v>1</v>
      </c>
      <c r="J32" s="647">
        <v>4</v>
      </c>
      <c r="K32" s="236"/>
      <c r="L32" s="236"/>
      <c r="M32" s="261"/>
    </row>
    <row r="33" spans="2:13" hidden="1" x14ac:dyDescent="0.25">
      <c r="B33" s="628" t="s">
        <v>129</v>
      </c>
      <c r="C33" s="453"/>
      <c r="D33" s="640">
        <f t="shared" si="0"/>
        <v>0</v>
      </c>
      <c r="E33" s="647">
        <v>0</v>
      </c>
      <c r="F33" s="647">
        <v>0</v>
      </c>
      <c r="G33" s="954"/>
      <c r="H33" s="640">
        <f t="shared" si="1"/>
        <v>1</v>
      </c>
      <c r="I33" s="647">
        <v>1</v>
      </c>
      <c r="J33" s="647">
        <v>0</v>
      </c>
      <c r="K33" s="236"/>
      <c r="L33" s="236"/>
      <c r="M33" s="261"/>
    </row>
    <row r="34" spans="2:13" x14ac:dyDescent="0.25">
      <c r="B34" s="628" t="s">
        <v>64</v>
      </c>
      <c r="C34" s="453"/>
      <c r="D34" s="640">
        <f t="shared" si="0"/>
        <v>45</v>
      </c>
      <c r="E34" s="647">
        <v>32</v>
      </c>
      <c r="F34" s="647">
        <v>13</v>
      </c>
      <c r="G34" s="954"/>
      <c r="H34" s="640">
        <f t="shared" si="1"/>
        <v>34</v>
      </c>
      <c r="I34" s="647">
        <v>24</v>
      </c>
      <c r="J34" s="647">
        <v>10</v>
      </c>
      <c r="K34" s="236"/>
      <c r="L34" s="236"/>
      <c r="M34" s="261"/>
    </row>
    <row r="35" spans="2:13" x14ac:dyDescent="0.25">
      <c r="B35" s="628" t="s">
        <v>603</v>
      </c>
      <c r="C35" s="453"/>
      <c r="D35" s="640">
        <f t="shared" si="0"/>
        <v>49</v>
      </c>
      <c r="E35" s="647">
        <v>47</v>
      </c>
      <c r="F35" s="647">
        <v>2</v>
      </c>
      <c r="G35" s="954"/>
      <c r="H35" s="640">
        <f t="shared" si="1"/>
        <v>51</v>
      </c>
      <c r="I35" s="647">
        <v>49</v>
      </c>
      <c r="J35" s="647">
        <v>2</v>
      </c>
      <c r="K35" s="236"/>
      <c r="L35" s="236"/>
      <c r="M35" s="261"/>
    </row>
    <row r="36" spans="2:13" hidden="1" x14ac:dyDescent="0.25">
      <c r="B36" s="628" t="s">
        <v>65</v>
      </c>
      <c r="C36" s="453"/>
      <c r="D36" s="640">
        <f t="shared" si="0"/>
        <v>0</v>
      </c>
      <c r="E36" s="647"/>
      <c r="F36" s="647"/>
      <c r="G36" s="954"/>
      <c r="H36" s="640">
        <f t="shared" si="1"/>
        <v>2</v>
      </c>
      <c r="I36" s="647">
        <v>2</v>
      </c>
      <c r="J36" s="647">
        <v>0</v>
      </c>
      <c r="K36" s="236"/>
      <c r="L36" s="236"/>
      <c r="M36" s="261"/>
    </row>
    <row r="37" spans="2:13" x14ac:dyDescent="0.25">
      <c r="B37" s="628" t="s">
        <v>67</v>
      </c>
      <c r="C37" s="453"/>
      <c r="D37" s="640">
        <f t="shared" si="0"/>
        <v>0</v>
      </c>
      <c r="E37" s="647">
        <v>0</v>
      </c>
      <c r="F37" s="647">
        <v>0</v>
      </c>
      <c r="G37" s="954"/>
      <c r="H37" s="640">
        <f t="shared" si="1"/>
        <v>206</v>
      </c>
      <c r="I37" s="647">
        <v>197</v>
      </c>
      <c r="J37" s="647">
        <v>9</v>
      </c>
      <c r="K37" s="236"/>
      <c r="L37" s="236"/>
      <c r="M37" s="261"/>
    </row>
    <row r="38" spans="2:13" x14ac:dyDescent="0.25">
      <c r="B38" s="628" t="s">
        <v>479</v>
      </c>
      <c r="C38" s="453"/>
      <c r="D38" s="640">
        <f t="shared" si="0"/>
        <v>4</v>
      </c>
      <c r="E38" s="647">
        <v>4</v>
      </c>
      <c r="F38" s="647">
        <v>0</v>
      </c>
      <c r="G38" s="954"/>
      <c r="H38" s="640">
        <f t="shared" si="1"/>
        <v>3</v>
      </c>
      <c r="I38" s="647">
        <v>3</v>
      </c>
      <c r="J38" s="647">
        <v>0</v>
      </c>
      <c r="K38" s="236"/>
      <c r="L38" s="236"/>
      <c r="M38" s="261"/>
    </row>
    <row r="39" spans="2:13" s="440" customFormat="1" hidden="1" x14ac:dyDescent="0.25">
      <c r="B39" s="628" t="s">
        <v>68</v>
      </c>
      <c r="C39" s="453"/>
      <c r="D39" s="640"/>
      <c r="E39" s="647"/>
      <c r="F39" s="647"/>
      <c r="G39" s="954"/>
      <c r="H39" s="640">
        <f t="shared" si="1"/>
        <v>48</v>
      </c>
      <c r="I39" s="647">
        <v>38</v>
      </c>
      <c r="J39" s="647">
        <v>10</v>
      </c>
      <c r="K39" s="542"/>
      <c r="L39" s="542"/>
      <c r="M39" s="1313"/>
    </row>
    <row r="40" spans="2:13" hidden="1" x14ac:dyDescent="0.25">
      <c r="B40" s="628" t="s">
        <v>70</v>
      </c>
      <c r="C40" s="453"/>
      <c r="D40" s="640">
        <f t="shared" si="0"/>
        <v>0</v>
      </c>
      <c r="E40" s="647"/>
      <c r="F40" s="647"/>
      <c r="G40" s="954"/>
      <c r="H40" s="640">
        <f t="shared" si="1"/>
        <v>51</v>
      </c>
      <c r="I40" s="647">
        <v>47</v>
      </c>
      <c r="J40" s="647">
        <v>4</v>
      </c>
      <c r="K40" s="236"/>
      <c r="L40" s="236"/>
      <c r="M40" s="261"/>
    </row>
    <row r="41" spans="2:13" x14ac:dyDescent="0.25">
      <c r="B41" s="628" t="s">
        <v>134</v>
      </c>
      <c r="C41" s="453"/>
      <c r="D41" s="640">
        <f t="shared" si="0"/>
        <v>995</v>
      </c>
      <c r="E41" s="647">
        <v>872</v>
      </c>
      <c r="F41" s="647">
        <v>123</v>
      </c>
      <c r="G41" s="954"/>
      <c r="H41" s="640">
        <f t="shared" si="1"/>
        <v>1036</v>
      </c>
      <c r="I41" s="647">
        <v>894</v>
      </c>
      <c r="J41" s="647">
        <v>142</v>
      </c>
      <c r="K41" s="236"/>
      <c r="L41" s="236"/>
      <c r="M41" s="261"/>
    </row>
    <row r="42" spans="2:13" x14ac:dyDescent="0.25">
      <c r="B42" s="628" t="s">
        <v>72</v>
      </c>
      <c r="C42" s="453"/>
      <c r="D42" s="640">
        <f t="shared" si="0"/>
        <v>115</v>
      </c>
      <c r="E42" s="647">
        <v>13</v>
      </c>
      <c r="F42" s="647">
        <v>102</v>
      </c>
      <c r="G42" s="954"/>
      <c r="H42" s="640">
        <f t="shared" si="1"/>
        <v>125</v>
      </c>
      <c r="I42" s="647">
        <v>10</v>
      </c>
      <c r="J42" s="647">
        <v>115</v>
      </c>
      <c r="K42" s="236"/>
      <c r="L42" s="236"/>
      <c r="M42" s="261"/>
    </row>
    <row r="43" spans="2:13" x14ac:dyDescent="0.25">
      <c r="B43" s="628" t="s">
        <v>73</v>
      </c>
      <c r="C43" s="453"/>
      <c r="D43" s="640">
        <f t="shared" si="0"/>
        <v>1</v>
      </c>
      <c r="E43" s="647">
        <v>1</v>
      </c>
      <c r="F43" s="647">
        <v>0</v>
      </c>
      <c r="G43" s="954"/>
      <c r="H43" s="640">
        <f t="shared" si="1"/>
        <v>1</v>
      </c>
      <c r="I43" s="647">
        <v>1</v>
      </c>
      <c r="J43" s="647">
        <v>0</v>
      </c>
      <c r="K43" s="236"/>
      <c r="L43" s="236"/>
      <c r="M43" s="261"/>
    </row>
    <row r="44" spans="2:13" s="440" customFormat="1" hidden="1" x14ac:dyDescent="0.25">
      <c r="B44" s="628" t="s">
        <v>74</v>
      </c>
      <c r="C44" s="453"/>
      <c r="D44" s="640">
        <f t="shared" si="0"/>
        <v>0</v>
      </c>
      <c r="E44" s="647"/>
      <c r="F44" s="647"/>
      <c r="G44" s="954"/>
      <c r="H44" s="640">
        <f t="shared" si="1"/>
        <v>13</v>
      </c>
      <c r="I44" s="647">
        <v>12</v>
      </c>
      <c r="J44" s="647">
        <v>1</v>
      </c>
      <c r="K44" s="542"/>
      <c r="L44" s="542"/>
      <c r="M44" s="540"/>
    </row>
    <row r="45" spans="2:13" hidden="1" x14ac:dyDescent="0.25">
      <c r="B45" s="628" t="s">
        <v>625</v>
      </c>
      <c r="C45" s="453"/>
      <c r="D45" s="640">
        <f t="shared" si="0"/>
        <v>0</v>
      </c>
      <c r="E45" s="647">
        <v>0</v>
      </c>
      <c r="F45" s="647">
        <v>0</v>
      </c>
      <c r="G45" s="954"/>
      <c r="H45" s="640">
        <f t="shared" si="1"/>
        <v>348</v>
      </c>
      <c r="I45" s="647">
        <v>323</v>
      </c>
      <c r="J45" s="647">
        <v>25</v>
      </c>
      <c r="K45" s="236"/>
      <c r="L45" s="236"/>
      <c r="M45" s="258"/>
    </row>
    <row r="46" spans="2:13" hidden="1" x14ac:dyDescent="0.25">
      <c r="B46" s="628" t="s">
        <v>78</v>
      </c>
      <c r="C46" s="453"/>
      <c r="D46" s="640">
        <f t="shared" si="0"/>
        <v>0</v>
      </c>
      <c r="E46" s="647"/>
      <c r="F46" s="647"/>
      <c r="G46" s="954"/>
      <c r="H46" s="640">
        <f t="shared" si="1"/>
        <v>8</v>
      </c>
      <c r="I46" s="647">
        <v>8</v>
      </c>
      <c r="J46" s="647">
        <v>0</v>
      </c>
      <c r="K46" s="236"/>
      <c r="L46" s="236"/>
      <c r="M46" s="236"/>
    </row>
    <row r="47" spans="2:13" hidden="1" x14ac:dyDescent="0.25">
      <c r="B47" s="628" t="s">
        <v>636</v>
      </c>
      <c r="C47" s="453"/>
      <c r="D47" s="640">
        <f t="shared" si="0"/>
        <v>0</v>
      </c>
      <c r="E47" s="647">
        <v>0</v>
      </c>
      <c r="F47" s="647">
        <v>0</v>
      </c>
      <c r="G47" s="954"/>
      <c r="H47" s="640">
        <v>17</v>
      </c>
      <c r="I47" s="647" t="s">
        <v>101</v>
      </c>
      <c r="J47" s="647" t="s">
        <v>101</v>
      </c>
      <c r="K47" s="236"/>
      <c r="L47" s="236"/>
      <c r="M47" s="236"/>
    </row>
    <row r="48" spans="2:13" hidden="1" x14ac:dyDescent="0.25">
      <c r="B48" s="628" t="s">
        <v>138</v>
      </c>
      <c r="C48" s="453"/>
      <c r="D48" s="640">
        <f t="shared" si="0"/>
        <v>0</v>
      </c>
      <c r="E48" s="647"/>
      <c r="F48" s="647"/>
      <c r="G48" s="954"/>
      <c r="H48" s="640">
        <f t="shared" si="1"/>
        <v>10</v>
      </c>
      <c r="I48" s="647">
        <v>10</v>
      </c>
      <c r="J48" s="647">
        <v>0</v>
      </c>
      <c r="K48" s="236"/>
      <c r="L48" s="236"/>
      <c r="M48" s="236"/>
    </row>
    <row r="49" spans="2:13" x14ac:dyDescent="0.25">
      <c r="B49" s="628" t="s">
        <v>86</v>
      </c>
      <c r="C49" s="453"/>
      <c r="D49" s="640">
        <f t="shared" si="0"/>
        <v>37</v>
      </c>
      <c r="E49" s="647">
        <v>37</v>
      </c>
      <c r="F49" s="647">
        <v>0</v>
      </c>
      <c r="G49" s="954"/>
      <c r="H49" s="640">
        <f t="shared" si="1"/>
        <v>43</v>
      </c>
      <c r="I49" s="647">
        <v>42</v>
      </c>
      <c r="J49" s="647">
        <v>1</v>
      </c>
      <c r="K49" s="236"/>
      <c r="L49" s="236"/>
      <c r="M49" s="236"/>
    </row>
    <row r="50" spans="2:13" x14ac:dyDescent="0.25">
      <c r="B50" s="628" t="s">
        <v>333</v>
      </c>
      <c r="C50" s="453"/>
      <c r="D50" s="640">
        <f t="shared" si="0"/>
        <v>29</v>
      </c>
      <c r="E50" s="647">
        <v>29</v>
      </c>
      <c r="F50" s="647">
        <v>0</v>
      </c>
      <c r="G50" s="954"/>
      <c r="H50" s="640">
        <f t="shared" si="1"/>
        <v>32</v>
      </c>
      <c r="I50" s="647">
        <v>32</v>
      </c>
      <c r="J50" s="647">
        <v>0</v>
      </c>
      <c r="K50" s="236"/>
      <c r="L50" s="236"/>
      <c r="M50" s="236"/>
    </row>
    <row r="51" spans="2:13" x14ac:dyDescent="0.25">
      <c r="B51" s="628" t="s">
        <v>143</v>
      </c>
      <c r="C51" s="453"/>
      <c r="D51" s="640">
        <f t="shared" si="0"/>
        <v>375</v>
      </c>
      <c r="E51" s="647">
        <v>369</v>
      </c>
      <c r="F51" s="647">
        <v>6</v>
      </c>
      <c r="G51" s="954"/>
      <c r="H51" s="640">
        <f t="shared" si="1"/>
        <v>387</v>
      </c>
      <c r="I51" s="647">
        <v>386</v>
      </c>
      <c r="J51" s="647">
        <v>1</v>
      </c>
      <c r="K51" s="236"/>
      <c r="L51" s="236"/>
      <c r="M51" s="261"/>
    </row>
    <row r="52" spans="2:13" customFormat="1" x14ac:dyDescent="0.25">
      <c r="B52" s="636" t="s">
        <v>145</v>
      </c>
      <c r="C52" s="453"/>
      <c r="D52" s="642">
        <f t="shared" si="0"/>
        <v>5</v>
      </c>
      <c r="E52" s="650">
        <v>5</v>
      </c>
      <c r="F52" s="650">
        <v>0</v>
      </c>
      <c r="G52" s="954"/>
      <c r="H52" s="642">
        <f t="shared" si="1"/>
        <v>1</v>
      </c>
      <c r="I52" s="650">
        <v>1</v>
      </c>
      <c r="J52" s="650">
        <v>0</v>
      </c>
      <c r="L52" s="236"/>
    </row>
    <row r="53" spans="2:13" x14ac:dyDescent="0.25">
      <c r="B53" s="43"/>
      <c r="C53" s="61"/>
      <c r="D53" s="183"/>
      <c r="E53" s="183"/>
      <c r="F53" s="183"/>
      <c r="G53" s="183"/>
      <c r="H53" s="183"/>
      <c r="I53" s="274"/>
      <c r="J53" s="266"/>
      <c r="K53" s="236"/>
      <c r="L53" s="236"/>
      <c r="M53" s="236"/>
    </row>
    <row r="54" spans="2:13" x14ac:dyDescent="0.25">
      <c r="K54" s="236"/>
      <c r="L54" s="236"/>
    </row>
    <row r="55" spans="2:13" x14ac:dyDescent="0.25">
      <c r="B55" s="39" t="s">
        <v>90</v>
      </c>
      <c r="K55" s="236"/>
      <c r="L55" s="236"/>
    </row>
    <row r="56" spans="2:13" x14ac:dyDescent="0.25">
      <c r="B56" s="39" t="s">
        <v>91</v>
      </c>
      <c r="K56" s="236"/>
      <c r="L56" s="236"/>
    </row>
    <row r="57" spans="2:13" x14ac:dyDescent="0.25">
      <c r="K57" s="236"/>
      <c r="L57" s="236"/>
    </row>
    <row r="58" spans="2:13" ht="12" customHeight="1" x14ac:dyDescent="0.25">
      <c r="K58" s="236"/>
      <c r="L58" s="236"/>
    </row>
    <row r="59" spans="2:13" ht="12" customHeight="1" x14ac:dyDescent="0.25"/>
    <row r="60" spans="2:13" ht="12" customHeight="1" x14ac:dyDescent="0.25"/>
    <row r="61" spans="2:13" ht="12" customHeight="1" x14ac:dyDescent="0.25"/>
    <row r="62" spans="2:13" ht="12" customHeight="1" x14ac:dyDescent="0.25"/>
    <row r="63" spans="2:13" ht="12" customHeight="1" x14ac:dyDescent="0.25"/>
    <row r="64" spans="2:13"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spans="2:5" ht="12" customHeight="1" x14ac:dyDescent="0.25"/>
    <row r="82" spans="2:5" ht="12" customHeight="1" x14ac:dyDescent="0.25">
      <c r="B82" s="6"/>
      <c r="D82" s="59"/>
      <c r="E82" s="6"/>
    </row>
  </sheetData>
  <mergeCells count="5">
    <mergeCell ref="B5:B7"/>
    <mergeCell ref="D5:F5"/>
    <mergeCell ref="H5:J5"/>
    <mergeCell ref="D6:D7"/>
    <mergeCell ref="H6:H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B1:AF108"/>
  <sheetViews>
    <sheetView showGridLines="0" zoomScale="85" zoomScaleNormal="85" workbookViewId="0">
      <selection activeCell="Q51" sqref="Q51"/>
    </sheetView>
  </sheetViews>
  <sheetFormatPr defaultColWidth="11.42578125" defaultRowHeight="15" x14ac:dyDescent="0.25"/>
  <cols>
    <col min="1" max="1" width="2.85546875" style="1" customWidth="1"/>
    <col min="2" max="2" width="37.5703125" style="1" customWidth="1"/>
    <col min="3" max="3" width="2.85546875" style="1" customWidth="1"/>
    <col min="4" max="4" width="15.7109375" style="27" customWidth="1"/>
    <col min="5" max="6" width="15.7109375" style="1" customWidth="1"/>
    <col min="7" max="7" width="2.85546875" style="1" customWidth="1"/>
    <col min="8" max="8" width="15.7109375" style="27" customWidth="1"/>
    <col min="9" max="10" width="15.7109375" style="1" customWidth="1"/>
    <col min="11" max="11" width="2.85546875" style="1" customWidth="1"/>
    <col min="12" max="12" width="15.7109375" style="27" customWidth="1"/>
    <col min="13" max="14" width="15.7109375" style="1" customWidth="1"/>
    <col min="15" max="15" width="2.85546875" style="3" customWidth="1"/>
    <col min="16" max="16" width="3.42578125" style="1" customWidth="1"/>
    <col min="17" max="17" width="15.7109375" style="27" customWidth="1"/>
    <col min="18" max="19" width="15.7109375" style="1" customWidth="1"/>
    <col min="20" max="20" width="2.85546875" style="1" customWidth="1"/>
    <col min="21" max="21" width="3" style="1" customWidth="1"/>
    <col min="22" max="24" width="11.42578125" style="1"/>
    <col min="25" max="25" width="4.5703125" style="1" bestFit="1" customWidth="1"/>
    <col min="26" max="26" width="3.42578125" style="1" customWidth="1"/>
    <col min="27" max="256" width="11.42578125" style="1"/>
    <col min="257" max="257" width="2.85546875" style="1" customWidth="1"/>
    <col min="258" max="259" width="37.5703125" style="1" customWidth="1"/>
    <col min="260" max="260" width="2.85546875" style="1" customWidth="1"/>
    <col min="261" max="263" width="15.7109375" style="1" customWidth="1"/>
    <col min="264" max="264" width="2.85546875" style="1" customWidth="1"/>
    <col min="265" max="267" width="15.7109375" style="1" customWidth="1"/>
    <col min="268" max="268" width="2.85546875" style="1" customWidth="1"/>
    <col min="269" max="271" width="15.7109375" style="1" customWidth="1"/>
    <col min="272" max="273" width="2.85546875" style="1" customWidth="1"/>
    <col min="274" max="276" width="15.7109375" style="1" customWidth="1"/>
    <col min="277" max="277" width="2.85546875" style="1" customWidth="1"/>
    <col min="278" max="278" width="10.5703125" style="1" customWidth="1"/>
    <col min="279" max="512" width="11.42578125" style="1"/>
    <col min="513" max="513" width="2.85546875" style="1" customWidth="1"/>
    <col min="514" max="515" width="37.5703125" style="1" customWidth="1"/>
    <col min="516" max="516" width="2.85546875" style="1" customWidth="1"/>
    <col min="517" max="519" width="15.7109375" style="1" customWidth="1"/>
    <col min="520" max="520" width="2.85546875" style="1" customWidth="1"/>
    <col min="521" max="523" width="15.7109375" style="1" customWidth="1"/>
    <col min="524" max="524" width="2.85546875" style="1" customWidth="1"/>
    <col min="525" max="527" width="15.7109375" style="1" customWidth="1"/>
    <col min="528" max="529" width="2.85546875" style="1" customWidth="1"/>
    <col min="530" max="532" width="15.7109375" style="1" customWidth="1"/>
    <col min="533" max="533" width="2.85546875" style="1" customWidth="1"/>
    <col min="534" max="534" width="10.5703125" style="1" customWidth="1"/>
    <col min="535" max="768" width="11.42578125" style="1"/>
    <col min="769" max="769" width="2.85546875" style="1" customWidth="1"/>
    <col min="770" max="771" width="37.5703125" style="1" customWidth="1"/>
    <col min="772" max="772" width="2.85546875" style="1" customWidth="1"/>
    <col min="773" max="775" width="15.7109375" style="1" customWidth="1"/>
    <col min="776" max="776" width="2.85546875" style="1" customWidth="1"/>
    <col min="777" max="779" width="15.7109375" style="1" customWidth="1"/>
    <col min="780" max="780" width="2.85546875" style="1" customWidth="1"/>
    <col min="781" max="783" width="15.7109375" style="1" customWidth="1"/>
    <col min="784" max="785" width="2.85546875" style="1" customWidth="1"/>
    <col min="786" max="788" width="15.7109375" style="1" customWidth="1"/>
    <col min="789" max="789" width="2.85546875" style="1" customWidth="1"/>
    <col min="790" max="790" width="10.5703125" style="1" customWidth="1"/>
    <col min="791" max="1024" width="11.42578125" style="1"/>
    <col min="1025" max="1025" width="2.85546875" style="1" customWidth="1"/>
    <col min="1026" max="1027" width="37.5703125" style="1" customWidth="1"/>
    <col min="1028" max="1028" width="2.85546875" style="1" customWidth="1"/>
    <col min="1029" max="1031" width="15.7109375" style="1" customWidth="1"/>
    <col min="1032" max="1032" width="2.85546875" style="1" customWidth="1"/>
    <col min="1033" max="1035" width="15.7109375" style="1" customWidth="1"/>
    <col min="1036" max="1036" width="2.85546875" style="1" customWidth="1"/>
    <col min="1037" max="1039" width="15.7109375" style="1" customWidth="1"/>
    <col min="1040" max="1041" width="2.85546875" style="1" customWidth="1"/>
    <col min="1042" max="1044" width="15.7109375" style="1" customWidth="1"/>
    <col min="1045" max="1045" width="2.85546875" style="1" customWidth="1"/>
    <col min="1046" max="1046" width="10.5703125" style="1" customWidth="1"/>
    <col min="1047" max="1280" width="11.42578125" style="1"/>
    <col min="1281" max="1281" width="2.85546875" style="1" customWidth="1"/>
    <col min="1282" max="1283" width="37.5703125" style="1" customWidth="1"/>
    <col min="1284" max="1284" width="2.85546875" style="1" customWidth="1"/>
    <col min="1285" max="1287" width="15.7109375" style="1" customWidth="1"/>
    <col min="1288" max="1288" width="2.85546875" style="1" customWidth="1"/>
    <col min="1289" max="1291" width="15.7109375" style="1" customWidth="1"/>
    <col min="1292" max="1292" width="2.85546875" style="1" customWidth="1"/>
    <col min="1293" max="1295" width="15.7109375" style="1" customWidth="1"/>
    <col min="1296" max="1297" width="2.85546875" style="1" customWidth="1"/>
    <col min="1298" max="1300" width="15.7109375" style="1" customWidth="1"/>
    <col min="1301" max="1301" width="2.85546875" style="1" customWidth="1"/>
    <col min="1302" max="1302" width="10.5703125" style="1" customWidth="1"/>
    <col min="1303" max="1536" width="11.42578125" style="1"/>
    <col min="1537" max="1537" width="2.85546875" style="1" customWidth="1"/>
    <col min="1538" max="1539" width="37.5703125" style="1" customWidth="1"/>
    <col min="1540" max="1540" width="2.85546875" style="1" customWidth="1"/>
    <col min="1541" max="1543" width="15.7109375" style="1" customWidth="1"/>
    <col min="1544" max="1544" width="2.85546875" style="1" customWidth="1"/>
    <col min="1545" max="1547" width="15.7109375" style="1" customWidth="1"/>
    <col min="1548" max="1548" width="2.85546875" style="1" customWidth="1"/>
    <col min="1549" max="1551" width="15.7109375" style="1" customWidth="1"/>
    <col min="1552" max="1553" width="2.85546875" style="1" customWidth="1"/>
    <col min="1554" max="1556" width="15.7109375" style="1" customWidth="1"/>
    <col min="1557" max="1557" width="2.85546875" style="1" customWidth="1"/>
    <col min="1558" max="1558" width="10.5703125" style="1" customWidth="1"/>
    <col min="1559" max="1792" width="11.42578125" style="1"/>
    <col min="1793" max="1793" width="2.85546875" style="1" customWidth="1"/>
    <col min="1794" max="1795" width="37.5703125" style="1" customWidth="1"/>
    <col min="1796" max="1796" width="2.85546875" style="1" customWidth="1"/>
    <col min="1797" max="1799" width="15.7109375" style="1" customWidth="1"/>
    <col min="1800" max="1800" width="2.85546875" style="1" customWidth="1"/>
    <col min="1801" max="1803" width="15.7109375" style="1" customWidth="1"/>
    <col min="1804" max="1804" width="2.85546875" style="1" customWidth="1"/>
    <col min="1805" max="1807" width="15.7109375" style="1" customWidth="1"/>
    <col min="1808" max="1809" width="2.85546875" style="1" customWidth="1"/>
    <col min="1810" max="1812" width="15.7109375" style="1" customWidth="1"/>
    <col min="1813" max="1813" width="2.85546875" style="1" customWidth="1"/>
    <col min="1814" max="1814" width="10.5703125" style="1" customWidth="1"/>
    <col min="1815" max="2048" width="11.42578125" style="1"/>
    <col min="2049" max="2049" width="2.85546875" style="1" customWidth="1"/>
    <col min="2050" max="2051" width="37.5703125" style="1" customWidth="1"/>
    <col min="2052" max="2052" width="2.85546875" style="1" customWidth="1"/>
    <col min="2053" max="2055" width="15.7109375" style="1" customWidth="1"/>
    <col min="2056" max="2056" width="2.85546875" style="1" customWidth="1"/>
    <col min="2057" max="2059" width="15.7109375" style="1" customWidth="1"/>
    <col min="2060" max="2060" width="2.85546875" style="1" customWidth="1"/>
    <col min="2061" max="2063" width="15.7109375" style="1" customWidth="1"/>
    <col min="2064" max="2065" width="2.85546875" style="1" customWidth="1"/>
    <col min="2066" max="2068" width="15.7109375" style="1" customWidth="1"/>
    <col min="2069" max="2069" width="2.85546875" style="1" customWidth="1"/>
    <col min="2070" max="2070" width="10.5703125" style="1" customWidth="1"/>
    <col min="2071" max="2304" width="11.42578125" style="1"/>
    <col min="2305" max="2305" width="2.85546875" style="1" customWidth="1"/>
    <col min="2306" max="2307" width="37.5703125" style="1" customWidth="1"/>
    <col min="2308" max="2308" width="2.85546875" style="1" customWidth="1"/>
    <col min="2309" max="2311" width="15.7109375" style="1" customWidth="1"/>
    <col min="2312" max="2312" width="2.85546875" style="1" customWidth="1"/>
    <col min="2313" max="2315" width="15.7109375" style="1" customWidth="1"/>
    <col min="2316" max="2316" width="2.85546875" style="1" customWidth="1"/>
    <col min="2317" max="2319" width="15.7109375" style="1" customWidth="1"/>
    <col min="2320" max="2321" width="2.85546875" style="1" customWidth="1"/>
    <col min="2322" max="2324" width="15.7109375" style="1" customWidth="1"/>
    <col min="2325" max="2325" width="2.85546875" style="1" customWidth="1"/>
    <col min="2326" max="2326" width="10.5703125" style="1" customWidth="1"/>
    <col min="2327" max="2560" width="11.42578125" style="1"/>
    <col min="2561" max="2561" width="2.85546875" style="1" customWidth="1"/>
    <col min="2562" max="2563" width="37.5703125" style="1" customWidth="1"/>
    <col min="2564" max="2564" width="2.85546875" style="1" customWidth="1"/>
    <col min="2565" max="2567" width="15.7109375" style="1" customWidth="1"/>
    <col min="2568" max="2568" width="2.85546875" style="1" customWidth="1"/>
    <col min="2569" max="2571" width="15.7109375" style="1" customWidth="1"/>
    <col min="2572" max="2572" width="2.85546875" style="1" customWidth="1"/>
    <col min="2573" max="2575" width="15.7109375" style="1" customWidth="1"/>
    <col min="2576" max="2577" width="2.85546875" style="1" customWidth="1"/>
    <col min="2578" max="2580" width="15.7109375" style="1" customWidth="1"/>
    <col min="2581" max="2581" width="2.85546875" style="1" customWidth="1"/>
    <col min="2582" max="2582" width="10.5703125" style="1" customWidth="1"/>
    <col min="2583" max="2816" width="11.42578125" style="1"/>
    <col min="2817" max="2817" width="2.85546875" style="1" customWidth="1"/>
    <col min="2818" max="2819" width="37.5703125" style="1" customWidth="1"/>
    <col min="2820" max="2820" width="2.85546875" style="1" customWidth="1"/>
    <col min="2821" max="2823" width="15.7109375" style="1" customWidth="1"/>
    <col min="2824" max="2824" width="2.85546875" style="1" customWidth="1"/>
    <col min="2825" max="2827" width="15.7109375" style="1" customWidth="1"/>
    <col min="2828" max="2828" width="2.85546875" style="1" customWidth="1"/>
    <col min="2829" max="2831" width="15.7109375" style="1" customWidth="1"/>
    <col min="2832" max="2833" width="2.85546875" style="1" customWidth="1"/>
    <col min="2834" max="2836" width="15.7109375" style="1" customWidth="1"/>
    <col min="2837" max="2837" width="2.85546875" style="1" customWidth="1"/>
    <col min="2838" max="2838" width="10.5703125" style="1" customWidth="1"/>
    <col min="2839" max="3072" width="11.42578125" style="1"/>
    <col min="3073" max="3073" width="2.85546875" style="1" customWidth="1"/>
    <col min="3074" max="3075" width="37.5703125" style="1" customWidth="1"/>
    <col min="3076" max="3076" width="2.85546875" style="1" customWidth="1"/>
    <col min="3077" max="3079" width="15.7109375" style="1" customWidth="1"/>
    <col min="3080" max="3080" width="2.85546875" style="1" customWidth="1"/>
    <col min="3081" max="3083" width="15.7109375" style="1" customWidth="1"/>
    <col min="3084" max="3084" width="2.85546875" style="1" customWidth="1"/>
    <col min="3085" max="3087" width="15.7109375" style="1" customWidth="1"/>
    <col min="3088" max="3089" width="2.85546875" style="1" customWidth="1"/>
    <col min="3090" max="3092" width="15.7109375" style="1" customWidth="1"/>
    <col min="3093" max="3093" width="2.85546875" style="1" customWidth="1"/>
    <col min="3094" max="3094" width="10.5703125" style="1" customWidth="1"/>
    <col min="3095" max="3328" width="11.42578125" style="1"/>
    <col min="3329" max="3329" width="2.85546875" style="1" customWidth="1"/>
    <col min="3330" max="3331" width="37.5703125" style="1" customWidth="1"/>
    <col min="3332" max="3332" width="2.85546875" style="1" customWidth="1"/>
    <col min="3333" max="3335" width="15.7109375" style="1" customWidth="1"/>
    <col min="3336" max="3336" width="2.85546875" style="1" customWidth="1"/>
    <col min="3337" max="3339" width="15.7109375" style="1" customWidth="1"/>
    <col min="3340" max="3340" width="2.85546875" style="1" customWidth="1"/>
    <col min="3341" max="3343" width="15.7109375" style="1" customWidth="1"/>
    <col min="3344" max="3345" width="2.85546875" style="1" customWidth="1"/>
    <col min="3346" max="3348" width="15.7109375" style="1" customWidth="1"/>
    <col min="3349" max="3349" width="2.85546875" style="1" customWidth="1"/>
    <col min="3350" max="3350" width="10.5703125" style="1" customWidth="1"/>
    <col min="3351" max="3584" width="11.42578125" style="1"/>
    <col min="3585" max="3585" width="2.85546875" style="1" customWidth="1"/>
    <col min="3586" max="3587" width="37.5703125" style="1" customWidth="1"/>
    <col min="3588" max="3588" width="2.85546875" style="1" customWidth="1"/>
    <col min="3589" max="3591" width="15.7109375" style="1" customWidth="1"/>
    <col min="3592" max="3592" width="2.85546875" style="1" customWidth="1"/>
    <col min="3593" max="3595" width="15.7109375" style="1" customWidth="1"/>
    <col min="3596" max="3596" width="2.85546875" style="1" customWidth="1"/>
    <col min="3597" max="3599" width="15.7109375" style="1" customWidth="1"/>
    <col min="3600" max="3601" width="2.85546875" style="1" customWidth="1"/>
    <col min="3602" max="3604" width="15.7109375" style="1" customWidth="1"/>
    <col min="3605" max="3605" width="2.85546875" style="1" customWidth="1"/>
    <col min="3606" max="3606" width="10.5703125" style="1" customWidth="1"/>
    <col min="3607" max="3840" width="11.42578125" style="1"/>
    <col min="3841" max="3841" width="2.85546875" style="1" customWidth="1"/>
    <col min="3842" max="3843" width="37.5703125" style="1" customWidth="1"/>
    <col min="3844" max="3844" width="2.85546875" style="1" customWidth="1"/>
    <col min="3845" max="3847" width="15.7109375" style="1" customWidth="1"/>
    <col min="3848" max="3848" width="2.85546875" style="1" customWidth="1"/>
    <col min="3849" max="3851" width="15.7109375" style="1" customWidth="1"/>
    <col min="3852" max="3852" width="2.85546875" style="1" customWidth="1"/>
    <col min="3853" max="3855" width="15.7109375" style="1" customWidth="1"/>
    <col min="3856" max="3857" width="2.85546875" style="1" customWidth="1"/>
    <col min="3858" max="3860" width="15.7109375" style="1" customWidth="1"/>
    <col min="3861" max="3861" width="2.85546875" style="1" customWidth="1"/>
    <col min="3862" max="3862" width="10.5703125" style="1" customWidth="1"/>
    <col min="3863" max="4096" width="11.42578125" style="1"/>
    <col min="4097" max="4097" width="2.85546875" style="1" customWidth="1"/>
    <col min="4098" max="4099" width="37.5703125" style="1" customWidth="1"/>
    <col min="4100" max="4100" width="2.85546875" style="1" customWidth="1"/>
    <col min="4101" max="4103" width="15.7109375" style="1" customWidth="1"/>
    <col min="4104" max="4104" width="2.85546875" style="1" customWidth="1"/>
    <col min="4105" max="4107" width="15.7109375" style="1" customWidth="1"/>
    <col min="4108" max="4108" width="2.85546875" style="1" customWidth="1"/>
    <col min="4109" max="4111" width="15.7109375" style="1" customWidth="1"/>
    <col min="4112" max="4113" width="2.85546875" style="1" customWidth="1"/>
    <col min="4114" max="4116" width="15.7109375" style="1" customWidth="1"/>
    <col min="4117" max="4117" width="2.85546875" style="1" customWidth="1"/>
    <col min="4118" max="4118" width="10.5703125" style="1" customWidth="1"/>
    <col min="4119" max="4352" width="11.42578125" style="1"/>
    <col min="4353" max="4353" width="2.85546875" style="1" customWidth="1"/>
    <col min="4354" max="4355" width="37.5703125" style="1" customWidth="1"/>
    <col min="4356" max="4356" width="2.85546875" style="1" customWidth="1"/>
    <col min="4357" max="4359" width="15.7109375" style="1" customWidth="1"/>
    <col min="4360" max="4360" width="2.85546875" style="1" customWidth="1"/>
    <col min="4361" max="4363" width="15.7109375" style="1" customWidth="1"/>
    <col min="4364" max="4364" width="2.85546875" style="1" customWidth="1"/>
    <col min="4365" max="4367" width="15.7109375" style="1" customWidth="1"/>
    <col min="4368" max="4369" width="2.85546875" style="1" customWidth="1"/>
    <col min="4370" max="4372" width="15.7109375" style="1" customWidth="1"/>
    <col min="4373" max="4373" width="2.85546875" style="1" customWidth="1"/>
    <col min="4374" max="4374" width="10.5703125" style="1" customWidth="1"/>
    <col min="4375" max="4608" width="11.42578125" style="1"/>
    <col min="4609" max="4609" width="2.85546875" style="1" customWidth="1"/>
    <col min="4610" max="4611" width="37.5703125" style="1" customWidth="1"/>
    <col min="4612" max="4612" width="2.85546875" style="1" customWidth="1"/>
    <col min="4613" max="4615" width="15.7109375" style="1" customWidth="1"/>
    <col min="4616" max="4616" width="2.85546875" style="1" customWidth="1"/>
    <col min="4617" max="4619" width="15.7109375" style="1" customWidth="1"/>
    <col min="4620" max="4620" width="2.85546875" style="1" customWidth="1"/>
    <col min="4621" max="4623" width="15.7109375" style="1" customWidth="1"/>
    <col min="4624" max="4625" width="2.85546875" style="1" customWidth="1"/>
    <col min="4626" max="4628" width="15.7109375" style="1" customWidth="1"/>
    <col min="4629" max="4629" width="2.85546875" style="1" customWidth="1"/>
    <col min="4630" max="4630" width="10.5703125" style="1" customWidth="1"/>
    <col min="4631" max="4864" width="11.42578125" style="1"/>
    <col min="4865" max="4865" width="2.85546875" style="1" customWidth="1"/>
    <col min="4866" max="4867" width="37.5703125" style="1" customWidth="1"/>
    <col min="4868" max="4868" width="2.85546875" style="1" customWidth="1"/>
    <col min="4869" max="4871" width="15.7109375" style="1" customWidth="1"/>
    <col min="4872" max="4872" width="2.85546875" style="1" customWidth="1"/>
    <col min="4873" max="4875" width="15.7109375" style="1" customWidth="1"/>
    <col min="4876" max="4876" width="2.85546875" style="1" customWidth="1"/>
    <col min="4877" max="4879" width="15.7109375" style="1" customWidth="1"/>
    <col min="4880" max="4881" width="2.85546875" style="1" customWidth="1"/>
    <col min="4882" max="4884" width="15.7109375" style="1" customWidth="1"/>
    <col min="4885" max="4885" width="2.85546875" style="1" customWidth="1"/>
    <col min="4886" max="4886" width="10.5703125" style="1" customWidth="1"/>
    <col min="4887" max="5120" width="11.42578125" style="1"/>
    <col min="5121" max="5121" width="2.85546875" style="1" customWidth="1"/>
    <col min="5122" max="5123" width="37.5703125" style="1" customWidth="1"/>
    <col min="5124" max="5124" width="2.85546875" style="1" customWidth="1"/>
    <col min="5125" max="5127" width="15.7109375" style="1" customWidth="1"/>
    <col min="5128" max="5128" width="2.85546875" style="1" customWidth="1"/>
    <col min="5129" max="5131" width="15.7109375" style="1" customWidth="1"/>
    <col min="5132" max="5132" width="2.85546875" style="1" customWidth="1"/>
    <col min="5133" max="5135" width="15.7109375" style="1" customWidth="1"/>
    <col min="5136" max="5137" width="2.85546875" style="1" customWidth="1"/>
    <col min="5138" max="5140" width="15.7109375" style="1" customWidth="1"/>
    <col min="5141" max="5141" width="2.85546875" style="1" customWidth="1"/>
    <col min="5142" max="5142" width="10.5703125" style="1" customWidth="1"/>
    <col min="5143" max="5376" width="11.42578125" style="1"/>
    <col min="5377" max="5377" width="2.85546875" style="1" customWidth="1"/>
    <col min="5378" max="5379" width="37.5703125" style="1" customWidth="1"/>
    <col min="5380" max="5380" width="2.85546875" style="1" customWidth="1"/>
    <col min="5381" max="5383" width="15.7109375" style="1" customWidth="1"/>
    <col min="5384" max="5384" width="2.85546875" style="1" customWidth="1"/>
    <col min="5385" max="5387" width="15.7109375" style="1" customWidth="1"/>
    <col min="5388" max="5388" width="2.85546875" style="1" customWidth="1"/>
    <col min="5389" max="5391" width="15.7109375" style="1" customWidth="1"/>
    <col min="5392" max="5393" width="2.85546875" style="1" customWidth="1"/>
    <col min="5394" max="5396" width="15.7109375" style="1" customWidth="1"/>
    <col min="5397" max="5397" width="2.85546875" style="1" customWidth="1"/>
    <col min="5398" max="5398" width="10.5703125" style="1" customWidth="1"/>
    <col min="5399" max="5632" width="11.42578125" style="1"/>
    <col min="5633" max="5633" width="2.85546875" style="1" customWidth="1"/>
    <col min="5634" max="5635" width="37.5703125" style="1" customWidth="1"/>
    <col min="5636" max="5636" width="2.85546875" style="1" customWidth="1"/>
    <col min="5637" max="5639" width="15.7109375" style="1" customWidth="1"/>
    <col min="5640" max="5640" width="2.85546875" style="1" customWidth="1"/>
    <col min="5641" max="5643" width="15.7109375" style="1" customWidth="1"/>
    <col min="5644" max="5644" width="2.85546875" style="1" customWidth="1"/>
    <col min="5645" max="5647" width="15.7109375" style="1" customWidth="1"/>
    <col min="5648" max="5649" width="2.85546875" style="1" customWidth="1"/>
    <col min="5650" max="5652" width="15.7109375" style="1" customWidth="1"/>
    <col min="5653" max="5653" width="2.85546875" style="1" customWidth="1"/>
    <col min="5654" max="5654" width="10.5703125" style="1" customWidth="1"/>
    <col min="5655" max="5888" width="11.42578125" style="1"/>
    <col min="5889" max="5889" width="2.85546875" style="1" customWidth="1"/>
    <col min="5890" max="5891" width="37.5703125" style="1" customWidth="1"/>
    <col min="5892" max="5892" width="2.85546875" style="1" customWidth="1"/>
    <col min="5893" max="5895" width="15.7109375" style="1" customWidth="1"/>
    <col min="5896" max="5896" width="2.85546875" style="1" customWidth="1"/>
    <col min="5897" max="5899" width="15.7109375" style="1" customWidth="1"/>
    <col min="5900" max="5900" width="2.85546875" style="1" customWidth="1"/>
    <col min="5901" max="5903" width="15.7109375" style="1" customWidth="1"/>
    <col min="5904" max="5905" width="2.85546875" style="1" customWidth="1"/>
    <col min="5906" max="5908" width="15.7109375" style="1" customWidth="1"/>
    <col min="5909" max="5909" width="2.85546875" style="1" customWidth="1"/>
    <col min="5910" max="5910" width="10.5703125" style="1" customWidth="1"/>
    <col min="5911" max="6144" width="11.42578125" style="1"/>
    <col min="6145" max="6145" width="2.85546875" style="1" customWidth="1"/>
    <col min="6146" max="6147" width="37.5703125" style="1" customWidth="1"/>
    <col min="6148" max="6148" width="2.85546875" style="1" customWidth="1"/>
    <col min="6149" max="6151" width="15.7109375" style="1" customWidth="1"/>
    <col min="6152" max="6152" width="2.85546875" style="1" customWidth="1"/>
    <col min="6153" max="6155" width="15.7109375" style="1" customWidth="1"/>
    <col min="6156" max="6156" width="2.85546875" style="1" customWidth="1"/>
    <col min="6157" max="6159" width="15.7109375" style="1" customWidth="1"/>
    <col min="6160" max="6161" width="2.85546875" style="1" customWidth="1"/>
    <col min="6162" max="6164" width="15.7109375" style="1" customWidth="1"/>
    <col min="6165" max="6165" width="2.85546875" style="1" customWidth="1"/>
    <col min="6166" max="6166" width="10.5703125" style="1" customWidth="1"/>
    <col min="6167" max="6400" width="11.42578125" style="1"/>
    <col min="6401" max="6401" width="2.85546875" style="1" customWidth="1"/>
    <col min="6402" max="6403" width="37.5703125" style="1" customWidth="1"/>
    <col min="6404" max="6404" width="2.85546875" style="1" customWidth="1"/>
    <col min="6405" max="6407" width="15.7109375" style="1" customWidth="1"/>
    <col min="6408" max="6408" width="2.85546875" style="1" customWidth="1"/>
    <col min="6409" max="6411" width="15.7109375" style="1" customWidth="1"/>
    <col min="6412" max="6412" width="2.85546875" style="1" customWidth="1"/>
    <col min="6413" max="6415" width="15.7109375" style="1" customWidth="1"/>
    <col min="6416" max="6417" width="2.85546875" style="1" customWidth="1"/>
    <col min="6418" max="6420" width="15.7109375" style="1" customWidth="1"/>
    <col min="6421" max="6421" width="2.85546875" style="1" customWidth="1"/>
    <col min="6422" max="6422" width="10.5703125" style="1" customWidth="1"/>
    <col min="6423" max="6656" width="11.42578125" style="1"/>
    <col min="6657" max="6657" width="2.85546875" style="1" customWidth="1"/>
    <col min="6658" max="6659" width="37.5703125" style="1" customWidth="1"/>
    <col min="6660" max="6660" width="2.85546875" style="1" customWidth="1"/>
    <col min="6661" max="6663" width="15.7109375" style="1" customWidth="1"/>
    <col min="6664" max="6664" width="2.85546875" style="1" customWidth="1"/>
    <col min="6665" max="6667" width="15.7109375" style="1" customWidth="1"/>
    <col min="6668" max="6668" width="2.85546875" style="1" customWidth="1"/>
    <col min="6669" max="6671" width="15.7109375" style="1" customWidth="1"/>
    <col min="6672" max="6673" width="2.85546875" style="1" customWidth="1"/>
    <col min="6674" max="6676" width="15.7109375" style="1" customWidth="1"/>
    <col min="6677" max="6677" width="2.85546875" style="1" customWidth="1"/>
    <col min="6678" max="6678" width="10.5703125" style="1" customWidth="1"/>
    <col min="6679" max="6912" width="11.42578125" style="1"/>
    <col min="6913" max="6913" width="2.85546875" style="1" customWidth="1"/>
    <col min="6914" max="6915" width="37.5703125" style="1" customWidth="1"/>
    <col min="6916" max="6916" width="2.85546875" style="1" customWidth="1"/>
    <col min="6917" max="6919" width="15.7109375" style="1" customWidth="1"/>
    <col min="6920" max="6920" width="2.85546875" style="1" customWidth="1"/>
    <col min="6921" max="6923" width="15.7109375" style="1" customWidth="1"/>
    <col min="6924" max="6924" width="2.85546875" style="1" customWidth="1"/>
    <col min="6925" max="6927" width="15.7109375" style="1" customWidth="1"/>
    <col min="6928" max="6929" width="2.85546875" style="1" customWidth="1"/>
    <col min="6930" max="6932" width="15.7109375" style="1" customWidth="1"/>
    <col min="6933" max="6933" width="2.85546875" style="1" customWidth="1"/>
    <col min="6934" max="6934" width="10.5703125" style="1" customWidth="1"/>
    <col min="6935" max="7168" width="11.42578125" style="1"/>
    <col min="7169" max="7169" width="2.85546875" style="1" customWidth="1"/>
    <col min="7170" max="7171" width="37.5703125" style="1" customWidth="1"/>
    <col min="7172" max="7172" width="2.85546875" style="1" customWidth="1"/>
    <col min="7173" max="7175" width="15.7109375" style="1" customWidth="1"/>
    <col min="7176" max="7176" width="2.85546875" style="1" customWidth="1"/>
    <col min="7177" max="7179" width="15.7109375" style="1" customWidth="1"/>
    <col min="7180" max="7180" width="2.85546875" style="1" customWidth="1"/>
    <col min="7181" max="7183" width="15.7109375" style="1" customWidth="1"/>
    <col min="7184" max="7185" width="2.85546875" style="1" customWidth="1"/>
    <col min="7186" max="7188" width="15.7109375" style="1" customWidth="1"/>
    <col min="7189" max="7189" width="2.85546875" style="1" customWidth="1"/>
    <col min="7190" max="7190" width="10.5703125" style="1" customWidth="1"/>
    <col min="7191" max="7424" width="11.42578125" style="1"/>
    <col min="7425" max="7425" width="2.85546875" style="1" customWidth="1"/>
    <col min="7426" max="7427" width="37.5703125" style="1" customWidth="1"/>
    <col min="7428" max="7428" width="2.85546875" style="1" customWidth="1"/>
    <col min="7429" max="7431" width="15.7109375" style="1" customWidth="1"/>
    <col min="7432" max="7432" width="2.85546875" style="1" customWidth="1"/>
    <col min="7433" max="7435" width="15.7109375" style="1" customWidth="1"/>
    <col min="7436" max="7436" width="2.85546875" style="1" customWidth="1"/>
    <col min="7437" max="7439" width="15.7109375" style="1" customWidth="1"/>
    <col min="7440" max="7441" width="2.85546875" style="1" customWidth="1"/>
    <col min="7442" max="7444" width="15.7109375" style="1" customWidth="1"/>
    <col min="7445" max="7445" width="2.85546875" style="1" customWidth="1"/>
    <col min="7446" max="7446" width="10.5703125" style="1" customWidth="1"/>
    <col min="7447" max="7680" width="11.42578125" style="1"/>
    <col min="7681" max="7681" width="2.85546875" style="1" customWidth="1"/>
    <col min="7682" max="7683" width="37.5703125" style="1" customWidth="1"/>
    <col min="7684" max="7684" width="2.85546875" style="1" customWidth="1"/>
    <col min="7685" max="7687" width="15.7109375" style="1" customWidth="1"/>
    <col min="7688" max="7688" width="2.85546875" style="1" customWidth="1"/>
    <col min="7689" max="7691" width="15.7109375" style="1" customWidth="1"/>
    <col min="7692" max="7692" width="2.85546875" style="1" customWidth="1"/>
    <col min="7693" max="7695" width="15.7109375" style="1" customWidth="1"/>
    <col min="7696" max="7697" width="2.85546875" style="1" customWidth="1"/>
    <col min="7698" max="7700" width="15.7109375" style="1" customWidth="1"/>
    <col min="7701" max="7701" width="2.85546875" style="1" customWidth="1"/>
    <col min="7702" max="7702" width="10.5703125" style="1" customWidth="1"/>
    <col min="7703" max="7936" width="11.42578125" style="1"/>
    <col min="7937" max="7937" width="2.85546875" style="1" customWidth="1"/>
    <col min="7938" max="7939" width="37.5703125" style="1" customWidth="1"/>
    <col min="7940" max="7940" width="2.85546875" style="1" customWidth="1"/>
    <col min="7941" max="7943" width="15.7109375" style="1" customWidth="1"/>
    <col min="7944" max="7944" width="2.85546875" style="1" customWidth="1"/>
    <col min="7945" max="7947" width="15.7109375" style="1" customWidth="1"/>
    <col min="7948" max="7948" width="2.85546875" style="1" customWidth="1"/>
    <col min="7949" max="7951" width="15.7109375" style="1" customWidth="1"/>
    <col min="7952" max="7953" width="2.85546875" style="1" customWidth="1"/>
    <col min="7954" max="7956" width="15.7109375" style="1" customWidth="1"/>
    <col min="7957" max="7957" width="2.85546875" style="1" customWidth="1"/>
    <col min="7958" max="7958" width="10.5703125" style="1" customWidth="1"/>
    <col min="7959" max="8192" width="11.42578125" style="1"/>
    <col min="8193" max="8193" width="2.85546875" style="1" customWidth="1"/>
    <col min="8194" max="8195" width="37.5703125" style="1" customWidth="1"/>
    <col min="8196" max="8196" width="2.85546875" style="1" customWidth="1"/>
    <col min="8197" max="8199" width="15.7109375" style="1" customWidth="1"/>
    <col min="8200" max="8200" width="2.85546875" style="1" customWidth="1"/>
    <col min="8201" max="8203" width="15.7109375" style="1" customWidth="1"/>
    <col min="8204" max="8204" width="2.85546875" style="1" customWidth="1"/>
    <col min="8205" max="8207" width="15.7109375" style="1" customWidth="1"/>
    <col min="8208" max="8209" width="2.85546875" style="1" customWidth="1"/>
    <col min="8210" max="8212" width="15.7109375" style="1" customWidth="1"/>
    <col min="8213" max="8213" width="2.85546875" style="1" customWidth="1"/>
    <col min="8214" max="8214" width="10.5703125" style="1" customWidth="1"/>
    <col min="8215" max="8448" width="11.42578125" style="1"/>
    <col min="8449" max="8449" width="2.85546875" style="1" customWidth="1"/>
    <col min="8450" max="8451" width="37.5703125" style="1" customWidth="1"/>
    <col min="8452" max="8452" width="2.85546875" style="1" customWidth="1"/>
    <col min="8453" max="8455" width="15.7109375" style="1" customWidth="1"/>
    <col min="8456" max="8456" width="2.85546875" style="1" customWidth="1"/>
    <col min="8457" max="8459" width="15.7109375" style="1" customWidth="1"/>
    <col min="8460" max="8460" width="2.85546875" style="1" customWidth="1"/>
    <col min="8461" max="8463" width="15.7109375" style="1" customWidth="1"/>
    <col min="8464" max="8465" width="2.85546875" style="1" customWidth="1"/>
    <col min="8466" max="8468" width="15.7109375" style="1" customWidth="1"/>
    <col min="8469" max="8469" width="2.85546875" style="1" customWidth="1"/>
    <col min="8470" max="8470" width="10.5703125" style="1" customWidth="1"/>
    <col min="8471" max="8704" width="11.42578125" style="1"/>
    <col min="8705" max="8705" width="2.85546875" style="1" customWidth="1"/>
    <col min="8706" max="8707" width="37.5703125" style="1" customWidth="1"/>
    <col min="8708" max="8708" width="2.85546875" style="1" customWidth="1"/>
    <col min="8709" max="8711" width="15.7109375" style="1" customWidth="1"/>
    <col min="8712" max="8712" width="2.85546875" style="1" customWidth="1"/>
    <col min="8713" max="8715" width="15.7109375" style="1" customWidth="1"/>
    <col min="8716" max="8716" width="2.85546875" style="1" customWidth="1"/>
    <col min="8717" max="8719" width="15.7109375" style="1" customWidth="1"/>
    <col min="8720" max="8721" width="2.85546875" style="1" customWidth="1"/>
    <col min="8722" max="8724" width="15.7109375" style="1" customWidth="1"/>
    <col min="8725" max="8725" width="2.85546875" style="1" customWidth="1"/>
    <col min="8726" max="8726" width="10.5703125" style="1" customWidth="1"/>
    <col min="8727" max="8960" width="11.42578125" style="1"/>
    <col min="8961" max="8961" width="2.85546875" style="1" customWidth="1"/>
    <col min="8962" max="8963" width="37.5703125" style="1" customWidth="1"/>
    <col min="8964" max="8964" width="2.85546875" style="1" customWidth="1"/>
    <col min="8965" max="8967" width="15.7109375" style="1" customWidth="1"/>
    <col min="8968" max="8968" width="2.85546875" style="1" customWidth="1"/>
    <col min="8969" max="8971" width="15.7109375" style="1" customWidth="1"/>
    <col min="8972" max="8972" width="2.85546875" style="1" customWidth="1"/>
    <col min="8973" max="8975" width="15.7109375" style="1" customWidth="1"/>
    <col min="8976" max="8977" width="2.85546875" style="1" customWidth="1"/>
    <col min="8978" max="8980" width="15.7109375" style="1" customWidth="1"/>
    <col min="8981" max="8981" width="2.85546875" style="1" customWidth="1"/>
    <col min="8982" max="8982" width="10.5703125" style="1" customWidth="1"/>
    <col min="8983" max="9216" width="11.42578125" style="1"/>
    <col min="9217" max="9217" width="2.85546875" style="1" customWidth="1"/>
    <col min="9218" max="9219" width="37.5703125" style="1" customWidth="1"/>
    <col min="9220" max="9220" width="2.85546875" style="1" customWidth="1"/>
    <col min="9221" max="9223" width="15.7109375" style="1" customWidth="1"/>
    <col min="9224" max="9224" width="2.85546875" style="1" customWidth="1"/>
    <col min="9225" max="9227" width="15.7109375" style="1" customWidth="1"/>
    <col min="9228" max="9228" width="2.85546875" style="1" customWidth="1"/>
    <col min="9229" max="9231" width="15.7109375" style="1" customWidth="1"/>
    <col min="9232" max="9233" width="2.85546875" style="1" customWidth="1"/>
    <col min="9234" max="9236" width="15.7109375" style="1" customWidth="1"/>
    <col min="9237" max="9237" width="2.85546875" style="1" customWidth="1"/>
    <col min="9238" max="9238" width="10.5703125" style="1" customWidth="1"/>
    <col min="9239" max="9472" width="11.42578125" style="1"/>
    <col min="9473" max="9473" width="2.85546875" style="1" customWidth="1"/>
    <col min="9474" max="9475" width="37.5703125" style="1" customWidth="1"/>
    <col min="9476" max="9476" width="2.85546875" style="1" customWidth="1"/>
    <col min="9477" max="9479" width="15.7109375" style="1" customWidth="1"/>
    <col min="9480" max="9480" width="2.85546875" style="1" customWidth="1"/>
    <col min="9481" max="9483" width="15.7109375" style="1" customWidth="1"/>
    <col min="9484" max="9484" width="2.85546875" style="1" customWidth="1"/>
    <col min="9485" max="9487" width="15.7109375" style="1" customWidth="1"/>
    <col min="9488" max="9489" width="2.85546875" style="1" customWidth="1"/>
    <col min="9490" max="9492" width="15.7109375" style="1" customWidth="1"/>
    <col min="9493" max="9493" width="2.85546875" style="1" customWidth="1"/>
    <col min="9494" max="9494" width="10.5703125" style="1" customWidth="1"/>
    <col min="9495" max="9728" width="11.42578125" style="1"/>
    <col min="9729" max="9729" width="2.85546875" style="1" customWidth="1"/>
    <col min="9730" max="9731" width="37.5703125" style="1" customWidth="1"/>
    <col min="9732" max="9732" width="2.85546875" style="1" customWidth="1"/>
    <col min="9733" max="9735" width="15.7109375" style="1" customWidth="1"/>
    <col min="9736" max="9736" width="2.85546875" style="1" customWidth="1"/>
    <col min="9737" max="9739" width="15.7109375" style="1" customWidth="1"/>
    <col min="9740" max="9740" width="2.85546875" style="1" customWidth="1"/>
    <col min="9741" max="9743" width="15.7109375" style="1" customWidth="1"/>
    <col min="9744" max="9745" width="2.85546875" style="1" customWidth="1"/>
    <col min="9746" max="9748" width="15.7109375" style="1" customWidth="1"/>
    <col min="9749" max="9749" width="2.85546875" style="1" customWidth="1"/>
    <col min="9750" max="9750" width="10.5703125" style="1" customWidth="1"/>
    <col min="9751" max="9984" width="11.42578125" style="1"/>
    <col min="9985" max="9985" width="2.85546875" style="1" customWidth="1"/>
    <col min="9986" max="9987" width="37.5703125" style="1" customWidth="1"/>
    <col min="9988" max="9988" width="2.85546875" style="1" customWidth="1"/>
    <col min="9989" max="9991" width="15.7109375" style="1" customWidth="1"/>
    <col min="9992" max="9992" width="2.85546875" style="1" customWidth="1"/>
    <col min="9993" max="9995" width="15.7109375" style="1" customWidth="1"/>
    <col min="9996" max="9996" width="2.85546875" style="1" customWidth="1"/>
    <col min="9997" max="9999" width="15.7109375" style="1" customWidth="1"/>
    <col min="10000" max="10001" width="2.85546875" style="1" customWidth="1"/>
    <col min="10002" max="10004" width="15.7109375" style="1" customWidth="1"/>
    <col min="10005" max="10005" width="2.85546875" style="1" customWidth="1"/>
    <col min="10006" max="10006" width="10.5703125" style="1" customWidth="1"/>
    <col min="10007" max="10240" width="11.42578125" style="1"/>
    <col min="10241" max="10241" width="2.85546875" style="1" customWidth="1"/>
    <col min="10242" max="10243" width="37.5703125" style="1" customWidth="1"/>
    <col min="10244" max="10244" width="2.85546875" style="1" customWidth="1"/>
    <col min="10245" max="10247" width="15.7109375" style="1" customWidth="1"/>
    <col min="10248" max="10248" width="2.85546875" style="1" customWidth="1"/>
    <col min="10249" max="10251" width="15.7109375" style="1" customWidth="1"/>
    <col min="10252" max="10252" width="2.85546875" style="1" customWidth="1"/>
    <col min="10253" max="10255" width="15.7109375" style="1" customWidth="1"/>
    <col min="10256" max="10257" width="2.85546875" style="1" customWidth="1"/>
    <col min="10258" max="10260" width="15.7109375" style="1" customWidth="1"/>
    <col min="10261" max="10261" width="2.85546875" style="1" customWidth="1"/>
    <col min="10262" max="10262" width="10.5703125" style="1" customWidth="1"/>
    <col min="10263" max="10496" width="11.42578125" style="1"/>
    <col min="10497" max="10497" width="2.85546875" style="1" customWidth="1"/>
    <col min="10498" max="10499" width="37.5703125" style="1" customWidth="1"/>
    <col min="10500" max="10500" width="2.85546875" style="1" customWidth="1"/>
    <col min="10501" max="10503" width="15.7109375" style="1" customWidth="1"/>
    <col min="10504" max="10504" width="2.85546875" style="1" customWidth="1"/>
    <col min="10505" max="10507" width="15.7109375" style="1" customWidth="1"/>
    <col min="10508" max="10508" width="2.85546875" style="1" customWidth="1"/>
    <col min="10509" max="10511" width="15.7109375" style="1" customWidth="1"/>
    <col min="10512" max="10513" width="2.85546875" style="1" customWidth="1"/>
    <col min="10514" max="10516" width="15.7109375" style="1" customWidth="1"/>
    <col min="10517" max="10517" width="2.85546875" style="1" customWidth="1"/>
    <col min="10518" max="10518" width="10.5703125" style="1" customWidth="1"/>
    <col min="10519" max="10752" width="11.42578125" style="1"/>
    <col min="10753" max="10753" width="2.85546875" style="1" customWidth="1"/>
    <col min="10754" max="10755" width="37.5703125" style="1" customWidth="1"/>
    <col min="10756" max="10756" width="2.85546875" style="1" customWidth="1"/>
    <col min="10757" max="10759" width="15.7109375" style="1" customWidth="1"/>
    <col min="10760" max="10760" width="2.85546875" style="1" customWidth="1"/>
    <col min="10761" max="10763" width="15.7109375" style="1" customWidth="1"/>
    <col min="10764" max="10764" width="2.85546875" style="1" customWidth="1"/>
    <col min="10765" max="10767" width="15.7109375" style="1" customWidth="1"/>
    <col min="10768" max="10769" width="2.85546875" style="1" customWidth="1"/>
    <col min="10770" max="10772" width="15.7109375" style="1" customWidth="1"/>
    <col min="10773" max="10773" width="2.85546875" style="1" customWidth="1"/>
    <col min="10774" max="10774" width="10.5703125" style="1" customWidth="1"/>
    <col min="10775" max="11008" width="11.42578125" style="1"/>
    <col min="11009" max="11009" width="2.85546875" style="1" customWidth="1"/>
    <col min="11010" max="11011" width="37.5703125" style="1" customWidth="1"/>
    <col min="11012" max="11012" width="2.85546875" style="1" customWidth="1"/>
    <col min="11013" max="11015" width="15.7109375" style="1" customWidth="1"/>
    <col min="11016" max="11016" width="2.85546875" style="1" customWidth="1"/>
    <col min="11017" max="11019" width="15.7109375" style="1" customWidth="1"/>
    <col min="11020" max="11020" width="2.85546875" style="1" customWidth="1"/>
    <col min="11021" max="11023" width="15.7109375" style="1" customWidth="1"/>
    <col min="11024" max="11025" width="2.85546875" style="1" customWidth="1"/>
    <col min="11026" max="11028" width="15.7109375" style="1" customWidth="1"/>
    <col min="11029" max="11029" width="2.85546875" style="1" customWidth="1"/>
    <col min="11030" max="11030" width="10.5703125" style="1" customWidth="1"/>
    <col min="11031" max="11264" width="11.42578125" style="1"/>
    <col min="11265" max="11265" width="2.85546875" style="1" customWidth="1"/>
    <col min="11266" max="11267" width="37.5703125" style="1" customWidth="1"/>
    <col min="11268" max="11268" width="2.85546875" style="1" customWidth="1"/>
    <col min="11269" max="11271" width="15.7109375" style="1" customWidth="1"/>
    <col min="11272" max="11272" width="2.85546875" style="1" customWidth="1"/>
    <col min="11273" max="11275" width="15.7109375" style="1" customWidth="1"/>
    <col min="11276" max="11276" width="2.85546875" style="1" customWidth="1"/>
    <col min="11277" max="11279" width="15.7109375" style="1" customWidth="1"/>
    <col min="11280" max="11281" width="2.85546875" style="1" customWidth="1"/>
    <col min="11282" max="11284" width="15.7109375" style="1" customWidth="1"/>
    <col min="11285" max="11285" width="2.85546875" style="1" customWidth="1"/>
    <col min="11286" max="11286" width="10.5703125" style="1" customWidth="1"/>
    <col min="11287" max="11520" width="11.42578125" style="1"/>
    <col min="11521" max="11521" width="2.85546875" style="1" customWidth="1"/>
    <col min="11522" max="11523" width="37.5703125" style="1" customWidth="1"/>
    <col min="11524" max="11524" width="2.85546875" style="1" customWidth="1"/>
    <col min="11525" max="11527" width="15.7109375" style="1" customWidth="1"/>
    <col min="11528" max="11528" width="2.85546875" style="1" customWidth="1"/>
    <col min="11529" max="11531" width="15.7109375" style="1" customWidth="1"/>
    <col min="11532" max="11532" width="2.85546875" style="1" customWidth="1"/>
    <col min="11533" max="11535" width="15.7109375" style="1" customWidth="1"/>
    <col min="11536" max="11537" width="2.85546875" style="1" customWidth="1"/>
    <col min="11538" max="11540" width="15.7109375" style="1" customWidth="1"/>
    <col min="11541" max="11541" width="2.85546875" style="1" customWidth="1"/>
    <col min="11542" max="11542" width="10.5703125" style="1" customWidth="1"/>
    <col min="11543" max="11776" width="11.42578125" style="1"/>
    <col min="11777" max="11777" width="2.85546875" style="1" customWidth="1"/>
    <col min="11778" max="11779" width="37.5703125" style="1" customWidth="1"/>
    <col min="11780" max="11780" width="2.85546875" style="1" customWidth="1"/>
    <col min="11781" max="11783" width="15.7109375" style="1" customWidth="1"/>
    <col min="11784" max="11784" width="2.85546875" style="1" customWidth="1"/>
    <col min="11785" max="11787" width="15.7109375" style="1" customWidth="1"/>
    <col min="11788" max="11788" width="2.85546875" style="1" customWidth="1"/>
    <col min="11789" max="11791" width="15.7109375" style="1" customWidth="1"/>
    <col min="11792" max="11793" width="2.85546875" style="1" customWidth="1"/>
    <col min="11794" max="11796" width="15.7109375" style="1" customWidth="1"/>
    <col min="11797" max="11797" width="2.85546875" style="1" customWidth="1"/>
    <col min="11798" max="11798" width="10.5703125" style="1" customWidth="1"/>
    <col min="11799" max="12032" width="11.42578125" style="1"/>
    <col min="12033" max="12033" width="2.85546875" style="1" customWidth="1"/>
    <col min="12034" max="12035" width="37.5703125" style="1" customWidth="1"/>
    <col min="12036" max="12036" width="2.85546875" style="1" customWidth="1"/>
    <col min="12037" max="12039" width="15.7109375" style="1" customWidth="1"/>
    <col min="12040" max="12040" width="2.85546875" style="1" customWidth="1"/>
    <col min="12041" max="12043" width="15.7109375" style="1" customWidth="1"/>
    <col min="12044" max="12044" width="2.85546875" style="1" customWidth="1"/>
    <col min="12045" max="12047" width="15.7109375" style="1" customWidth="1"/>
    <col min="12048" max="12049" width="2.85546875" style="1" customWidth="1"/>
    <col min="12050" max="12052" width="15.7109375" style="1" customWidth="1"/>
    <col min="12053" max="12053" width="2.85546875" style="1" customWidth="1"/>
    <col min="12054" max="12054" width="10.5703125" style="1" customWidth="1"/>
    <col min="12055" max="12288" width="11.42578125" style="1"/>
    <col min="12289" max="12289" width="2.85546875" style="1" customWidth="1"/>
    <col min="12290" max="12291" width="37.5703125" style="1" customWidth="1"/>
    <col min="12292" max="12292" width="2.85546875" style="1" customWidth="1"/>
    <col min="12293" max="12295" width="15.7109375" style="1" customWidth="1"/>
    <col min="12296" max="12296" width="2.85546875" style="1" customWidth="1"/>
    <col min="12297" max="12299" width="15.7109375" style="1" customWidth="1"/>
    <col min="12300" max="12300" width="2.85546875" style="1" customWidth="1"/>
    <col min="12301" max="12303" width="15.7109375" style="1" customWidth="1"/>
    <col min="12304" max="12305" width="2.85546875" style="1" customWidth="1"/>
    <col min="12306" max="12308" width="15.7109375" style="1" customWidth="1"/>
    <col min="12309" max="12309" width="2.85546875" style="1" customWidth="1"/>
    <col min="12310" max="12310" width="10.5703125" style="1" customWidth="1"/>
    <col min="12311" max="12544" width="11.42578125" style="1"/>
    <col min="12545" max="12545" width="2.85546875" style="1" customWidth="1"/>
    <col min="12546" max="12547" width="37.5703125" style="1" customWidth="1"/>
    <col min="12548" max="12548" width="2.85546875" style="1" customWidth="1"/>
    <col min="12549" max="12551" width="15.7109375" style="1" customWidth="1"/>
    <col min="12552" max="12552" width="2.85546875" style="1" customWidth="1"/>
    <col min="12553" max="12555" width="15.7109375" style="1" customWidth="1"/>
    <col min="12556" max="12556" width="2.85546875" style="1" customWidth="1"/>
    <col min="12557" max="12559" width="15.7109375" style="1" customWidth="1"/>
    <col min="12560" max="12561" width="2.85546875" style="1" customWidth="1"/>
    <col min="12562" max="12564" width="15.7109375" style="1" customWidth="1"/>
    <col min="12565" max="12565" width="2.85546875" style="1" customWidth="1"/>
    <col min="12566" max="12566" width="10.5703125" style="1" customWidth="1"/>
    <col min="12567" max="12800" width="11.42578125" style="1"/>
    <col min="12801" max="12801" width="2.85546875" style="1" customWidth="1"/>
    <col min="12802" max="12803" width="37.5703125" style="1" customWidth="1"/>
    <col min="12804" max="12804" width="2.85546875" style="1" customWidth="1"/>
    <col min="12805" max="12807" width="15.7109375" style="1" customWidth="1"/>
    <col min="12808" max="12808" width="2.85546875" style="1" customWidth="1"/>
    <col min="12809" max="12811" width="15.7109375" style="1" customWidth="1"/>
    <col min="12812" max="12812" width="2.85546875" style="1" customWidth="1"/>
    <col min="12813" max="12815" width="15.7109375" style="1" customWidth="1"/>
    <col min="12816" max="12817" width="2.85546875" style="1" customWidth="1"/>
    <col min="12818" max="12820" width="15.7109375" style="1" customWidth="1"/>
    <col min="12821" max="12821" width="2.85546875" style="1" customWidth="1"/>
    <col min="12822" max="12822" width="10.5703125" style="1" customWidth="1"/>
    <col min="12823" max="13056" width="11.42578125" style="1"/>
    <col min="13057" max="13057" width="2.85546875" style="1" customWidth="1"/>
    <col min="13058" max="13059" width="37.5703125" style="1" customWidth="1"/>
    <col min="13060" max="13060" width="2.85546875" style="1" customWidth="1"/>
    <col min="13061" max="13063" width="15.7109375" style="1" customWidth="1"/>
    <col min="13064" max="13064" width="2.85546875" style="1" customWidth="1"/>
    <col min="13065" max="13067" width="15.7109375" style="1" customWidth="1"/>
    <col min="13068" max="13068" width="2.85546875" style="1" customWidth="1"/>
    <col min="13069" max="13071" width="15.7109375" style="1" customWidth="1"/>
    <col min="13072" max="13073" width="2.85546875" style="1" customWidth="1"/>
    <col min="13074" max="13076" width="15.7109375" style="1" customWidth="1"/>
    <col min="13077" max="13077" width="2.85546875" style="1" customWidth="1"/>
    <col min="13078" max="13078" width="10.5703125" style="1" customWidth="1"/>
    <col min="13079" max="13312" width="11.42578125" style="1"/>
    <col min="13313" max="13313" width="2.85546875" style="1" customWidth="1"/>
    <col min="13314" max="13315" width="37.5703125" style="1" customWidth="1"/>
    <col min="13316" max="13316" width="2.85546875" style="1" customWidth="1"/>
    <col min="13317" max="13319" width="15.7109375" style="1" customWidth="1"/>
    <col min="13320" max="13320" width="2.85546875" style="1" customWidth="1"/>
    <col min="13321" max="13323" width="15.7109375" style="1" customWidth="1"/>
    <col min="13324" max="13324" width="2.85546875" style="1" customWidth="1"/>
    <col min="13325" max="13327" width="15.7109375" style="1" customWidth="1"/>
    <col min="13328" max="13329" width="2.85546875" style="1" customWidth="1"/>
    <col min="13330" max="13332" width="15.7109375" style="1" customWidth="1"/>
    <col min="13333" max="13333" width="2.85546875" style="1" customWidth="1"/>
    <col min="13334" max="13334" width="10.5703125" style="1" customWidth="1"/>
    <col min="13335" max="13568" width="11.42578125" style="1"/>
    <col min="13569" max="13569" width="2.85546875" style="1" customWidth="1"/>
    <col min="13570" max="13571" width="37.5703125" style="1" customWidth="1"/>
    <col min="13572" max="13572" width="2.85546875" style="1" customWidth="1"/>
    <col min="13573" max="13575" width="15.7109375" style="1" customWidth="1"/>
    <col min="13576" max="13576" width="2.85546875" style="1" customWidth="1"/>
    <col min="13577" max="13579" width="15.7109375" style="1" customWidth="1"/>
    <col min="13580" max="13580" width="2.85546875" style="1" customWidth="1"/>
    <col min="13581" max="13583" width="15.7109375" style="1" customWidth="1"/>
    <col min="13584" max="13585" width="2.85546875" style="1" customWidth="1"/>
    <col min="13586" max="13588" width="15.7109375" style="1" customWidth="1"/>
    <col min="13589" max="13589" width="2.85546875" style="1" customWidth="1"/>
    <col min="13590" max="13590" width="10.5703125" style="1" customWidth="1"/>
    <col min="13591" max="13824" width="11.42578125" style="1"/>
    <col min="13825" max="13825" width="2.85546875" style="1" customWidth="1"/>
    <col min="13826" max="13827" width="37.5703125" style="1" customWidth="1"/>
    <col min="13828" max="13828" width="2.85546875" style="1" customWidth="1"/>
    <col min="13829" max="13831" width="15.7109375" style="1" customWidth="1"/>
    <col min="13832" max="13832" width="2.85546875" style="1" customWidth="1"/>
    <col min="13833" max="13835" width="15.7109375" style="1" customWidth="1"/>
    <col min="13836" max="13836" width="2.85546875" style="1" customWidth="1"/>
    <col min="13837" max="13839" width="15.7109375" style="1" customWidth="1"/>
    <col min="13840" max="13841" width="2.85546875" style="1" customWidth="1"/>
    <col min="13842" max="13844" width="15.7109375" style="1" customWidth="1"/>
    <col min="13845" max="13845" width="2.85546875" style="1" customWidth="1"/>
    <col min="13846" max="13846" width="10.5703125" style="1" customWidth="1"/>
    <col min="13847" max="14080" width="11.42578125" style="1"/>
    <col min="14081" max="14081" width="2.85546875" style="1" customWidth="1"/>
    <col min="14082" max="14083" width="37.5703125" style="1" customWidth="1"/>
    <col min="14084" max="14084" width="2.85546875" style="1" customWidth="1"/>
    <col min="14085" max="14087" width="15.7109375" style="1" customWidth="1"/>
    <col min="14088" max="14088" width="2.85546875" style="1" customWidth="1"/>
    <col min="14089" max="14091" width="15.7109375" style="1" customWidth="1"/>
    <col min="14092" max="14092" width="2.85546875" style="1" customWidth="1"/>
    <col min="14093" max="14095" width="15.7109375" style="1" customWidth="1"/>
    <col min="14096" max="14097" width="2.85546875" style="1" customWidth="1"/>
    <col min="14098" max="14100" width="15.7109375" style="1" customWidth="1"/>
    <col min="14101" max="14101" width="2.85546875" style="1" customWidth="1"/>
    <col min="14102" max="14102" width="10.5703125" style="1" customWidth="1"/>
    <col min="14103" max="14336" width="11.42578125" style="1"/>
    <col min="14337" max="14337" width="2.85546875" style="1" customWidth="1"/>
    <col min="14338" max="14339" width="37.5703125" style="1" customWidth="1"/>
    <col min="14340" max="14340" width="2.85546875" style="1" customWidth="1"/>
    <col min="14341" max="14343" width="15.7109375" style="1" customWidth="1"/>
    <col min="14344" max="14344" width="2.85546875" style="1" customWidth="1"/>
    <col min="14345" max="14347" width="15.7109375" style="1" customWidth="1"/>
    <col min="14348" max="14348" width="2.85546875" style="1" customWidth="1"/>
    <col min="14349" max="14351" width="15.7109375" style="1" customWidth="1"/>
    <col min="14352" max="14353" width="2.85546875" style="1" customWidth="1"/>
    <col min="14354" max="14356" width="15.7109375" style="1" customWidth="1"/>
    <col min="14357" max="14357" width="2.85546875" style="1" customWidth="1"/>
    <col min="14358" max="14358" width="10.5703125" style="1" customWidth="1"/>
    <col min="14359" max="14592" width="11.42578125" style="1"/>
    <col min="14593" max="14593" width="2.85546875" style="1" customWidth="1"/>
    <col min="14594" max="14595" width="37.5703125" style="1" customWidth="1"/>
    <col min="14596" max="14596" width="2.85546875" style="1" customWidth="1"/>
    <col min="14597" max="14599" width="15.7109375" style="1" customWidth="1"/>
    <col min="14600" max="14600" width="2.85546875" style="1" customWidth="1"/>
    <col min="14601" max="14603" width="15.7109375" style="1" customWidth="1"/>
    <col min="14604" max="14604" width="2.85546875" style="1" customWidth="1"/>
    <col min="14605" max="14607" width="15.7109375" style="1" customWidth="1"/>
    <col min="14608" max="14609" width="2.85546875" style="1" customWidth="1"/>
    <col min="14610" max="14612" width="15.7109375" style="1" customWidth="1"/>
    <col min="14613" max="14613" width="2.85546875" style="1" customWidth="1"/>
    <col min="14614" max="14614" width="10.5703125" style="1" customWidth="1"/>
    <col min="14615" max="14848" width="11.42578125" style="1"/>
    <col min="14849" max="14849" width="2.85546875" style="1" customWidth="1"/>
    <col min="14850" max="14851" width="37.5703125" style="1" customWidth="1"/>
    <col min="14852" max="14852" width="2.85546875" style="1" customWidth="1"/>
    <col min="14853" max="14855" width="15.7109375" style="1" customWidth="1"/>
    <col min="14856" max="14856" width="2.85546875" style="1" customWidth="1"/>
    <col min="14857" max="14859" width="15.7109375" style="1" customWidth="1"/>
    <col min="14860" max="14860" width="2.85546875" style="1" customWidth="1"/>
    <col min="14861" max="14863" width="15.7109375" style="1" customWidth="1"/>
    <col min="14864" max="14865" width="2.85546875" style="1" customWidth="1"/>
    <col min="14866" max="14868" width="15.7109375" style="1" customWidth="1"/>
    <col min="14869" max="14869" width="2.85546875" style="1" customWidth="1"/>
    <col min="14870" max="14870" width="10.5703125" style="1" customWidth="1"/>
    <col min="14871" max="15104" width="11.42578125" style="1"/>
    <col min="15105" max="15105" width="2.85546875" style="1" customWidth="1"/>
    <col min="15106" max="15107" width="37.5703125" style="1" customWidth="1"/>
    <col min="15108" max="15108" width="2.85546875" style="1" customWidth="1"/>
    <col min="15109" max="15111" width="15.7109375" style="1" customWidth="1"/>
    <col min="15112" max="15112" width="2.85546875" style="1" customWidth="1"/>
    <col min="15113" max="15115" width="15.7109375" style="1" customWidth="1"/>
    <col min="15116" max="15116" width="2.85546875" style="1" customWidth="1"/>
    <col min="15117" max="15119" width="15.7109375" style="1" customWidth="1"/>
    <col min="15120" max="15121" width="2.85546875" style="1" customWidth="1"/>
    <col min="15122" max="15124" width="15.7109375" style="1" customWidth="1"/>
    <col min="15125" max="15125" width="2.85546875" style="1" customWidth="1"/>
    <col min="15126" max="15126" width="10.5703125" style="1" customWidth="1"/>
    <col min="15127" max="15360" width="11.42578125" style="1"/>
    <col min="15361" max="15361" width="2.85546875" style="1" customWidth="1"/>
    <col min="15362" max="15363" width="37.5703125" style="1" customWidth="1"/>
    <col min="15364" max="15364" width="2.85546875" style="1" customWidth="1"/>
    <col min="15365" max="15367" width="15.7109375" style="1" customWidth="1"/>
    <col min="15368" max="15368" width="2.85546875" style="1" customWidth="1"/>
    <col min="15369" max="15371" width="15.7109375" style="1" customWidth="1"/>
    <col min="15372" max="15372" width="2.85546875" style="1" customWidth="1"/>
    <col min="15373" max="15375" width="15.7109375" style="1" customWidth="1"/>
    <col min="15376" max="15377" width="2.85546875" style="1" customWidth="1"/>
    <col min="15378" max="15380" width="15.7109375" style="1" customWidth="1"/>
    <col min="15381" max="15381" width="2.85546875" style="1" customWidth="1"/>
    <col min="15382" max="15382" width="10.5703125" style="1" customWidth="1"/>
    <col min="15383" max="15616" width="11.42578125" style="1"/>
    <col min="15617" max="15617" width="2.85546875" style="1" customWidth="1"/>
    <col min="15618" max="15619" width="37.5703125" style="1" customWidth="1"/>
    <col min="15620" max="15620" width="2.85546875" style="1" customWidth="1"/>
    <col min="15621" max="15623" width="15.7109375" style="1" customWidth="1"/>
    <col min="15624" max="15624" width="2.85546875" style="1" customWidth="1"/>
    <col min="15625" max="15627" width="15.7109375" style="1" customWidth="1"/>
    <col min="15628" max="15628" width="2.85546875" style="1" customWidth="1"/>
    <col min="15629" max="15631" width="15.7109375" style="1" customWidth="1"/>
    <col min="15632" max="15633" width="2.85546875" style="1" customWidth="1"/>
    <col min="15634" max="15636" width="15.7109375" style="1" customWidth="1"/>
    <col min="15637" max="15637" width="2.85546875" style="1" customWidth="1"/>
    <col min="15638" max="15638" width="10.5703125" style="1" customWidth="1"/>
    <col min="15639" max="15872" width="11.42578125" style="1"/>
    <col min="15873" max="15873" width="2.85546875" style="1" customWidth="1"/>
    <col min="15874" max="15875" width="37.5703125" style="1" customWidth="1"/>
    <col min="15876" max="15876" width="2.85546875" style="1" customWidth="1"/>
    <col min="15877" max="15879" width="15.7109375" style="1" customWidth="1"/>
    <col min="15880" max="15880" width="2.85546875" style="1" customWidth="1"/>
    <col min="15881" max="15883" width="15.7109375" style="1" customWidth="1"/>
    <col min="15884" max="15884" width="2.85546875" style="1" customWidth="1"/>
    <col min="15885" max="15887" width="15.7109375" style="1" customWidth="1"/>
    <col min="15888" max="15889" width="2.85546875" style="1" customWidth="1"/>
    <col min="15890" max="15892" width="15.7109375" style="1" customWidth="1"/>
    <col min="15893" max="15893" width="2.85546875" style="1" customWidth="1"/>
    <col min="15894" max="15894" width="10.5703125" style="1" customWidth="1"/>
    <col min="15895" max="16128" width="11.42578125" style="1"/>
    <col min="16129" max="16129" width="2.85546875" style="1" customWidth="1"/>
    <col min="16130" max="16131" width="37.5703125" style="1" customWidth="1"/>
    <col min="16132" max="16132" width="2.85546875" style="1" customWidth="1"/>
    <col min="16133" max="16135" width="15.7109375" style="1" customWidth="1"/>
    <col min="16136" max="16136" width="2.85546875" style="1" customWidth="1"/>
    <col min="16137" max="16139" width="15.7109375" style="1" customWidth="1"/>
    <col min="16140" max="16140" width="2.85546875" style="1" customWidth="1"/>
    <col min="16141" max="16143" width="15.7109375" style="1" customWidth="1"/>
    <col min="16144" max="16145" width="2.85546875" style="1" customWidth="1"/>
    <col min="16146" max="16148" width="15.7109375" style="1" customWidth="1"/>
    <col min="16149" max="16149" width="2.85546875" style="1" customWidth="1"/>
    <col min="16150" max="16150" width="10.5703125" style="1" customWidth="1"/>
    <col min="16151" max="16384" width="11.42578125" style="1"/>
  </cols>
  <sheetData>
    <row r="1" spans="2:31" ht="12" customHeight="1" x14ac:dyDescent="0.25">
      <c r="U1" s="75"/>
      <c r="V1" s="75"/>
    </row>
    <row r="2" spans="2:31" x14ac:dyDescent="0.25">
      <c r="B2" s="2" t="s">
        <v>289</v>
      </c>
      <c r="D2" s="12"/>
      <c r="E2" s="3"/>
      <c r="H2" s="12"/>
      <c r="I2" s="3"/>
      <c r="U2" s="75"/>
      <c r="V2" s="75"/>
    </row>
    <row r="3" spans="2:31" x14ac:dyDescent="0.25">
      <c r="B3" s="2" t="s">
        <v>290</v>
      </c>
      <c r="D3" s="12"/>
      <c r="E3" s="3"/>
      <c r="H3" s="12"/>
      <c r="I3" s="3"/>
      <c r="U3" s="75"/>
      <c r="V3" s="75"/>
    </row>
    <row r="4" spans="2:31" x14ac:dyDescent="0.25">
      <c r="B4" s="55"/>
      <c r="C4" s="86"/>
      <c r="D4" s="1503" t="s">
        <v>291</v>
      </c>
      <c r="E4" s="1503"/>
      <c r="F4" s="1503"/>
      <c r="G4" s="86"/>
      <c r="H4" s="1503" t="s">
        <v>292</v>
      </c>
      <c r="I4" s="1503"/>
      <c r="J4" s="1503"/>
      <c r="K4" s="86"/>
      <c r="L4" s="1512" t="s">
        <v>293</v>
      </c>
      <c r="M4" s="1512"/>
      <c r="N4" s="1512"/>
      <c r="Q4" s="1503" t="s">
        <v>291</v>
      </c>
      <c r="R4" s="1503"/>
      <c r="S4" s="1503"/>
      <c r="T4" s="12"/>
      <c r="U4" s="86"/>
      <c r="V4" s="1513" t="s">
        <v>292</v>
      </c>
      <c r="W4" s="1513"/>
      <c r="X4" s="1513"/>
      <c r="Y4" s="12"/>
      <c r="Z4" s="12"/>
      <c r="AA4" s="1512" t="s">
        <v>293</v>
      </c>
      <c r="AB4" s="1512"/>
      <c r="AC4" s="1512"/>
    </row>
    <row r="5" spans="2:31" s="514" customFormat="1" x14ac:dyDescent="0.25">
      <c r="B5" s="1501" t="s">
        <v>4</v>
      </c>
      <c r="D5" s="1501">
        <v>2019</v>
      </c>
      <c r="E5" s="1501"/>
      <c r="F5" s="1501"/>
      <c r="H5" s="1501">
        <v>2019</v>
      </c>
      <c r="I5" s="1501"/>
      <c r="J5" s="1501"/>
      <c r="L5" s="1501">
        <v>2019</v>
      </c>
      <c r="M5" s="1501"/>
      <c r="N5" s="1501"/>
      <c r="O5" s="1465"/>
      <c r="Q5" s="1501">
        <v>2018</v>
      </c>
      <c r="R5" s="1501"/>
      <c r="S5" s="1501"/>
      <c r="T5" s="1443"/>
      <c r="V5" s="1501">
        <v>2018</v>
      </c>
      <c r="W5" s="1501"/>
      <c r="X5" s="1501"/>
      <c r="Y5" s="1443"/>
      <c r="Z5" s="1443"/>
      <c r="AA5" s="1501">
        <v>2018</v>
      </c>
      <c r="AB5" s="1501"/>
      <c r="AC5" s="1501"/>
    </row>
    <row r="6" spans="2:31" s="514" customFormat="1" x14ac:dyDescent="0.25">
      <c r="B6" s="1501"/>
      <c r="C6" s="1464"/>
      <c r="D6" s="1501" t="s">
        <v>148</v>
      </c>
      <c r="E6" s="1441" t="s">
        <v>149</v>
      </c>
      <c r="F6" s="1441" t="s">
        <v>150</v>
      </c>
      <c r="G6" s="1464"/>
      <c r="H6" s="1501" t="s">
        <v>148</v>
      </c>
      <c r="I6" s="1441" t="s">
        <v>149</v>
      </c>
      <c r="J6" s="1441" t="s">
        <v>150</v>
      </c>
      <c r="L6" s="1501" t="s">
        <v>148</v>
      </c>
      <c r="M6" s="1441" t="s">
        <v>149</v>
      </c>
      <c r="N6" s="1441" t="s">
        <v>150</v>
      </c>
      <c r="O6" s="1465"/>
      <c r="Q6" s="1501" t="s">
        <v>148</v>
      </c>
      <c r="R6" s="1441" t="s">
        <v>149</v>
      </c>
      <c r="S6" s="1441" t="s">
        <v>150</v>
      </c>
      <c r="T6" s="1443"/>
      <c r="V6" s="1441" t="s">
        <v>148</v>
      </c>
      <c r="W6" s="1441" t="s">
        <v>149</v>
      </c>
      <c r="X6" s="1441" t="s">
        <v>150</v>
      </c>
      <c r="Y6" s="1443"/>
      <c r="Z6" s="1443"/>
      <c r="AA6" s="1501" t="s">
        <v>148</v>
      </c>
      <c r="AB6" s="1441" t="s">
        <v>149</v>
      </c>
      <c r="AC6" s="1441" t="s">
        <v>150</v>
      </c>
    </row>
    <row r="7" spans="2:31" s="514" customFormat="1" x14ac:dyDescent="0.25">
      <c r="B7" s="1501"/>
      <c r="C7" s="1464"/>
      <c r="D7" s="1501"/>
      <c r="E7" s="1441" t="s">
        <v>151</v>
      </c>
      <c r="F7" s="1441" t="s">
        <v>151</v>
      </c>
      <c r="G7" s="1464"/>
      <c r="H7" s="1501"/>
      <c r="I7" s="1441" t="s">
        <v>151</v>
      </c>
      <c r="J7" s="1441" t="s">
        <v>151</v>
      </c>
      <c r="L7" s="1501"/>
      <c r="M7" s="1441" t="s">
        <v>151</v>
      </c>
      <c r="N7" s="1441" t="s">
        <v>151</v>
      </c>
      <c r="O7" s="1465"/>
      <c r="Q7" s="1501"/>
      <c r="R7" s="1441" t="s">
        <v>151</v>
      </c>
      <c r="S7" s="1441" t="s">
        <v>151</v>
      </c>
      <c r="T7" s="1443"/>
      <c r="V7" s="1441"/>
      <c r="W7" s="1441" t="s">
        <v>151</v>
      </c>
      <c r="X7" s="1441" t="s">
        <v>151</v>
      </c>
      <c r="AA7" s="1501"/>
      <c r="AB7" s="1441" t="s">
        <v>151</v>
      </c>
      <c r="AC7" s="1441" t="s">
        <v>151</v>
      </c>
    </row>
    <row r="8" spans="2:31" x14ac:dyDescent="0.25">
      <c r="B8" s="7"/>
      <c r="C8" s="7"/>
      <c r="D8" s="9"/>
      <c r="E8" s="7"/>
      <c r="G8" s="7"/>
      <c r="H8" s="9"/>
      <c r="I8" s="7"/>
      <c r="Q8" s="9"/>
      <c r="R8" s="7"/>
      <c r="T8" s="3"/>
      <c r="V8" s="9"/>
      <c r="W8" s="7"/>
      <c r="AA8" s="27"/>
    </row>
    <row r="9" spans="2:31" x14ac:dyDescent="0.25">
      <c r="B9" s="141" t="s">
        <v>6</v>
      </c>
      <c r="C9" s="7"/>
      <c r="D9" s="1"/>
      <c r="E9" s="91"/>
      <c r="F9" s="91"/>
      <c r="G9" s="7"/>
      <c r="V9" s="27"/>
      <c r="AA9" s="27"/>
    </row>
    <row r="10" spans="2:31" x14ac:dyDescent="0.25">
      <c r="B10" s="624" t="s">
        <v>508</v>
      </c>
      <c r="C10" s="453"/>
      <c r="D10" s="637">
        <f>SUM(E10:F10)</f>
        <v>1</v>
      </c>
      <c r="E10" s="639">
        <v>1</v>
      </c>
      <c r="F10" s="644">
        <v>0</v>
      </c>
      <c r="G10" s="955"/>
      <c r="H10" s="637">
        <f>SUM(I10:J10)</f>
        <v>1</v>
      </c>
      <c r="I10" s="639">
        <v>1</v>
      </c>
      <c r="J10" s="644">
        <v>0</v>
      </c>
      <c r="K10" s="955"/>
      <c r="L10" s="637" t="s">
        <v>101</v>
      </c>
      <c r="M10" s="639" t="s">
        <v>101</v>
      </c>
      <c r="N10" s="644" t="s">
        <v>101</v>
      </c>
      <c r="O10" s="955"/>
      <c r="P10" s="551"/>
      <c r="Q10" s="637">
        <f>SUM(R10:S10)</f>
        <v>8</v>
      </c>
      <c r="R10" s="639">
        <v>8</v>
      </c>
      <c r="S10" s="644">
        <v>0</v>
      </c>
      <c r="T10" s="440"/>
      <c r="U10" s="440"/>
      <c r="V10" s="637">
        <f>SUM(W10:X10)</f>
        <v>14</v>
      </c>
      <c r="W10" s="639">
        <v>13</v>
      </c>
      <c r="X10" s="644">
        <v>1</v>
      </c>
      <c r="Y10" s="440"/>
      <c r="Z10" s="440"/>
      <c r="AA10" s="637">
        <f>SUM(AB10:AC10)</f>
        <v>0</v>
      </c>
      <c r="AB10" s="639">
        <v>0</v>
      </c>
      <c r="AC10" s="644">
        <v>0</v>
      </c>
    </row>
    <row r="11" spans="2:31" x14ac:dyDescent="0.25">
      <c r="B11" s="628" t="s">
        <v>104</v>
      </c>
      <c r="C11" s="445"/>
      <c r="D11" s="640">
        <f t="shared" ref="D11:D48" si="0">SUM(E11:F11)</f>
        <v>0</v>
      </c>
      <c r="E11" s="641">
        <v>0</v>
      </c>
      <c r="F11" s="647">
        <v>0</v>
      </c>
      <c r="G11" s="955"/>
      <c r="H11" s="640">
        <f t="shared" ref="H11:H48" si="1">SUM(I11:J11)</f>
        <v>1</v>
      </c>
      <c r="I11" s="641">
        <v>0</v>
      </c>
      <c r="J11" s="647">
        <v>1</v>
      </c>
      <c r="K11" s="955"/>
      <c r="L11" s="640">
        <f t="shared" ref="L11:L47" si="2">SUM(M11:N11)</f>
        <v>0</v>
      </c>
      <c r="M11" s="641">
        <v>0</v>
      </c>
      <c r="N11" s="647">
        <v>0</v>
      </c>
      <c r="O11" s="955"/>
      <c r="P11" s="551"/>
      <c r="Q11" s="640">
        <f t="shared" ref="Q11:Q48" si="3">SUM(R11:S11)</f>
        <v>0</v>
      </c>
      <c r="R11" s="641">
        <v>0</v>
      </c>
      <c r="S11" s="647">
        <v>0</v>
      </c>
      <c r="T11" s="440"/>
      <c r="U11" s="440"/>
      <c r="V11" s="640">
        <f t="shared" ref="V11:V48" si="4">SUM(W11:X11)</f>
        <v>2</v>
      </c>
      <c r="W11" s="641">
        <v>2</v>
      </c>
      <c r="X11" s="647">
        <v>0</v>
      </c>
      <c r="Y11" s="440"/>
      <c r="Z11" s="440"/>
      <c r="AA11" s="640">
        <f t="shared" ref="AA11:AA48" si="5">SUM(AB11:AC11)</f>
        <v>0</v>
      </c>
      <c r="AB11" s="641">
        <v>0</v>
      </c>
      <c r="AC11" s="647">
        <v>0</v>
      </c>
      <c r="AD11" s="109"/>
      <c r="AE11" s="109"/>
    </row>
    <row r="12" spans="2:31" hidden="1" x14ac:dyDescent="0.25">
      <c r="B12" s="628" t="s">
        <v>15</v>
      </c>
      <c r="C12" s="453"/>
      <c r="D12" s="640" t="s">
        <v>101</v>
      </c>
      <c r="E12" s="641" t="s">
        <v>101</v>
      </c>
      <c r="F12" s="647" t="s">
        <v>101</v>
      </c>
      <c r="G12" s="955"/>
      <c r="H12" s="640">
        <f t="shared" si="1"/>
        <v>1</v>
      </c>
      <c r="I12" s="641">
        <v>0</v>
      </c>
      <c r="J12" s="647">
        <v>1</v>
      </c>
      <c r="K12" s="955"/>
      <c r="L12" s="640" t="s">
        <v>101</v>
      </c>
      <c r="M12" s="641" t="s">
        <v>101</v>
      </c>
      <c r="N12" s="647" t="s">
        <v>101</v>
      </c>
      <c r="O12" s="955"/>
      <c r="P12" s="551"/>
      <c r="Q12" s="640">
        <f t="shared" si="3"/>
        <v>2</v>
      </c>
      <c r="R12" s="641">
        <v>0</v>
      </c>
      <c r="S12" s="647">
        <v>2</v>
      </c>
      <c r="T12" s="440"/>
      <c r="U12" s="440"/>
      <c r="V12" s="640">
        <f t="shared" si="4"/>
        <v>1</v>
      </c>
      <c r="W12" s="641">
        <v>0</v>
      </c>
      <c r="X12" s="647">
        <v>1</v>
      </c>
      <c r="Y12" s="440"/>
      <c r="Z12" s="440"/>
      <c r="AA12" s="640">
        <f t="shared" si="5"/>
        <v>0</v>
      </c>
      <c r="AB12" s="641">
        <v>0</v>
      </c>
      <c r="AC12" s="647">
        <v>0</v>
      </c>
      <c r="AD12" s="109"/>
      <c r="AE12" s="109"/>
    </row>
    <row r="13" spans="2:31" x14ac:dyDescent="0.25">
      <c r="B13" s="636" t="s">
        <v>21</v>
      </c>
      <c r="C13" s="453"/>
      <c r="D13" s="642">
        <f t="shared" si="0"/>
        <v>89</v>
      </c>
      <c r="E13" s="956">
        <v>74</v>
      </c>
      <c r="F13" s="957">
        <v>15</v>
      </c>
      <c r="G13" s="955"/>
      <c r="H13" s="642">
        <f t="shared" si="1"/>
        <v>104</v>
      </c>
      <c r="I13" s="956">
        <v>94</v>
      </c>
      <c r="J13" s="957">
        <v>10</v>
      </c>
      <c r="K13" s="955"/>
      <c r="L13" s="642">
        <f>SUM(M13:N13)</f>
        <v>0</v>
      </c>
      <c r="M13" s="956">
        <v>0</v>
      </c>
      <c r="N13" s="957">
        <v>0</v>
      </c>
      <c r="O13" s="955"/>
      <c r="P13" s="551"/>
      <c r="Q13" s="642">
        <f t="shared" si="3"/>
        <v>138</v>
      </c>
      <c r="R13" s="956">
        <v>124</v>
      </c>
      <c r="S13" s="957">
        <v>14</v>
      </c>
      <c r="T13" s="440"/>
      <c r="U13" s="440"/>
      <c r="V13" s="642">
        <f t="shared" si="4"/>
        <v>136</v>
      </c>
      <c r="W13" s="956">
        <v>125</v>
      </c>
      <c r="X13" s="957">
        <v>11</v>
      </c>
      <c r="Y13" s="440"/>
      <c r="Z13" s="440"/>
      <c r="AA13" s="642">
        <v>0</v>
      </c>
      <c r="AB13" s="956">
        <v>0</v>
      </c>
      <c r="AC13" s="957">
        <v>0</v>
      </c>
      <c r="AD13" s="109"/>
      <c r="AE13" s="109"/>
    </row>
    <row r="14" spans="2:31" x14ac:dyDescent="0.25">
      <c r="B14" s="43"/>
      <c r="C14" s="61"/>
      <c r="D14" s="183"/>
      <c r="E14" s="183"/>
      <c r="F14" s="183"/>
      <c r="G14" s="184"/>
      <c r="H14" s="183"/>
      <c r="I14" s="183"/>
      <c r="J14" s="183"/>
      <c r="K14" s="184"/>
      <c r="L14" s="183"/>
      <c r="M14" s="183"/>
      <c r="N14" s="183"/>
      <c r="O14" s="109"/>
      <c r="P14" s="551"/>
      <c r="Q14" s="183"/>
      <c r="R14" s="183"/>
      <c r="S14" s="183"/>
      <c r="U14" s="440"/>
      <c r="V14" s="183"/>
      <c r="W14" s="183"/>
      <c r="X14" s="183"/>
      <c r="Z14" s="440"/>
      <c r="AA14" s="183"/>
      <c r="AB14" s="183"/>
      <c r="AC14" s="183"/>
      <c r="AD14" s="109"/>
      <c r="AE14" s="109"/>
    </row>
    <row r="15" spans="2:31" x14ac:dyDescent="0.25">
      <c r="B15" s="29"/>
      <c r="C15" s="61"/>
      <c r="D15" s="183"/>
      <c r="E15" s="183"/>
      <c r="F15" s="183"/>
      <c r="G15" s="184"/>
      <c r="H15" s="183"/>
      <c r="I15" s="183"/>
      <c r="J15" s="183"/>
      <c r="K15" s="184"/>
      <c r="L15" s="183"/>
      <c r="M15" s="183"/>
      <c r="N15" s="183"/>
      <c r="O15" s="109"/>
      <c r="P15" s="551"/>
      <c r="Q15" s="183"/>
      <c r="R15" s="183"/>
      <c r="S15" s="183"/>
      <c r="U15" s="440"/>
      <c r="V15" s="183"/>
      <c r="W15" s="183"/>
      <c r="X15" s="183"/>
      <c r="Z15" s="440"/>
      <c r="AA15" s="183"/>
      <c r="AB15" s="183"/>
      <c r="AC15" s="183"/>
      <c r="AD15" s="109"/>
      <c r="AE15" s="109"/>
    </row>
    <row r="16" spans="2:31" x14ac:dyDescent="0.25">
      <c r="B16" s="141" t="s">
        <v>23</v>
      </c>
      <c r="C16" s="61"/>
      <c r="D16" s="183"/>
      <c r="E16" s="184"/>
      <c r="F16" s="184"/>
      <c r="G16" s="184"/>
      <c r="H16" s="183"/>
      <c r="I16" s="184"/>
      <c r="J16" s="184"/>
      <c r="K16" s="184"/>
      <c r="L16" s="183"/>
      <c r="M16" s="184"/>
      <c r="N16" s="184"/>
      <c r="O16" s="109"/>
      <c r="P16" s="551"/>
      <c r="Q16" s="183"/>
      <c r="R16" s="184"/>
      <c r="S16" s="184"/>
      <c r="U16" s="440"/>
      <c r="V16" s="183"/>
      <c r="W16" s="184"/>
      <c r="X16" s="184"/>
      <c r="Z16" s="440"/>
      <c r="AA16" s="183"/>
      <c r="AB16" s="184"/>
      <c r="AC16" s="184"/>
      <c r="AD16" s="109"/>
      <c r="AE16" s="109"/>
    </row>
    <row r="17" spans="2:32" s="440" customFormat="1" x14ac:dyDescent="0.25">
      <c r="B17" s="624" t="s">
        <v>26</v>
      </c>
      <c r="C17" s="453"/>
      <c r="D17" s="637">
        <f t="shared" si="0"/>
        <v>11</v>
      </c>
      <c r="E17" s="639">
        <v>11</v>
      </c>
      <c r="F17" s="644">
        <v>0</v>
      </c>
      <c r="G17" s="955"/>
      <c r="H17" s="637">
        <f t="shared" si="1"/>
        <v>0</v>
      </c>
      <c r="I17" s="639">
        <v>0</v>
      </c>
      <c r="J17" s="644">
        <v>0</v>
      </c>
      <c r="K17" s="955"/>
      <c r="L17" s="637">
        <f t="shared" si="2"/>
        <v>1</v>
      </c>
      <c r="M17" s="639">
        <v>1</v>
      </c>
      <c r="N17" s="644">
        <v>0</v>
      </c>
      <c r="O17" s="955"/>
      <c r="P17" s="551"/>
      <c r="Q17" s="637">
        <f t="shared" si="3"/>
        <v>20</v>
      </c>
      <c r="R17" s="639">
        <v>20</v>
      </c>
      <c r="S17" s="644">
        <v>0</v>
      </c>
      <c r="V17" s="637">
        <f t="shared" si="4"/>
        <v>1</v>
      </c>
      <c r="W17" s="639">
        <v>1</v>
      </c>
      <c r="X17" s="644">
        <v>0</v>
      </c>
      <c r="AA17" s="637">
        <f t="shared" si="5"/>
        <v>4</v>
      </c>
      <c r="AB17" s="639">
        <v>4</v>
      </c>
      <c r="AC17" s="644">
        <v>0</v>
      </c>
      <c r="AD17" s="551"/>
      <c r="AE17" s="551"/>
    </row>
    <row r="18" spans="2:32" hidden="1" x14ac:dyDescent="0.25">
      <c r="B18" s="628" t="s">
        <v>444</v>
      </c>
      <c r="C18" s="453"/>
      <c r="D18" s="640">
        <f t="shared" si="0"/>
        <v>0</v>
      </c>
      <c r="E18" s="641" t="s">
        <v>101</v>
      </c>
      <c r="F18" s="647" t="s">
        <v>101</v>
      </c>
      <c r="G18" s="955"/>
      <c r="H18" s="640">
        <f t="shared" si="1"/>
        <v>0</v>
      </c>
      <c r="I18" s="641" t="s">
        <v>101</v>
      </c>
      <c r="J18" s="647" t="s">
        <v>101</v>
      </c>
      <c r="K18" s="955"/>
      <c r="L18" s="640">
        <f t="shared" si="2"/>
        <v>0</v>
      </c>
      <c r="M18" s="641" t="s">
        <v>101</v>
      </c>
      <c r="N18" s="647" t="s">
        <v>101</v>
      </c>
      <c r="O18" s="955"/>
      <c r="P18" s="551"/>
      <c r="Q18" s="640">
        <f t="shared" si="3"/>
        <v>136</v>
      </c>
      <c r="R18" s="641">
        <v>136</v>
      </c>
      <c r="S18" s="647">
        <v>0</v>
      </c>
      <c r="T18" s="440"/>
      <c r="U18" s="440"/>
      <c r="V18" s="640">
        <f t="shared" si="4"/>
        <v>23</v>
      </c>
      <c r="W18" s="641">
        <v>23</v>
      </c>
      <c r="X18" s="647">
        <v>0</v>
      </c>
      <c r="Y18" s="440"/>
      <c r="Z18" s="440"/>
      <c r="AA18" s="640">
        <f t="shared" si="5"/>
        <v>0</v>
      </c>
      <c r="AB18" s="641">
        <v>0</v>
      </c>
      <c r="AC18" s="647">
        <v>0</v>
      </c>
      <c r="AD18" s="551"/>
      <c r="AE18" s="109"/>
    </row>
    <row r="19" spans="2:32" x14ac:dyDescent="0.25">
      <c r="B19" s="628" t="s">
        <v>32</v>
      </c>
      <c r="C19" s="453"/>
      <c r="D19" s="640">
        <f t="shared" si="0"/>
        <v>15</v>
      </c>
      <c r="E19" s="641">
        <v>11</v>
      </c>
      <c r="F19" s="647">
        <v>4</v>
      </c>
      <c r="G19" s="955"/>
      <c r="H19" s="640">
        <f t="shared" si="1"/>
        <v>26</v>
      </c>
      <c r="I19" s="641">
        <v>24</v>
      </c>
      <c r="J19" s="647">
        <v>2</v>
      </c>
      <c r="K19" s="955"/>
      <c r="L19" s="640">
        <v>18</v>
      </c>
      <c r="M19" s="641">
        <v>18</v>
      </c>
      <c r="N19" s="647">
        <v>0</v>
      </c>
      <c r="O19" s="955"/>
      <c r="P19" s="551"/>
      <c r="Q19" s="640">
        <f t="shared" si="3"/>
        <v>75</v>
      </c>
      <c r="R19" s="641">
        <v>62</v>
      </c>
      <c r="S19" s="647">
        <v>13</v>
      </c>
      <c r="T19" s="440"/>
      <c r="U19" s="440"/>
      <c r="V19" s="640">
        <f t="shared" si="4"/>
        <v>10</v>
      </c>
      <c r="W19" s="641">
        <v>10</v>
      </c>
      <c r="X19" s="647">
        <v>0</v>
      </c>
      <c r="Y19" s="440"/>
      <c r="Z19" s="440"/>
      <c r="AA19" s="640">
        <f t="shared" si="5"/>
        <v>10</v>
      </c>
      <c r="AB19" s="641">
        <v>10</v>
      </c>
      <c r="AC19" s="647">
        <v>0</v>
      </c>
      <c r="AD19" s="551"/>
      <c r="AE19" s="109"/>
    </row>
    <row r="20" spans="2:32" s="440" customFormat="1" x14ac:dyDescent="0.25">
      <c r="B20" s="628" t="s">
        <v>36</v>
      </c>
      <c r="C20" s="453"/>
      <c r="D20" s="640">
        <f t="shared" si="0"/>
        <v>72</v>
      </c>
      <c r="E20" s="641">
        <v>72</v>
      </c>
      <c r="F20" s="647">
        <v>0</v>
      </c>
      <c r="G20" s="551"/>
      <c r="H20" s="640">
        <f t="shared" si="1"/>
        <v>12</v>
      </c>
      <c r="I20" s="641">
        <v>12</v>
      </c>
      <c r="J20" s="647">
        <v>0</v>
      </c>
      <c r="K20" s="551"/>
      <c r="L20" s="640">
        <f t="shared" si="2"/>
        <v>39</v>
      </c>
      <c r="M20" s="641">
        <v>39</v>
      </c>
      <c r="N20" s="647" t="s">
        <v>101</v>
      </c>
      <c r="O20" s="955"/>
      <c r="P20" s="551"/>
      <c r="Q20" s="640">
        <f t="shared" si="3"/>
        <v>81</v>
      </c>
      <c r="R20" s="641">
        <v>81</v>
      </c>
      <c r="S20" s="647">
        <v>0</v>
      </c>
      <c r="V20" s="640">
        <f t="shared" si="4"/>
        <v>15</v>
      </c>
      <c r="W20" s="641">
        <v>15</v>
      </c>
      <c r="X20" s="647">
        <v>0</v>
      </c>
      <c r="AA20" s="640">
        <f t="shared" si="5"/>
        <v>61</v>
      </c>
      <c r="AB20" s="641">
        <v>61</v>
      </c>
      <c r="AC20" s="647" t="s">
        <v>101</v>
      </c>
      <c r="AD20" s="551"/>
      <c r="AE20" s="551"/>
    </row>
    <row r="21" spans="2:32" x14ac:dyDescent="0.25">
      <c r="B21" s="628" t="s">
        <v>38</v>
      </c>
      <c r="C21" s="453"/>
      <c r="D21" s="640">
        <f t="shared" si="0"/>
        <v>96</v>
      </c>
      <c r="E21" s="641">
        <v>95</v>
      </c>
      <c r="F21" s="647">
        <v>1</v>
      </c>
      <c r="G21" s="955"/>
      <c r="H21" s="640">
        <f t="shared" si="1"/>
        <v>12</v>
      </c>
      <c r="I21" s="641">
        <v>11</v>
      </c>
      <c r="J21" s="647">
        <v>1</v>
      </c>
      <c r="K21" s="955"/>
      <c r="L21" s="640" t="s">
        <v>101</v>
      </c>
      <c r="M21" s="641" t="s">
        <v>101</v>
      </c>
      <c r="N21" s="647" t="s">
        <v>101</v>
      </c>
      <c r="O21" s="955"/>
      <c r="P21" s="551"/>
      <c r="Q21" s="640">
        <f t="shared" si="3"/>
        <v>90</v>
      </c>
      <c r="R21" s="641">
        <v>88</v>
      </c>
      <c r="S21" s="647">
        <v>2</v>
      </c>
      <c r="T21" s="440"/>
      <c r="U21" s="440"/>
      <c r="V21" s="640">
        <f t="shared" si="4"/>
        <v>33</v>
      </c>
      <c r="W21" s="641">
        <v>32</v>
      </c>
      <c r="X21" s="647">
        <v>1</v>
      </c>
      <c r="Y21" s="440"/>
      <c r="Z21" s="440"/>
      <c r="AA21" s="640">
        <f t="shared" si="5"/>
        <v>1</v>
      </c>
      <c r="AB21" s="641">
        <v>1</v>
      </c>
      <c r="AC21" s="647">
        <v>0</v>
      </c>
      <c r="AD21" s="551"/>
      <c r="AE21" s="109"/>
    </row>
    <row r="22" spans="2:32" hidden="1" x14ac:dyDescent="0.25">
      <c r="B22" s="628" t="s">
        <v>433</v>
      </c>
      <c r="C22" s="453"/>
      <c r="D22" s="640">
        <f t="shared" si="0"/>
        <v>0</v>
      </c>
      <c r="E22" s="641" t="s">
        <v>101</v>
      </c>
      <c r="F22" s="647" t="s">
        <v>101</v>
      </c>
      <c r="G22" s="955"/>
      <c r="H22" s="640">
        <f t="shared" si="1"/>
        <v>0</v>
      </c>
      <c r="I22" s="641" t="s">
        <v>101</v>
      </c>
      <c r="J22" s="647" t="s">
        <v>101</v>
      </c>
      <c r="K22" s="955"/>
      <c r="L22" s="640">
        <f t="shared" si="2"/>
        <v>0</v>
      </c>
      <c r="M22" s="641" t="s">
        <v>101</v>
      </c>
      <c r="N22" s="647" t="s">
        <v>101</v>
      </c>
      <c r="O22" s="955"/>
      <c r="P22" s="551"/>
      <c r="Q22" s="640">
        <f t="shared" si="3"/>
        <v>81</v>
      </c>
      <c r="R22" s="641">
        <v>81</v>
      </c>
      <c r="S22" s="647">
        <v>0</v>
      </c>
      <c r="T22" s="440"/>
      <c r="U22" s="440"/>
      <c r="V22" s="640">
        <f t="shared" si="4"/>
        <v>0</v>
      </c>
      <c r="W22" s="641">
        <v>0</v>
      </c>
      <c r="X22" s="647">
        <v>0</v>
      </c>
      <c r="Y22" s="440"/>
      <c r="Z22" s="440"/>
      <c r="AA22" s="640">
        <f t="shared" si="5"/>
        <v>1</v>
      </c>
      <c r="AB22" s="641">
        <v>1</v>
      </c>
      <c r="AC22" s="647">
        <v>0</v>
      </c>
      <c r="AD22" s="551"/>
      <c r="AE22" s="109"/>
    </row>
    <row r="23" spans="2:32" x14ac:dyDescent="0.25">
      <c r="B23" s="628" t="s">
        <v>45</v>
      </c>
      <c r="C23" s="453"/>
      <c r="D23" s="1027">
        <f t="shared" si="0"/>
        <v>26</v>
      </c>
      <c r="E23" s="1028">
        <v>26</v>
      </c>
      <c r="F23" s="737">
        <v>0</v>
      </c>
      <c r="G23" s="955"/>
      <c r="H23" s="640">
        <f t="shared" si="1"/>
        <v>0</v>
      </c>
      <c r="I23" s="1028">
        <v>0</v>
      </c>
      <c r="J23" s="737">
        <v>0</v>
      </c>
      <c r="K23" s="955"/>
      <c r="L23" s="1027" t="s">
        <v>101</v>
      </c>
      <c r="M23" s="1028" t="s">
        <v>101</v>
      </c>
      <c r="N23" s="737" t="s">
        <v>101</v>
      </c>
      <c r="O23" s="955"/>
      <c r="P23" s="551"/>
      <c r="Q23" s="640">
        <f t="shared" si="3"/>
        <v>19</v>
      </c>
      <c r="R23" s="1028">
        <v>19</v>
      </c>
      <c r="S23" s="737">
        <v>0</v>
      </c>
      <c r="T23" s="440"/>
      <c r="U23" s="440"/>
      <c r="V23" s="640">
        <f t="shared" si="4"/>
        <v>0</v>
      </c>
      <c r="W23" s="1028">
        <v>0</v>
      </c>
      <c r="X23" s="737">
        <v>0</v>
      </c>
      <c r="Y23" s="440"/>
      <c r="Z23" s="440"/>
      <c r="AA23" s="1027" t="s">
        <v>101</v>
      </c>
      <c r="AB23" s="1028" t="s">
        <v>101</v>
      </c>
      <c r="AC23" s="737" t="s">
        <v>101</v>
      </c>
      <c r="AD23" s="551"/>
      <c r="AE23" s="109"/>
    </row>
    <row r="24" spans="2:32" hidden="1" x14ac:dyDescent="0.25">
      <c r="B24" s="628" t="s">
        <v>46</v>
      </c>
      <c r="C24" s="453"/>
      <c r="D24" s="1027">
        <f t="shared" si="0"/>
        <v>0</v>
      </c>
      <c r="E24" s="1028" t="s">
        <v>101</v>
      </c>
      <c r="F24" s="737" t="s">
        <v>101</v>
      </c>
      <c r="G24" s="955"/>
      <c r="H24" s="640">
        <f t="shared" si="1"/>
        <v>0</v>
      </c>
      <c r="I24" s="1028" t="s">
        <v>101</v>
      </c>
      <c r="J24" s="737" t="s">
        <v>101</v>
      </c>
      <c r="K24" s="955"/>
      <c r="L24" s="1027">
        <f t="shared" si="2"/>
        <v>0</v>
      </c>
      <c r="M24" s="1028" t="s">
        <v>101</v>
      </c>
      <c r="N24" s="737" t="s">
        <v>101</v>
      </c>
      <c r="O24" s="955"/>
      <c r="P24" s="551"/>
      <c r="Q24" s="1027">
        <f t="shared" si="3"/>
        <v>12</v>
      </c>
      <c r="R24" s="1028">
        <v>8</v>
      </c>
      <c r="S24" s="737">
        <v>4</v>
      </c>
      <c r="T24" s="440"/>
      <c r="U24" s="440"/>
      <c r="V24" s="1027">
        <f t="shared" si="4"/>
        <v>0</v>
      </c>
      <c r="W24" s="1028">
        <v>0</v>
      </c>
      <c r="X24" s="737">
        <v>0</v>
      </c>
      <c r="Y24" s="440"/>
      <c r="Z24" s="440"/>
      <c r="AA24" s="1027">
        <f t="shared" si="5"/>
        <v>0</v>
      </c>
      <c r="AB24" s="1028">
        <v>0</v>
      </c>
      <c r="AC24" s="737">
        <v>0</v>
      </c>
      <c r="AD24" s="551"/>
      <c r="AE24" s="109"/>
    </row>
    <row r="25" spans="2:32" x14ac:dyDescent="0.25">
      <c r="B25" s="636" t="s">
        <v>351</v>
      </c>
      <c r="C25" s="453"/>
      <c r="D25" s="642">
        <f t="shared" si="0"/>
        <v>17</v>
      </c>
      <c r="E25" s="643">
        <v>17</v>
      </c>
      <c r="F25" s="650">
        <v>0</v>
      </c>
      <c r="G25" s="955"/>
      <c r="H25" s="642">
        <f t="shared" si="1"/>
        <v>1</v>
      </c>
      <c r="I25" s="643">
        <v>1</v>
      </c>
      <c r="J25" s="650">
        <v>0</v>
      </c>
      <c r="K25" s="955"/>
      <c r="L25" s="642">
        <v>6</v>
      </c>
      <c r="M25" s="643">
        <v>6</v>
      </c>
      <c r="N25" s="650">
        <v>0</v>
      </c>
      <c r="O25" s="955"/>
      <c r="P25" s="551"/>
      <c r="Q25" s="642">
        <f t="shared" si="3"/>
        <v>11</v>
      </c>
      <c r="R25" s="643">
        <v>11</v>
      </c>
      <c r="S25" s="650">
        <v>0</v>
      </c>
      <c r="T25" s="440"/>
      <c r="U25" s="440"/>
      <c r="V25" s="642">
        <f t="shared" si="4"/>
        <v>0</v>
      </c>
      <c r="W25" s="643">
        <v>0</v>
      </c>
      <c r="X25" s="650">
        <v>0</v>
      </c>
      <c r="Y25" s="440"/>
      <c r="Z25" s="440"/>
      <c r="AA25" s="642">
        <f t="shared" si="5"/>
        <v>2</v>
      </c>
      <c r="AB25" s="643">
        <v>2</v>
      </c>
      <c r="AC25" s="650">
        <v>0</v>
      </c>
      <c r="AD25" s="551"/>
      <c r="AE25" s="109"/>
    </row>
    <row r="26" spans="2:32" x14ac:dyDescent="0.25">
      <c r="B26" s="43"/>
      <c r="C26" s="61"/>
      <c r="D26" s="183"/>
      <c r="E26" s="109"/>
      <c r="F26" s="109"/>
      <c r="G26" s="184"/>
      <c r="H26" s="183"/>
      <c r="I26" s="109"/>
      <c r="J26" s="109"/>
      <c r="K26" s="184"/>
      <c r="L26" s="183"/>
      <c r="M26" s="109"/>
      <c r="N26" s="109"/>
      <c r="O26" s="109"/>
      <c r="P26" s="551"/>
      <c r="Q26" s="183"/>
      <c r="R26" s="109"/>
      <c r="S26" s="109"/>
      <c r="U26" s="440"/>
      <c r="V26" s="183"/>
      <c r="W26" s="109"/>
      <c r="X26" s="109"/>
      <c r="Z26" s="440"/>
      <c r="AA26" s="183"/>
      <c r="AB26" s="109"/>
      <c r="AC26" s="109"/>
      <c r="AD26" s="109"/>
      <c r="AE26" s="109"/>
    </row>
    <row r="27" spans="2:32" x14ac:dyDescent="0.25">
      <c r="B27" s="21"/>
      <c r="C27" s="61"/>
      <c r="D27" s="183"/>
      <c r="E27" s="184"/>
      <c r="F27" s="184"/>
      <c r="G27" s="184"/>
      <c r="H27" s="183"/>
      <c r="I27" s="184"/>
      <c r="J27" s="184"/>
      <c r="K27" s="184"/>
      <c r="L27" s="183"/>
      <c r="M27" s="184"/>
      <c r="N27" s="184"/>
      <c r="O27" s="109"/>
      <c r="P27" s="551"/>
      <c r="Q27" s="183"/>
      <c r="R27" s="184"/>
      <c r="S27" s="184"/>
      <c r="U27" s="440"/>
      <c r="V27" s="183"/>
      <c r="W27" s="184"/>
      <c r="X27" s="184"/>
      <c r="Z27" s="440"/>
      <c r="AA27" s="183"/>
      <c r="AB27" s="184"/>
      <c r="AC27" s="184"/>
      <c r="AD27" s="109"/>
      <c r="AE27" s="109"/>
    </row>
    <row r="28" spans="2:32" x14ac:dyDescent="0.25">
      <c r="B28" s="141" t="s">
        <v>52</v>
      </c>
      <c r="C28" s="61"/>
      <c r="D28" s="183"/>
      <c r="E28" s="184"/>
      <c r="F28" s="184"/>
      <c r="G28" s="184"/>
      <c r="H28" s="183"/>
      <c r="I28" s="184"/>
      <c r="J28" s="184"/>
      <c r="K28" s="184"/>
      <c r="L28" s="183"/>
      <c r="M28" s="184"/>
      <c r="N28" s="184"/>
      <c r="O28" s="109"/>
      <c r="P28" s="551"/>
      <c r="Q28" s="183"/>
      <c r="R28" s="184"/>
      <c r="S28" s="184"/>
      <c r="U28" s="440"/>
      <c r="V28" s="183"/>
      <c r="W28" s="184"/>
      <c r="X28" s="184"/>
      <c r="Z28" s="440"/>
      <c r="AA28" s="183"/>
      <c r="AB28" s="184"/>
      <c r="AC28" s="184"/>
      <c r="AD28" s="109"/>
      <c r="AE28" s="109"/>
    </row>
    <row r="29" spans="2:32" customFormat="1" x14ac:dyDescent="0.25">
      <c r="B29" s="624" t="s">
        <v>120</v>
      </c>
      <c r="C29" s="453"/>
      <c r="D29" s="637">
        <f t="shared" si="0"/>
        <v>0</v>
      </c>
      <c r="E29" s="639" t="s">
        <v>101</v>
      </c>
      <c r="F29" s="644" t="s">
        <v>101</v>
      </c>
      <c r="G29" s="955"/>
      <c r="H29" s="637">
        <f t="shared" si="1"/>
        <v>1</v>
      </c>
      <c r="I29" s="639">
        <v>1</v>
      </c>
      <c r="J29" s="644">
        <v>0</v>
      </c>
      <c r="K29" s="955"/>
      <c r="L29" s="637" t="s">
        <v>101</v>
      </c>
      <c r="M29" s="639" t="s">
        <v>101</v>
      </c>
      <c r="N29" s="644" t="s">
        <v>101</v>
      </c>
      <c r="O29" s="955"/>
      <c r="P29" s="551"/>
      <c r="Q29" s="637">
        <f t="shared" si="3"/>
        <v>0</v>
      </c>
      <c r="R29" s="639">
        <v>0</v>
      </c>
      <c r="S29" s="644">
        <v>0</v>
      </c>
      <c r="T29" s="440"/>
      <c r="U29" s="440"/>
      <c r="V29" s="637">
        <f t="shared" si="4"/>
        <v>0</v>
      </c>
      <c r="W29" s="639">
        <v>0</v>
      </c>
      <c r="X29" s="644">
        <v>0</v>
      </c>
      <c r="Y29" s="440"/>
      <c r="Z29" s="440"/>
      <c r="AA29" s="637">
        <f t="shared" si="5"/>
        <v>0</v>
      </c>
      <c r="AB29" s="639">
        <v>0</v>
      </c>
      <c r="AC29" s="644">
        <v>0</v>
      </c>
      <c r="AD29" s="570"/>
      <c r="AE29" s="570"/>
      <c r="AF29" s="570"/>
    </row>
    <row r="30" spans="2:32" customFormat="1" x14ac:dyDescent="0.25">
      <c r="B30" s="628" t="s">
        <v>123</v>
      </c>
      <c r="C30" s="453"/>
      <c r="D30" s="640">
        <f t="shared" si="0"/>
        <v>22</v>
      </c>
      <c r="E30" s="641">
        <v>22</v>
      </c>
      <c r="F30" s="647">
        <v>0</v>
      </c>
      <c r="G30" s="955"/>
      <c r="H30" s="640">
        <f t="shared" si="1"/>
        <v>11</v>
      </c>
      <c r="I30" s="641">
        <v>11</v>
      </c>
      <c r="J30" s="647">
        <v>0</v>
      </c>
      <c r="K30" s="955"/>
      <c r="L30" s="640" t="s">
        <v>101</v>
      </c>
      <c r="M30" s="641" t="s">
        <v>101</v>
      </c>
      <c r="N30" s="647" t="s">
        <v>101</v>
      </c>
      <c r="O30" s="955"/>
      <c r="P30" s="551"/>
      <c r="Q30" s="640">
        <f t="shared" si="3"/>
        <v>23</v>
      </c>
      <c r="R30" s="641">
        <v>23</v>
      </c>
      <c r="S30" s="647">
        <v>0</v>
      </c>
      <c r="T30" s="440"/>
      <c r="U30" s="440"/>
      <c r="V30" s="640">
        <f t="shared" si="4"/>
        <v>6</v>
      </c>
      <c r="W30" s="641">
        <v>6</v>
      </c>
      <c r="X30" s="647">
        <v>0</v>
      </c>
      <c r="Y30" s="440"/>
      <c r="Z30" s="440"/>
      <c r="AA30" s="640">
        <f t="shared" si="5"/>
        <v>1</v>
      </c>
      <c r="AB30" s="641">
        <v>1</v>
      </c>
      <c r="AC30" s="647">
        <v>0</v>
      </c>
      <c r="AD30" s="570"/>
      <c r="AE30" s="570"/>
      <c r="AF30" s="570"/>
    </row>
    <row r="31" spans="2:32" s="570" customFormat="1" x14ac:dyDescent="0.25">
      <c r="B31" s="628" t="s">
        <v>60</v>
      </c>
      <c r="C31" s="453"/>
      <c r="D31" s="640">
        <f t="shared" si="0"/>
        <v>3</v>
      </c>
      <c r="E31" s="641">
        <v>3</v>
      </c>
      <c r="F31" s="647">
        <v>0</v>
      </c>
      <c r="G31" s="955"/>
      <c r="H31" s="640">
        <f t="shared" si="1"/>
        <v>1</v>
      </c>
      <c r="I31" s="641">
        <v>1</v>
      </c>
      <c r="J31" s="647">
        <v>0</v>
      </c>
      <c r="K31" s="955"/>
      <c r="L31" s="640">
        <f t="shared" si="2"/>
        <v>1</v>
      </c>
      <c r="M31" s="641">
        <v>1</v>
      </c>
      <c r="N31" s="647" t="s">
        <v>101</v>
      </c>
      <c r="O31" s="955"/>
      <c r="P31" s="551"/>
      <c r="Q31" s="640">
        <f t="shared" si="3"/>
        <v>4</v>
      </c>
      <c r="R31" s="641">
        <v>4</v>
      </c>
      <c r="S31" s="647">
        <v>0</v>
      </c>
      <c r="T31" s="440"/>
      <c r="U31" s="440"/>
      <c r="V31" s="640">
        <f t="shared" si="4"/>
        <v>6</v>
      </c>
      <c r="W31" s="641">
        <v>6</v>
      </c>
      <c r="X31" s="647">
        <v>0</v>
      </c>
      <c r="Y31" s="440"/>
      <c r="Z31" s="440"/>
      <c r="AA31" s="640">
        <f t="shared" si="5"/>
        <v>2</v>
      </c>
      <c r="AB31" s="641">
        <v>2</v>
      </c>
      <c r="AC31" s="647">
        <v>0</v>
      </c>
    </row>
    <row r="32" spans="2:32" x14ac:dyDescent="0.25">
      <c r="B32" s="628" t="s">
        <v>420</v>
      </c>
      <c r="C32" s="453"/>
      <c r="D32" s="640">
        <f t="shared" si="0"/>
        <v>0</v>
      </c>
      <c r="E32" s="641" t="s">
        <v>101</v>
      </c>
      <c r="F32" s="647" t="s">
        <v>101</v>
      </c>
      <c r="G32" s="955"/>
      <c r="H32" s="640">
        <f t="shared" si="1"/>
        <v>0</v>
      </c>
      <c r="I32" s="641" t="s">
        <v>101</v>
      </c>
      <c r="J32" s="647" t="s">
        <v>101</v>
      </c>
      <c r="K32" s="955"/>
      <c r="L32" s="640">
        <f t="shared" si="2"/>
        <v>0</v>
      </c>
      <c r="M32" s="641" t="s">
        <v>101</v>
      </c>
      <c r="N32" s="647" t="s">
        <v>101</v>
      </c>
      <c r="O32" s="955"/>
      <c r="P32" s="551"/>
      <c r="Q32" s="640">
        <f t="shared" si="3"/>
        <v>0</v>
      </c>
      <c r="R32" s="641">
        <v>0</v>
      </c>
      <c r="S32" s="647">
        <v>0</v>
      </c>
      <c r="T32" s="440"/>
      <c r="U32" s="440"/>
      <c r="V32" s="640">
        <f t="shared" si="4"/>
        <v>1</v>
      </c>
      <c r="W32" s="641">
        <v>0</v>
      </c>
      <c r="X32" s="647">
        <v>1</v>
      </c>
      <c r="Y32" s="440"/>
      <c r="Z32" s="440"/>
      <c r="AA32" s="640">
        <f t="shared" si="5"/>
        <v>0</v>
      </c>
      <c r="AB32" s="641">
        <v>0</v>
      </c>
      <c r="AC32" s="647">
        <v>0</v>
      </c>
      <c r="AD32" s="551"/>
      <c r="AE32" s="551"/>
      <c r="AF32" s="440"/>
    </row>
    <row r="33" spans="2:32" x14ac:dyDescent="0.25">
      <c r="B33" s="628" t="s">
        <v>62</v>
      </c>
      <c r="C33" s="453"/>
      <c r="D33" s="640">
        <f t="shared" si="0"/>
        <v>0</v>
      </c>
      <c r="E33" s="641" t="s">
        <v>101</v>
      </c>
      <c r="F33" s="647" t="s">
        <v>101</v>
      </c>
      <c r="G33" s="955"/>
      <c r="H33" s="640">
        <f t="shared" si="1"/>
        <v>0</v>
      </c>
      <c r="I33" s="641" t="s">
        <v>101</v>
      </c>
      <c r="J33" s="647" t="s">
        <v>101</v>
      </c>
      <c r="K33" s="955"/>
      <c r="L33" s="640">
        <f t="shared" si="2"/>
        <v>0</v>
      </c>
      <c r="M33" s="641" t="s">
        <v>101</v>
      </c>
      <c r="N33" s="647" t="s">
        <v>101</v>
      </c>
      <c r="O33" s="955"/>
      <c r="P33" s="551"/>
      <c r="Q33" s="640">
        <f t="shared" si="3"/>
        <v>0</v>
      </c>
      <c r="R33" s="641">
        <v>0</v>
      </c>
      <c r="S33" s="647">
        <v>0</v>
      </c>
      <c r="T33" s="440"/>
      <c r="U33" s="440"/>
      <c r="V33" s="640">
        <f t="shared" si="4"/>
        <v>0</v>
      </c>
      <c r="W33" s="641">
        <v>0</v>
      </c>
      <c r="X33" s="647">
        <v>0</v>
      </c>
      <c r="Y33" s="440"/>
      <c r="Z33" s="440"/>
      <c r="AA33" s="640">
        <f t="shared" si="5"/>
        <v>0</v>
      </c>
      <c r="AB33" s="641">
        <v>0</v>
      </c>
      <c r="AC33" s="647">
        <v>0</v>
      </c>
      <c r="AD33" s="551"/>
      <c r="AE33" s="551"/>
      <c r="AF33" s="440"/>
    </row>
    <row r="34" spans="2:32" x14ac:dyDescent="0.25">
      <c r="B34" s="628" t="s">
        <v>64</v>
      </c>
      <c r="C34" s="453"/>
      <c r="D34" s="640">
        <f t="shared" si="0"/>
        <v>13</v>
      </c>
      <c r="E34" s="641">
        <v>9</v>
      </c>
      <c r="F34" s="647">
        <v>4</v>
      </c>
      <c r="G34" s="955"/>
      <c r="H34" s="640">
        <f t="shared" si="1"/>
        <v>2</v>
      </c>
      <c r="I34" s="641">
        <v>1</v>
      </c>
      <c r="J34" s="647">
        <v>1</v>
      </c>
      <c r="K34" s="955"/>
      <c r="L34" s="640" t="s">
        <v>101</v>
      </c>
      <c r="M34" s="641" t="s">
        <v>101</v>
      </c>
      <c r="N34" s="647" t="s">
        <v>101</v>
      </c>
      <c r="O34" s="955"/>
      <c r="P34" s="551"/>
      <c r="Q34" s="640">
        <f t="shared" si="3"/>
        <v>4</v>
      </c>
      <c r="R34" s="641">
        <v>4</v>
      </c>
      <c r="S34" s="647">
        <v>0</v>
      </c>
      <c r="T34" s="440"/>
      <c r="U34" s="440"/>
      <c r="V34" s="640">
        <f t="shared" si="4"/>
        <v>5</v>
      </c>
      <c r="W34" s="641">
        <v>4</v>
      </c>
      <c r="X34" s="647">
        <v>1</v>
      </c>
      <c r="Y34" s="440"/>
      <c r="Z34" s="440"/>
      <c r="AA34" s="640">
        <f t="shared" si="5"/>
        <v>0</v>
      </c>
      <c r="AB34" s="641">
        <v>0</v>
      </c>
      <c r="AC34" s="647">
        <v>0</v>
      </c>
      <c r="AD34" s="551"/>
      <c r="AE34" s="551"/>
      <c r="AF34" s="440"/>
    </row>
    <row r="35" spans="2:32" x14ac:dyDescent="0.25">
      <c r="B35" s="628" t="s">
        <v>603</v>
      </c>
      <c r="C35" s="453"/>
      <c r="D35" s="640">
        <f t="shared" si="0"/>
        <v>7</v>
      </c>
      <c r="E35" s="641">
        <v>4</v>
      </c>
      <c r="F35" s="647">
        <v>3</v>
      </c>
      <c r="G35" s="955"/>
      <c r="H35" s="640">
        <f t="shared" si="1"/>
        <v>10</v>
      </c>
      <c r="I35" s="641">
        <v>10</v>
      </c>
      <c r="J35" s="647">
        <v>0</v>
      </c>
      <c r="K35" s="955"/>
      <c r="L35" s="640" t="s">
        <v>101</v>
      </c>
      <c r="M35" s="641" t="s">
        <v>101</v>
      </c>
      <c r="N35" s="647" t="s">
        <v>101</v>
      </c>
      <c r="O35" s="955"/>
      <c r="P35" s="551"/>
      <c r="Q35" s="640">
        <f t="shared" si="3"/>
        <v>18</v>
      </c>
      <c r="R35" s="641">
        <v>15</v>
      </c>
      <c r="S35" s="647">
        <v>3</v>
      </c>
      <c r="T35" s="440"/>
      <c r="U35" s="440"/>
      <c r="V35" s="640">
        <f t="shared" si="4"/>
        <v>12</v>
      </c>
      <c r="W35" s="641">
        <v>8</v>
      </c>
      <c r="X35" s="647">
        <v>4</v>
      </c>
      <c r="Y35" s="440"/>
      <c r="Z35" s="440"/>
      <c r="AA35" s="640">
        <f t="shared" si="5"/>
        <v>2</v>
      </c>
      <c r="AB35" s="641">
        <v>1</v>
      </c>
      <c r="AC35" s="647">
        <v>1</v>
      </c>
      <c r="AD35" s="551"/>
      <c r="AE35" s="551"/>
      <c r="AF35" s="440"/>
    </row>
    <row r="36" spans="2:32" hidden="1" x14ac:dyDescent="0.25">
      <c r="B36" s="628" t="s">
        <v>67</v>
      </c>
      <c r="C36" s="453"/>
      <c r="D36" s="640">
        <f t="shared" si="0"/>
        <v>0</v>
      </c>
      <c r="E36" s="641" t="s">
        <v>101</v>
      </c>
      <c r="F36" s="647" t="s">
        <v>101</v>
      </c>
      <c r="G36" s="955"/>
      <c r="H36" s="640">
        <f t="shared" si="1"/>
        <v>0</v>
      </c>
      <c r="I36" s="641" t="s">
        <v>101</v>
      </c>
      <c r="J36" s="647" t="s">
        <v>101</v>
      </c>
      <c r="K36" s="955"/>
      <c r="L36" s="640">
        <f t="shared" si="2"/>
        <v>0</v>
      </c>
      <c r="M36" s="641" t="s">
        <v>101</v>
      </c>
      <c r="N36" s="647" t="s">
        <v>101</v>
      </c>
      <c r="O36" s="955"/>
      <c r="P36" s="551"/>
      <c r="Q36" s="640">
        <f t="shared" si="3"/>
        <v>14</v>
      </c>
      <c r="R36" s="641">
        <v>12</v>
      </c>
      <c r="S36" s="647">
        <v>2</v>
      </c>
      <c r="T36" s="440"/>
      <c r="U36" s="440"/>
      <c r="V36" s="640">
        <f t="shared" si="4"/>
        <v>7</v>
      </c>
      <c r="W36" s="641">
        <v>5</v>
      </c>
      <c r="X36" s="647">
        <v>2</v>
      </c>
      <c r="Y36" s="440"/>
      <c r="Z36" s="440"/>
      <c r="AA36" s="640">
        <f t="shared" si="5"/>
        <v>0</v>
      </c>
      <c r="AB36" s="641">
        <v>0</v>
      </c>
      <c r="AC36" s="647">
        <v>0</v>
      </c>
      <c r="AD36" s="551"/>
      <c r="AE36" s="551"/>
      <c r="AF36" s="440"/>
    </row>
    <row r="37" spans="2:32" x14ac:dyDescent="0.25">
      <c r="B37" s="628" t="s">
        <v>479</v>
      </c>
      <c r="C37" s="453"/>
      <c r="D37" s="640">
        <f t="shared" si="0"/>
        <v>1</v>
      </c>
      <c r="E37" s="641">
        <v>1</v>
      </c>
      <c r="F37" s="647">
        <v>0</v>
      </c>
      <c r="G37" s="955"/>
      <c r="H37" s="640" t="s">
        <v>101</v>
      </c>
      <c r="I37" s="641" t="s">
        <v>101</v>
      </c>
      <c r="J37" s="647" t="s">
        <v>101</v>
      </c>
      <c r="K37" s="955"/>
      <c r="L37" s="640" t="s">
        <v>101</v>
      </c>
      <c r="M37" s="641" t="s">
        <v>101</v>
      </c>
      <c r="N37" s="647" t="s">
        <v>101</v>
      </c>
      <c r="O37" s="955"/>
      <c r="P37" s="551"/>
      <c r="Q37" s="640">
        <f t="shared" si="3"/>
        <v>1</v>
      </c>
      <c r="R37" s="641">
        <v>1</v>
      </c>
      <c r="S37" s="647">
        <v>0</v>
      </c>
      <c r="T37" s="440"/>
      <c r="U37" s="440"/>
      <c r="V37" s="640" t="s">
        <v>101</v>
      </c>
      <c r="W37" s="641" t="s">
        <v>101</v>
      </c>
      <c r="X37" s="647" t="s">
        <v>101</v>
      </c>
      <c r="Y37" s="440"/>
      <c r="Z37" s="440"/>
      <c r="AA37" s="640" t="s">
        <v>101</v>
      </c>
      <c r="AB37" s="641" t="s">
        <v>101</v>
      </c>
      <c r="AC37" s="647" t="s">
        <v>101</v>
      </c>
      <c r="AD37" s="551"/>
      <c r="AE37" s="551"/>
      <c r="AF37" s="440"/>
    </row>
    <row r="38" spans="2:32" hidden="1" x14ac:dyDescent="0.25">
      <c r="B38" s="628" t="s">
        <v>68</v>
      </c>
      <c r="C38" s="453"/>
      <c r="D38" s="640">
        <f t="shared" si="0"/>
        <v>0</v>
      </c>
      <c r="E38" s="641" t="s">
        <v>101</v>
      </c>
      <c r="F38" s="647" t="s">
        <v>101</v>
      </c>
      <c r="G38" s="955"/>
      <c r="H38" s="640">
        <f t="shared" si="1"/>
        <v>0</v>
      </c>
      <c r="I38" s="641">
        <v>0</v>
      </c>
      <c r="J38" s="647">
        <v>0</v>
      </c>
      <c r="K38" s="955"/>
      <c r="L38" s="640">
        <f t="shared" si="2"/>
        <v>0</v>
      </c>
      <c r="M38" s="641" t="s">
        <v>101</v>
      </c>
      <c r="N38" s="647" t="s">
        <v>101</v>
      </c>
      <c r="O38" s="955"/>
      <c r="P38" s="551"/>
      <c r="Q38" s="640">
        <f t="shared" si="3"/>
        <v>1</v>
      </c>
      <c r="R38" s="641">
        <v>1</v>
      </c>
      <c r="S38" s="647">
        <v>0</v>
      </c>
      <c r="T38" s="440"/>
      <c r="U38" s="440"/>
      <c r="V38" s="640">
        <f t="shared" si="4"/>
        <v>8</v>
      </c>
      <c r="W38" s="641">
        <v>5</v>
      </c>
      <c r="X38" s="647">
        <v>3</v>
      </c>
      <c r="Y38" s="440"/>
      <c r="Z38" s="440"/>
      <c r="AA38" s="640">
        <f t="shared" si="5"/>
        <v>0</v>
      </c>
      <c r="AB38" s="641">
        <v>0</v>
      </c>
      <c r="AC38" s="647">
        <v>0</v>
      </c>
      <c r="AD38" s="551"/>
      <c r="AE38" s="551"/>
      <c r="AF38" s="440"/>
    </row>
    <row r="39" spans="2:32" x14ac:dyDescent="0.25">
      <c r="B39" s="628" t="s">
        <v>70</v>
      </c>
      <c r="C39" s="453"/>
      <c r="D39" s="640">
        <f t="shared" si="0"/>
        <v>3</v>
      </c>
      <c r="E39" s="641">
        <v>3</v>
      </c>
      <c r="F39" s="647">
        <v>0</v>
      </c>
      <c r="G39" s="955"/>
      <c r="H39" s="640">
        <f t="shared" si="1"/>
        <v>4</v>
      </c>
      <c r="I39" s="641">
        <v>3</v>
      </c>
      <c r="J39" s="647">
        <v>1</v>
      </c>
      <c r="K39" s="955"/>
      <c r="L39" s="640">
        <f t="shared" si="2"/>
        <v>0</v>
      </c>
      <c r="M39" s="641" t="s">
        <v>101</v>
      </c>
      <c r="N39" s="647" t="s">
        <v>101</v>
      </c>
      <c r="O39" s="955"/>
      <c r="P39" s="551"/>
      <c r="Q39" s="640">
        <f t="shared" si="3"/>
        <v>12</v>
      </c>
      <c r="R39" s="641">
        <v>11</v>
      </c>
      <c r="S39" s="647">
        <v>1</v>
      </c>
      <c r="T39" s="440"/>
      <c r="U39" s="440"/>
      <c r="V39" s="640">
        <f t="shared" si="4"/>
        <v>4</v>
      </c>
      <c r="W39" s="641">
        <v>4</v>
      </c>
      <c r="X39" s="647">
        <v>0</v>
      </c>
      <c r="Y39" s="440"/>
      <c r="Z39" s="440"/>
      <c r="AA39" s="640">
        <f t="shared" si="5"/>
        <v>0</v>
      </c>
      <c r="AB39" s="641">
        <v>0</v>
      </c>
      <c r="AC39" s="647">
        <v>0</v>
      </c>
      <c r="AD39" s="551"/>
      <c r="AE39" s="551"/>
      <c r="AF39" s="440"/>
    </row>
    <row r="40" spans="2:32" x14ac:dyDescent="0.25">
      <c r="B40" s="628" t="s">
        <v>134</v>
      </c>
      <c r="C40" s="453"/>
      <c r="D40" s="640">
        <f t="shared" si="0"/>
        <v>54</v>
      </c>
      <c r="E40" s="641">
        <v>51</v>
      </c>
      <c r="F40" s="647">
        <v>3</v>
      </c>
      <c r="G40" s="955"/>
      <c r="H40" s="640">
        <f t="shared" si="1"/>
        <v>93</v>
      </c>
      <c r="I40" s="641">
        <v>72</v>
      </c>
      <c r="J40" s="647">
        <v>21</v>
      </c>
      <c r="K40" s="955"/>
      <c r="L40" s="640" t="s">
        <v>101</v>
      </c>
      <c r="M40" s="641" t="s">
        <v>101</v>
      </c>
      <c r="N40" s="647" t="s">
        <v>101</v>
      </c>
      <c r="O40" s="955"/>
      <c r="P40" s="551"/>
      <c r="Q40" s="640">
        <f t="shared" si="3"/>
        <v>90</v>
      </c>
      <c r="R40" s="641">
        <v>79</v>
      </c>
      <c r="S40" s="647">
        <v>11</v>
      </c>
      <c r="T40" s="440"/>
      <c r="U40" s="440"/>
      <c r="V40" s="640">
        <f t="shared" si="4"/>
        <v>102</v>
      </c>
      <c r="W40" s="641">
        <v>81</v>
      </c>
      <c r="X40" s="647">
        <v>21</v>
      </c>
      <c r="Y40" s="440"/>
      <c r="Z40" s="440"/>
      <c r="AA40" s="640">
        <f t="shared" si="5"/>
        <v>8</v>
      </c>
      <c r="AB40" s="641">
        <v>8</v>
      </c>
      <c r="AC40" s="647">
        <v>0</v>
      </c>
      <c r="AD40" s="551"/>
      <c r="AE40" s="551"/>
      <c r="AF40" s="440"/>
    </row>
    <row r="41" spans="2:32" hidden="1" x14ac:dyDescent="0.25">
      <c r="B41" s="628" t="s">
        <v>72</v>
      </c>
      <c r="C41" s="453"/>
      <c r="D41" s="640">
        <f t="shared" si="0"/>
        <v>0</v>
      </c>
      <c r="E41" s="641" t="s">
        <v>101</v>
      </c>
      <c r="F41" s="647" t="s">
        <v>101</v>
      </c>
      <c r="G41" s="955"/>
      <c r="H41" s="640">
        <f t="shared" si="1"/>
        <v>0</v>
      </c>
      <c r="I41" s="641" t="s">
        <v>101</v>
      </c>
      <c r="J41" s="647" t="s">
        <v>101</v>
      </c>
      <c r="K41" s="955"/>
      <c r="L41" s="640">
        <f t="shared" si="2"/>
        <v>0</v>
      </c>
      <c r="M41" s="641" t="s">
        <v>101</v>
      </c>
      <c r="N41" s="647" t="s">
        <v>101</v>
      </c>
      <c r="O41" s="955"/>
      <c r="P41" s="551"/>
      <c r="Q41" s="640">
        <f t="shared" si="3"/>
        <v>3</v>
      </c>
      <c r="R41" s="641">
        <v>1</v>
      </c>
      <c r="S41" s="647">
        <v>2</v>
      </c>
      <c r="T41" s="440"/>
      <c r="U41" s="440"/>
      <c r="V41" s="640">
        <f t="shared" si="4"/>
        <v>5</v>
      </c>
      <c r="W41" s="641">
        <v>1</v>
      </c>
      <c r="X41" s="647">
        <v>4</v>
      </c>
      <c r="Y41" s="440"/>
      <c r="Z41" s="440"/>
      <c r="AA41" s="640">
        <f t="shared" si="5"/>
        <v>0</v>
      </c>
      <c r="AB41" s="641">
        <v>0</v>
      </c>
      <c r="AC41" s="647">
        <v>0</v>
      </c>
      <c r="AD41" s="551"/>
      <c r="AE41" s="551"/>
      <c r="AF41" s="440"/>
    </row>
    <row r="42" spans="2:32" hidden="1" x14ac:dyDescent="0.25">
      <c r="B42" s="628" t="s">
        <v>74</v>
      </c>
      <c r="C42" s="453"/>
      <c r="D42" s="640">
        <f t="shared" si="0"/>
        <v>0</v>
      </c>
      <c r="E42" s="641">
        <v>0</v>
      </c>
      <c r="F42" s="647">
        <v>0</v>
      </c>
      <c r="G42" s="955"/>
      <c r="H42" s="640">
        <f t="shared" si="1"/>
        <v>0</v>
      </c>
      <c r="I42" s="641" t="s">
        <v>101</v>
      </c>
      <c r="J42" s="647" t="s">
        <v>101</v>
      </c>
      <c r="K42" s="955"/>
      <c r="L42" s="640">
        <f t="shared" si="2"/>
        <v>0</v>
      </c>
      <c r="M42" s="641" t="s">
        <v>101</v>
      </c>
      <c r="N42" s="647" t="s">
        <v>101</v>
      </c>
      <c r="O42" s="955"/>
      <c r="P42" s="551"/>
      <c r="Q42" s="640">
        <f t="shared" si="3"/>
        <v>3</v>
      </c>
      <c r="R42" s="641">
        <v>3</v>
      </c>
      <c r="S42" s="647">
        <v>0</v>
      </c>
      <c r="T42" s="440"/>
      <c r="U42" s="440"/>
      <c r="V42" s="640">
        <f t="shared" si="4"/>
        <v>0</v>
      </c>
      <c r="W42" s="641">
        <v>0</v>
      </c>
      <c r="X42" s="647">
        <v>0</v>
      </c>
      <c r="Y42" s="440"/>
      <c r="Z42" s="440"/>
      <c r="AA42" s="640">
        <f t="shared" si="5"/>
        <v>0</v>
      </c>
      <c r="AB42" s="641">
        <v>0</v>
      </c>
      <c r="AC42" s="647">
        <v>0</v>
      </c>
      <c r="AD42" s="551"/>
      <c r="AE42" s="551"/>
      <c r="AF42" s="440"/>
    </row>
    <row r="43" spans="2:32" hidden="1" x14ac:dyDescent="0.25">
      <c r="B43" s="628" t="s">
        <v>625</v>
      </c>
      <c r="C43" s="453"/>
      <c r="D43" s="640">
        <f t="shared" si="0"/>
        <v>0</v>
      </c>
      <c r="E43" s="641" t="s">
        <v>101</v>
      </c>
      <c r="F43" s="647" t="s">
        <v>101</v>
      </c>
      <c r="G43" s="955"/>
      <c r="H43" s="640">
        <f t="shared" si="1"/>
        <v>0</v>
      </c>
      <c r="I43" s="641">
        <v>0</v>
      </c>
      <c r="J43" s="647">
        <v>0</v>
      </c>
      <c r="K43" s="955"/>
      <c r="L43" s="640" t="s">
        <v>101</v>
      </c>
      <c r="M43" s="641" t="s">
        <v>101</v>
      </c>
      <c r="N43" s="647" t="s">
        <v>101</v>
      </c>
      <c r="O43" s="955"/>
      <c r="P43" s="551"/>
      <c r="Q43" s="640">
        <f t="shared" si="3"/>
        <v>51</v>
      </c>
      <c r="R43" s="641">
        <v>45</v>
      </c>
      <c r="S43" s="647">
        <v>6</v>
      </c>
      <c r="T43" s="440"/>
      <c r="U43" s="440"/>
      <c r="V43" s="640">
        <f t="shared" si="4"/>
        <v>13</v>
      </c>
      <c r="W43" s="641">
        <v>11</v>
      </c>
      <c r="X43" s="647">
        <v>2</v>
      </c>
      <c r="Y43" s="440"/>
      <c r="Z43" s="440"/>
      <c r="AA43" s="640">
        <f t="shared" si="5"/>
        <v>13</v>
      </c>
      <c r="AB43" s="641">
        <v>12</v>
      </c>
      <c r="AC43" s="647">
        <v>1</v>
      </c>
      <c r="AD43" s="551"/>
      <c r="AE43" s="551"/>
      <c r="AF43" s="440"/>
    </row>
    <row r="44" spans="2:32" hidden="1" x14ac:dyDescent="0.25">
      <c r="B44" s="628" t="s">
        <v>78</v>
      </c>
      <c r="C44" s="453"/>
      <c r="D44" s="640">
        <f t="shared" si="0"/>
        <v>0</v>
      </c>
      <c r="E44" s="641" t="s">
        <v>101</v>
      </c>
      <c r="F44" s="647" t="s">
        <v>101</v>
      </c>
      <c r="G44" s="955"/>
      <c r="H44" s="640">
        <f t="shared" si="1"/>
        <v>0</v>
      </c>
      <c r="I44" s="641" t="s">
        <v>101</v>
      </c>
      <c r="J44" s="647" t="s">
        <v>101</v>
      </c>
      <c r="K44" s="955"/>
      <c r="L44" s="640">
        <f t="shared" si="2"/>
        <v>0</v>
      </c>
      <c r="M44" s="641" t="s">
        <v>101</v>
      </c>
      <c r="N44" s="647" t="s">
        <v>101</v>
      </c>
      <c r="O44" s="955"/>
      <c r="P44" s="551"/>
      <c r="Q44" s="640">
        <f t="shared" si="3"/>
        <v>0</v>
      </c>
      <c r="R44" s="641">
        <v>0</v>
      </c>
      <c r="S44" s="647">
        <v>0</v>
      </c>
      <c r="T44" s="440"/>
      <c r="U44" s="440"/>
      <c r="V44" s="640">
        <f t="shared" si="4"/>
        <v>1</v>
      </c>
      <c r="W44" s="641">
        <v>1</v>
      </c>
      <c r="X44" s="647">
        <v>0</v>
      </c>
      <c r="Y44" s="440"/>
      <c r="Z44" s="440"/>
      <c r="AA44" s="640">
        <f t="shared" si="5"/>
        <v>0</v>
      </c>
      <c r="AB44" s="641">
        <v>0</v>
      </c>
      <c r="AC44" s="647">
        <v>0</v>
      </c>
      <c r="AD44" s="551"/>
      <c r="AE44" s="551"/>
      <c r="AF44" s="440"/>
    </row>
    <row r="45" spans="2:32" x14ac:dyDescent="0.25">
      <c r="B45" s="628" t="s">
        <v>86</v>
      </c>
      <c r="C45" s="453"/>
      <c r="D45" s="640">
        <f t="shared" si="0"/>
        <v>1</v>
      </c>
      <c r="E45" s="641">
        <v>1</v>
      </c>
      <c r="F45" s="647">
        <v>0</v>
      </c>
      <c r="G45" s="955"/>
      <c r="H45" s="640">
        <f t="shared" si="1"/>
        <v>7</v>
      </c>
      <c r="I45" s="641">
        <v>6</v>
      </c>
      <c r="J45" s="647">
        <v>1</v>
      </c>
      <c r="K45" s="955"/>
      <c r="L45" s="640">
        <f>SUM(M45:N45)</f>
        <v>7</v>
      </c>
      <c r="M45" s="641">
        <v>4</v>
      </c>
      <c r="N45" s="647">
        <v>3</v>
      </c>
      <c r="O45" s="955"/>
      <c r="P45" s="551"/>
      <c r="Q45" s="640">
        <f t="shared" si="3"/>
        <v>3</v>
      </c>
      <c r="R45" s="641">
        <v>2</v>
      </c>
      <c r="S45" s="647">
        <v>1</v>
      </c>
      <c r="T45" s="440"/>
      <c r="U45" s="440"/>
      <c r="V45" s="640">
        <f t="shared" si="4"/>
        <v>0</v>
      </c>
      <c r="W45" s="641">
        <v>0</v>
      </c>
      <c r="X45" s="647">
        <v>0</v>
      </c>
      <c r="Y45" s="440"/>
      <c r="Z45" s="440"/>
      <c r="AA45" s="640">
        <f t="shared" si="5"/>
        <v>0</v>
      </c>
      <c r="AB45" s="641">
        <v>0</v>
      </c>
      <c r="AC45" s="647">
        <v>0</v>
      </c>
      <c r="AD45" s="551"/>
      <c r="AE45" s="551"/>
      <c r="AF45" s="440"/>
    </row>
    <row r="46" spans="2:32" x14ac:dyDescent="0.25">
      <c r="B46" s="628" t="s">
        <v>333</v>
      </c>
      <c r="C46" s="453"/>
      <c r="D46" s="640">
        <f t="shared" si="0"/>
        <v>1</v>
      </c>
      <c r="E46" s="641">
        <v>1</v>
      </c>
      <c r="F46" s="647">
        <v>0</v>
      </c>
      <c r="G46" s="955"/>
      <c r="H46" s="640">
        <f t="shared" si="1"/>
        <v>3</v>
      </c>
      <c r="I46" s="641">
        <v>3</v>
      </c>
      <c r="J46" s="647">
        <v>0</v>
      </c>
      <c r="K46" s="955"/>
      <c r="L46" s="640">
        <v>0</v>
      </c>
      <c r="M46" s="641">
        <v>0</v>
      </c>
      <c r="N46" s="647">
        <v>0</v>
      </c>
      <c r="O46" s="955"/>
      <c r="P46" s="551"/>
      <c r="Q46" s="640">
        <f t="shared" si="3"/>
        <v>0</v>
      </c>
      <c r="R46" s="641">
        <v>0</v>
      </c>
      <c r="S46" s="647">
        <v>0</v>
      </c>
      <c r="T46" s="440"/>
      <c r="U46" s="440"/>
      <c r="V46" s="640">
        <f t="shared" si="4"/>
        <v>0</v>
      </c>
      <c r="W46" s="641">
        <v>0</v>
      </c>
      <c r="X46" s="647">
        <v>0</v>
      </c>
      <c r="Y46" s="440"/>
      <c r="Z46" s="440"/>
      <c r="AA46" s="640">
        <f t="shared" si="5"/>
        <v>8</v>
      </c>
      <c r="AB46" s="641">
        <v>6</v>
      </c>
      <c r="AC46" s="647">
        <v>2</v>
      </c>
      <c r="AD46" s="551"/>
      <c r="AE46" s="551"/>
      <c r="AF46" s="440"/>
    </row>
    <row r="47" spans="2:32" x14ac:dyDescent="0.25">
      <c r="B47" s="628" t="s">
        <v>143</v>
      </c>
      <c r="C47" s="453"/>
      <c r="D47" s="640">
        <f t="shared" si="0"/>
        <v>15</v>
      </c>
      <c r="E47" s="641">
        <v>15</v>
      </c>
      <c r="F47" s="647">
        <v>0</v>
      </c>
      <c r="G47" s="955"/>
      <c r="H47" s="640">
        <f t="shared" si="1"/>
        <v>27</v>
      </c>
      <c r="I47" s="641">
        <v>27</v>
      </c>
      <c r="J47" s="647">
        <v>0</v>
      </c>
      <c r="K47" s="955"/>
      <c r="L47" s="640">
        <f t="shared" si="2"/>
        <v>5</v>
      </c>
      <c r="M47" s="641">
        <v>5</v>
      </c>
      <c r="N47" s="647" t="s">
        <v>101</v>
      </c>
      <c r="O47" s="955"/>
      <c r="P47" s="551"/>
      <c r="Q47" s="640">
        <f t="shared" si="3"/>
        <v>15</v>
      </c>
      <c r="R47" s="641">
        <v>15</v>
      </c>
      <c r="S47" s="647">
        <v>0</v>
      </c>
      <c r="T47" s="440"/>
      <c r="U47" s="440"/>
      <c r="V47" s="640">
        <f t="shared" si="4"/>
        <v>36</v>
      </c>
      <c r="W47" s="641">
        <v>35</v>
      </c>
      <c r="X47" s="647">
        <v>1</v>
      </c>
      <c r="Y47" s="440"/>
      <c r="Z47" s="440"/>
      <c r="AA47" s="640">
        <f t="shared" si="5"/>
        <v>2</v>
      </c>
      <c r="AB47" s="641">
        <v>2</v>
      </c>
      <c r="AC47" s="647">
        <v>0</v>
      </c>
      <c r="AD47" s="551"/>
      <c r="AE47" s="551"/>
      <c r="AF47" s="440"/>
    </row>
    <row r="48" spans="2:32" customFormat="1" x14ac:dyDescent="0.25">
      <c r="B48" s="636" t="s">
        <v>145</v>
      </c>
      <c r="C48" s="453"/>
      <c r="D48" s="642">
        <f t="shared" si="0"/>
        <v>4</v>
      </c>
      <c r="E48" s="643">
        <v>4</v>
      </c>
      <c r="F48" s="650">
        <v>0</v>
      </c>
      <c r="G48" s="955"/>
      <c r="H48" s="642">
        <f t="shared" si="1"/>
        <v>0</v>
      </c>
      <c r="I48" s="643">
        <v>0</v>
      </c>
      <c r="J48" s="650">
        <v>0</v>
      </c>
      <c r="K48" s="955"/>
      <c r="L48" s="642" t="s">
        <v>101</v>
      </c>
      <c r="M48" s="643" t="s">
        <v>101</v>
      </c>
      <c r="N48" s="650" t="s">
        <v>101</v>
      </c>
      <c r="O48" s="955"/>
      <c r="P48" s="551"/>
      <c r="Q48" s="642">
        <f t="shared" si="3"/>
        <v>0</v>
      </c>
      <c r="R48" s="643">
        <v>0</v>
      </c>
      <c r="S48" s="650">
        <v>0</v>
      </c>
      <c r="T48" s="440"/>
      <c r="U48" s="440"/>
      <c r="V48" s="642">
        <f t="shared" si="4"/>
        <v>20</v>
      </c>
      <c r="W48" s="643">
        <v>20</v>
      </c>
      <c r="X48" s="650">
        <v>0</v>
      </c>
      <c r="Y48" s="440"/>
      <c r="Z48" s="440"/>
      <c r="AA48" s="642">
        <f t="shared" si="5"/>
        <v>0</v>
      </c>
      <c r="AB48" s="643">
        <v>0</v>
      </c>
      <c r="AC48" s="650">
        <v>0</v>
      </c>
      <c r="AD48" s="570"/>
      <c r="AE48" s="570"/>
      <c r="AF48" s="570"/>
    </row>
    <row r="49" spans="2:32" x14ac:dyDescent="0.25">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row>
    <row r="50" spans="2:32" x14ac:dyDescent="0.25">
      <c r="C50" s="61"/>
      <c r="D50" s="183"/>
      <c r="E50" s="184"/>
      <c r="F50" s="184"/>
      <c r="G50" s="61"/>
      <c r="H50" s="183"/>
      <c r="I50" s="184"/>
      <c r="J50" s="184"/>
      <c r="K50" s="61"/>
      <c r="L50" s="183"/>
      <c r="M50" s="184"/>
      <c r="N50" s="184"/>
      <c r="O50" s="61"/>
      <c r="P50" s="183"/>
      <c r="Q50" s="184" t="s">
        <v>428</v>
      </c>
      <c r="R50" s="184" t="s">
        <v>428</v>
      </c>
      <c r="S50" s="61" t="s">
        <v>428</v>
      </c>
      <c r="T50" s="183"/>
      <c r="U50" s="184"/>
      <c r="V50" s="184" t="s">
        <v>428</v>
      </c>
      <c r="W50" s="61" t="s">
        <v>428</v>
      </c>
      <c r="X50" s="183" t="s">
        <v>428</v>
      </c>
      <c r="Y50" s="184"/>
      <c r="Z50" s="184"/>
      <c r="AA50" s="61" t="s">
        <v>428</v>
      </c>
      <c r="AB50" s="183" t="s">
        <v>428</v>
      </c>
      <c r="AC50" s="184" t="s">
        <v>428</v>
      </c>
      <c r="AD50" s="109"/>
      <c r="AE50" s="109"/>
    </row>
    <row r="51" spans="2:32" x14ac:dyDescent="0.25">
      <c r="B51" s="39" t="s">
        <v>90</v>
      </c>
      <c r="D51" s="275"/>
      <c r="E51" s="109"/>
      <c r="F51" s="109"/>
      <c r="G51" s="109"/>
      <c r="H51" s="275"/>
      <c r="I51" s="109"/>
      <c r="J51" s="109"/>
      <c r="K51" s="109"/>
      <c r="L51" s="275"/>
      <c r="M51" s="109"/>
      <c r="N51" s="109"/>
      <c r="O51" s="109"/>
      <c r="P51" s="109"/>
      <c r="Q51" s="275" t="s">
        <v>428</v>
      </c>
      <c r="R51" s="109" t="s">
        <v>428</v>
      </c>
      <c r="S51" s="109" t="s">
        <v>428</v>
      </c>
      <c r="T51" s="109"/>
      <c r="U51" s="272"/>
      <c r="V51" s="272" t="s">
        <v>428</v>
      </c>
      <c r="W51" s="109" t="s">
        <v>428</v>
      </c>
      <c r="X51" s="109" t="s">
        <v>428</v>
      </c>
      <c r="Y51" s="109"/>
      <c r="Z51" s="109"/>
      <c r="AA51" s="109" t="s">
        <v>428</v>
      </c>
      <c r="AB51" s="109" t="s">
        <v>428</v>
      </c>
      <c r="AC51" s="109" t="s">
        <v>428</v>
      </c>
      <c r="AD51" s="109"/>
      <c r="AE51" s="109"/>
    </row>
    <row r="52" spans="2:32" x14ac:dyDescent="0.25">
      <c r="B52" s="39" t="s">
        <v>91</v>
      </c>
      <c r="D52" s="275"/>
      <c r="E52" s="109"/>
      <c r="F52" s="109"/>
      <c r="G52" s="109"/>
      <c r="H52" s="275"/>
      <c r="I52" s="109"/>
      <c r="J52" s="109"/>
      <c r="K52" s="109"/>
      <c r="L52" s="275"/>
      <c r="M52" s="109"/>
      <c r="N52" s="109"/>
      <c r="O52" s="109"/>
      <c r="P52" s="109"/>
      <c r="Q52" s="275" t="s">
        <v>428</v>
      </c>
      <c r="R52" s="109" t="s">
        <v>428</v>
      </c>
      <c r="S52" s="109" t="s">
        <v>428</v>
      </c>
      <c r="T52" s="109"/>
      <c r="U52" s="272"/>
      <c r="V52" s="272" t="s">
        <v>428</v>
      </c>
      <c r="W52" s="109" t="s">
        <v>428</v>
      </c>
      <c r="X52" s="109" t="s">
        <v>428</v>
      </c>
      <c r="Y52" s="109"/>
      <c r="Z52" s="109"/>
      <c r="AA52" s="109" t="s">
        <v>428</v>
      </c>
      <c r="AB52" s="109" t="s">
        <v>428</v>
      </c>
      <c r="AC52" s="109" t="s">
        <v>428</v>
      </c>
      <c r="AD52" s="109"/>
      <c r="AE52" s="109"/>
    </row>
    <row r="53" spans="2:32" x14ac:dyDescent="0.25">
      <c r="B53" s="43"/>
      <c r="C53" s="6"/>
      <c r="D53" s="275"/>
      <c r="E53" s="109"/>
      <c r="F53" s="109"/>
      <c r="G53" s="276"/>
      <c r="H53" s="275"/>
      <c r="I53" s="109"/>
      <c r="J53" s="109"/>
      <c r="K53" s="109"/>
      <c r="L53" s="275"/>
      <c r="M53" s="109"/>
      <c r="N53" s="109"/>
      <c r="O53" s="109"/>
      <c r="P53" s="109"/>
      <c r="Q53" s="275" t="s">
        <v>428</v>
      </c>
      <c r="R53" s="109" t="s">
        <v>428</v>
      </c>
      <c r="S53" s="109" t="s">
        <v>428</v>
      </c>
      <c r="T53" s="109"/>
      <c r="U53" s="272"/>
      <c r="V53" s="272" t="s">
        <v>428</v>
      </c>
      <c r="W53" s="109" t="s">
        <v>428</v>
      </c>
      <c r="X53" s="109" t="s">
        <v>428</v>
      </c>
      <c r="Y53" s="109"/>
      <c r="Z53" s="109"/>
      <c r="AA53" s="109" t="s">
        <v>428</v>
      </c>
      <c r="AB53" s="109" t="s">
        <v>428</v>
      </c>
      <c r="AC53" s="109" t="s">
        <v>428</v>
      </c>
      <c r="AD53" s="109"/>
      <c r="AE53" s="109"/>
    </row>
    <row r="54" spans="2:32" x14ac:dyDescent="0.25">
      <c r="D54" s="275"/>
      <c r="E54" s="109"/>
      <c r="F54" s="109"/>
      <c r="G54" s="109"/>
      <c r="H54" s="275"/>
      <c r="I54" s="109"/>
      <c r="J54" s="109"/>
      <c r="K54" s="109"/>
      <c r="L54" s="275"/>
      <c r="M54" s="109"/>
      <c r="N54" s="109"/>
      <c r="O54" s="109"/>
      <c r="P54" s="109"/>
      <c r="Q54" s="275" t="s">
        <v>428</v>
      </c>
      <c r="R54" s="109" t="s">
        <v>428</v>
      </c>
      <c r="S54" s="109" t="s">
        <v>428</v>
      </c>
      <c r="T54" s="109"/>
      <c r="U54" s="272"/>
      <c r="V54" s="272" t="s">
        <v>428</v>
      </c>
      <c r="W54" s="109" t="s">
        <v>428</v>
      </c>
      <c r="X54" s="109" t="s">
        <v>428</v>
      </c>
      <c r="Y54" s="109"/>
      <c r="Z54" s="109"/>
      <c r="AA54" s="109" t="s">
        <v>428</v>
      </c>
      <c r="AB54" s="109" t="s">
        <v>428</v>
      </c>
      <c r="AC54" s="109" t="s">
        <v>428</v>
      </c>
      <c r="AD54" s="109"/>
      <c r="AE54" s="109"/>
    </row>
    <row r="55" spans="2:32" x14ac:dyDescent="0.25">
      <c r="D55" s="275"/>
      <c r="E55" s="109"/>
      <c r="F55" s="109"/>
      <c r="G55" s="109"/>
      <c r="H55" s="275"/>
      <c r="I55" s="109"/>
      <c r="J55" s="109"/>
      <c r="K55" s="109"/>
      <c r="L55" s="275"/>
      <c r="M55" s="109"/>
      <c r="N55" s="109"/>
      <c r="O55" s="109"/>
      <c r="P55" s="109"/>
      <c r="Q55" s="275" t="s">
        <v>428</v>
      </c>
      <c r="R55" s="109" t="s">
        <v>428</v>
      </c>
      <c r="S55" s="109" t="s">
        <v>428</v>
      </c>
      <c r="T55" s="109"/>
      <c r="U55" s="272"/>
      <c r="V55" s="272" t="s">
        <v>428</v>
      </c>
      <c r="W55" s="109" t="s">
        <v>428</v>
      </c>
      <c r="X55" s="109" t="s">
        <v>428</v>
      </c>
      <c r="Y55" s="109"/>
      <c r="Z55" s="109"/>
      <c r="AA55" s="109" t="s">
        <v>428</v>
      </c>
      <c r="AB55" s="109" t="s">
        <v>428</v>
      </c>
      <c r="AC55" s="109" t="s">
        <v>428</v>
      </c>
      <c r="AD55" s="109"/>
      <c r="AE55" s="109"/>
    </row>
    <row r="56" spans="2:32" x14ac:dyDescent="0.25">
      <c r="D56" s="275"/>
      <c r="E56" s="109"/>
      <c r="F56" s="109"/>
      <c r="G56" s="109"/>
      <c r="H56" s="275"/>
      <c r="I56" s="109"/>
      <c r="J56" s="109"/>
      <c r="K56" s="109"/>
      <c r="L56" s="275"/>
      <c r="M56" s="109"/>
      <c r="N56" s="109"/>
      <c r="O56" s="109"/>
      <c r="P56" s="109"/>
      <c r="Q56" s="275" t="s">
        <v>428</v>
      </c>
      <c r="R56" s="109" t="s">
        <v>428</v>
      </c>
      <c r="S56" s="109" t="s">
        <v>428</v>
      </c>
      <c r="T56" s="109"/>
      <c r="U56" s="272"/>
      <c r="V56" s="272" t="s">
        <v>428</v>
      </c>
      <c r="W56" s="109" t="s">
        <v>428</v>
      </c>
      <c r="X56" s="109" t="s">
        <v>428</v>
      </c>
      <c r="Y56" s="109"/>
      <c r="Z56" s="109"/>
      <c r="AA56" s="109" t="s">
        <v>428</v>
      </c>
      <c r="AB56" s="109" t="s">
        <v>428</v>
      </c>
      <c r="AC56" s="109" t="s">
        <v>428</v>
      </c>
      <c r="AD56" s="109"/>
      <c r="AE56" s="109"/>
    </row>
    <row r="57" spans="2:32" x14ac:dyDescent="0.25">
      <c r="D57" s="275"/>
      <c r="E57" s="109"/>
      <c r="F57" s="109"/>
      <c r="G57" s="109"/>
      <c r="H57" s="275"/>
      <c r="I57" s="109"/>
      <c r="J57" s="109"/>
      <c r="K57" s="109"/>
      <c r="L57" s="275"/>
      <c r="M57" s="109"/>
      <c r="N57" s="109"/>
      <c r="O57" s="109"/>
      <c r="P57" s="109"/>
      <c r="Q57" s="275" t="s">
        <v>428</v>
      </c>
      <c r="R57" s="109" t="s">
        <v>428</v>
      </c>
      <c r="S57" s="109" t="s">
        <v>428</v>
      </c>
      <c r="T57" s="109"/>
      <c r="U57" s="272"/>
      <c r="V57" s="272" t="s">
        <v>428</v>
      </c>
      <c r="W57" s="109" t="s">
        <v>428</v>
      </c>
      <c r="X57" s="109" t="s">
        <v>428</v>
      </c>
      <c r="Y57" s="109"/>
      <c r="Z57" s="109"/>
      <c r="AA57" s="109" t="s">
        <v>428</v>
      </c>
      <c r="AB57" s="109" t="s">
        <v>428</v>
      </c>
      <c r="AC57" s="109" t="s">
        <v>428</v>
      </c>
      <c r="AD57" s="109"/>
      <c r="AE57" s="109"/>
    </row>
    <row r="58" spans="2:32" x14ac:dyDescent="0.25">
      <c r="D58" s="49"/>
      <c r="E58" s="13"/>
      <c r="F58" s="13"/>
      <c r="G58" s="13"/>
      <c r="H58" s="49"/>
      <c r="I58" s="13"/>
      <c r="J58" s="13"/>
      <c r="K58" s="13"/>
      <c r="L58" s="49"/>
      <c r="M58" s="13"/>
      <c r="N58" s="13"/>
      <c r="O58" s="13"/>
      <c r="P58" s="13"/>
      <c r="Q58" s="49" t="s">
        <v>428</v>
      </c>
      <c r="R58" s="13" t="s">
        <v>428</v>
      </c>
      <c r="S58" s="13" t="s">
        <v>428</v>
      </c>
      <c r="T58" s="13"/>
      <c r="U58" s="10"/>
      <c r="V58" s="10" t="s">
        <v>428</v>
      </c>
      <c r="W58" s="13" t="s">
        <v>428</v>
      </c>
      <c r="X58" s="13" t="s">
        <v>428</v>
      </c>
      <c r="Y58" s="13"/>
      <c r="Z58" s="13"/>
      <c r="AA58" s="13" t="s">
        <v>428</v>
      </c>
      <c r="AB58" s="13" t="s">
        <v>428</v>
      </c>
      <c r="AC58" s="13" t="s">
        <v>428</v>
      </c>
      <c r="AD58" s="13"/>
      <c r="AE58" s="13"/>
    </row>
    <row r="59" spans="2:32" ht="12" customHeight="1" x14ac:dyDescent="0.25">
      <c r="Q59" s="27" t="s">
        <v>428</v>
      </c>
      <c r="R59" s="1" t="s">
        <v>428</v>
      </c>
      <c r="S59" s="1" t="s">
        <v>428</v>
      </c>
      <c r="U59" s="75"/>
      <c r="V59" s="75" t="s">
        <v>428</v>
      </c>
      <c r="W59" s="1" t="s">
        <v>428</v>
      </c>
      <c r="X59" s="1" t="s">
        <v>428</v>
      </c>
      <c r="AA59" s="1" t="s">
        <v>428</v>
      </c>
      <c r="AB59" s="1" t="s">
        <v>428</v>
      </c>
      <c r="AC59" s="1" t="s">
        <v>428</v>
      </c>
    </row>
    <row r="60" spans="2:32" ht="12" customHeight="1" x14ac:dyDescent="0.25">
      <c r="Q60" s="27" t="s">
        <v>428</v>
      </c>
      <c r="R60" s="1" t="s">
        <v>428</v>
      </c>
      <c r="S60" s="1" t="s">
        <v>428</v>
      </c>
      <c r="U60" s="75"/>
      <c r="V60" s="75" t="s">
        <v>428</v>
      </c>
      <c r="W60" s="1" t="s">
        <v>428</v>
      </c>
      <c r="X60" s="1" t="s">
        <v>428</v>
      </c>
      <c r="AA60" s="1" t="s">
        <v>428</v>
      </c>
      <c r="AB60" s="1" t="s">
        <v>428</v>
      </c>
      <c r="AC60" s="1" t="s">
        <v>428</v>
      </c>
    </row>
    <row r="61" spans="2:32" ht="12" customHeight="1" x14ac:dyDescent="0.25">
      <c r="U61" s="75"/>
      <c r="V61" s="75"/>
    </row>
    <row r="62" spans="2:32" ht="12" customHeight="1" x14ac:dyDescent="0.25">
      <c r="U62" s="75"/>
      <c r="V62" s="75"/>
    </row>
    <row r="63" spans="2:32" ht="12" customHeight="1" x14ac:dyDescent="0.25">
      <c r="U63" s="75"/>
      <c r="V63" s="75"/>
    </row>
    <row r="64" spans="2:32" ht="12" customHeight="1" x14ac:dyDescent="0.25">
      <c r="U64" s="75"/>
      <c r="V64" s="75"/>
    </row>
    <row r="65" spans="2:22" ht="12" customHeight="1" x14ac:dyDescent="0.25">
      <c r="U65" s="75"/>
      <c r="V65" s="75"/>
    </row>
    <row r="66" spans="2:22" ht="12" customHeight="1" x14ac:dyDescent="0.25">
      <c r="U66" s="75"/>
      <c r="V66" s="75"/>
    </row>
    <row r="67" spans="2:22" ht="12" customHeight="1" x14ac:dyDescent="0.25">
      <c r="U67" s="75"/>
      <c r="V67" s="75"/>
    </row>
    <row r="68" spans="2:22" ht="12" customHeight="1" x14ac:dyDescent="0.25">
      <c r="U68" s="75"/>
      <c r="V68" s="75"/>
    </row>
    <row r="69" spans="2:22" ht="12" customHeight="1" x14ac:dyDescent="0.25">
      <c r="U69" s="75"/>
      <c r="V69" s="75"/>
    </row>
    <row r="70" spans="2:22" ht="12" customHeight="1" x14ac:dyDescent="0.25">
      <c r="U70" s="75"/>
      <c r="V70" s="75"/>
    </row>
    <row r="71" spans="2:22" ht="12" customHeight="1" x14ac:dyDescent="0.25">
      <c r="U71" s="75"/>
      <c r="V71" s="75"/>
    </row>
    <row r="72" spans="2:22" ht="12" customHeight="1" x14ac:dyDescent="0.25">
      <c r="U72" s="75"/>
      <c r="V72" s="75"/>
    </row>
    <row r="73" spans="2:22" ht="12" customHeight="1" x14ac:dyDescent="0.25">
      <c r="U73" s="75"/>
      <c r="V73" s="75"/>
    </row>
    <row r="74" spans="2:22" ht="12" customHeight="1" x14ac:dyDescent="0.25">
      <c r="U74" s="75"/>
      <c r="V74" s="75"/>
    </row>
    <row r="75" spans="2:22" ht="12" customHeight="1" x14ac:dyDescent="0.25">
      <c r="U75" s="75"/>
      <c r="V75" s="75"/>
    </row>
    <row r="76" spans="2:22" ht="12" customHeight="1" x14ac:dyDescent="0.25">
      <c r="U76" s="75"/>
      <c r="V76" s="75"/>
    </row>
    <row r="77" spans="2:22" ht="12" customHeight="1" x14ac:dyDescent="0.25">
      <c r="U77" s="75"/>
      <c r="V77" s="75"/>
    </row>
    <row r="78" spans="2:22" ht="12" customHeight="1" x14ac:dyDescent="0.25">
      <c r="B78" s="6"/>
      <c r="D78" s="59"/>
      <c r="E78" s="6"/>
      <c r="H78" s="59"/>
      <c r="I78" s="6"/>
      <c r="U78" s="75"/>
      <c r="V78" s="75"/>
    </row>
    <row r="79" spans="2:22" ht="12" customHeight="1" x14ac:dyDescent="0.25">
      <c r="U79" s="75"/>
      <c r="V79" s="75"/>
    </row>
    <row r="80" spans="2:22" ht="12" customHeight="1" x14ac:dyDescent="0.25">
      <c r="U80" s="75"/>
      <c r="V80" s="75"/>
    </row>
    <row r="81" spans="21:22" ht="12" customHeight="1" x14ac:dyDescent="0.25">
      <c r="U81" s="75"/>
      <c r="V81" s="75"/>
    </row>
    <row r="82" spans="21:22" ht="12" customHeight="1" x14ac:dyDescent="0.25">
      <c r="U82" s="75"/>
      <c r="V82" s="75"/>
    </row>
    <row r="83" spans="21:22" ht="12" customHeight="1" x14ac:dyDescent="0.25">
      <c r="U83" s="75"/>
      <c r="V83" s="75"/>
    </row>
    <row r="84" spans="21:22" ht="12" customHeight="1" x14ac:dyDescent="0.25">
      <c r="U84" s="75"/>
      <c r="V84" s="75"/>
    </row>
    <row r="85" spans="21:22" ht="12" customHeight="1" x14ac:dyDescent="0.25">
      <c r="U85" s="75"/>
      <c r="V85" s="75"/>
    </row>
    <row r="86" spans="21:22" ht="12" customHeight="1" x14ac:dyDescent="0.25">
      <c r="U86" s="75"/>
      <c r="V86" s="75"/>
    </row>
    <row r="87" spans="21:22" ht="12" customHeight="1" x14ac:dyDescent="0.25">
      <c r="U87" s="75"/>
      <c r="V87" s="75"/>
    </row>
    <row r="88" spans="21:22" ht="12" customHeight="1" x14ac:dyDescent="0.25">
      <c r="U88" s="75"/>
      <c r="V88" s="75"/>
    </row>
    <row r="89" spans="21:22" ht="12" customHeight="1" x14ac:dyDescent="0.25">
      <c r="U89" s="75"/>
      <c r="V89" s="75"/>
    </row>
    <row r="90" spans="21:22" ht="12" customHeight="1" x14ac:dyDescent="0.25">
      <c r="U90" s="75"/>
      <c r="V90" s="75"/>
    </row>
    <row r="91" spans="21:22" ht="12" customHeight="1" x14ac:dyDescent="0.25">
      <c r="U91" s="75"/>
      <c r="V91" s="75"/>
    </row>
    <row r="92" spans="21:22" ht="12" customHeight="1" x14ac:dyDescent="0.25">
      <c r="U92" s="75"/>
      <c r="V92" s="75"/>
    </row>
    <row r="93" spans="21:22" ht="12" customHeight="1" x14ac:dyDescent="0.25">
      <c r="U93" s="75"/>
      <c r="V93" s="75"/>
    </row>
    <row r="94" spans="21:22" ht="12" customHeight="1" x14ac:dyDescent="0.25">
      <c r="U94" s="75"/>
      <c r="V94" s="75"/>
    </row>
    <row r="95" spans="21:22" ht="12" customHeight="1" x14ac:dyDescent="0.25">
      <c r="U95" s="75"/>
      <c r="V95" s="75"/>
    </row>
    <row r="96" spans="21:22" ht="12" customHeight="1" x14ac:dyDescent="0.25">
      <c r="U96" s="75"/>
      <c r="V96" s="75"/>
    </row>
    <row r="97" spans="21:22" ht="12" customHeight="1" x14ac:dyDescent="0.25">
      <c r="U97" s="75"/>
      <c r="V97" s="75"/>
    </row>
    <row r="98" spans="21:22" ht="12" customHeight="1" x14ac:dyDescent="0.25">
      <c r="U98" s="75"/>
      <c r="V98" s="75"/>
    </row>
    <row r="99" spans="21:22" ht="12" customHeight="1" x14ac:dyDescent="0.25">
      <c r="U99" s="75"/>
      <c r="V99" s="75"/>
    </row>
    <row r="100" spans="21:22" ht="12" customHeight="1" x14ac:dyDescent="0.25">
      <c r="U100" s="75"/>
      <c r="V100" s="75"/>
    </row>
    <row r="101" spans="21:22" ht="12" customHeight="1" x14ac:dyDescent="0.25">
      <c r="U101" s="75"/>
      <c r="V101" s="75"/>
    </row>
    <row r="102" spans="21:22" ht="12" customHeight="1" x14ac:dyDescent="0.25">
      <c r="U102" s="75"/>
      <c r="V102" s="75"/>
    </row>
    <row r="103" spans="21:22" ht="12" customHeight="1" x14ac:dyDescent="0.25">
      <c r="U103" s="75"/>
      <c r="V103" s="75"/>
    </row>
    <row r="104" spans="21:22" ht="12" customHeight="1" x14ac:dyDescent="0.25">
      <c r="U104" s="75"/>
      <c r="V104" s="75"/>
    </row>
    <row r="105" spans="21:22" ht="12" customHeight="1" x14ac:dyDescent="0.25">
      <c r="U105" s="75"/>
      <c r="V105" s="75"/>
    </row>
    <row r="106" spans="21:22" ht="12" customHeight="1" x14ac:dyDescent="0.25">
      <c r="U106" s="75"/>
      <c r="V106" s="75"/>
    </row>
    <row r="107" spans="21:22" ht="12" customHeight="1" x14ac:dyDescent="0.25">
      <c r="U107" s="75"/>
      <c r="V107" s="75"/>
    </row>
    <row r="108" spans="21:22" ht="12" customHeight="1" x14ac:dyDescent="0.25">
      <c r="U108" s="75"/>
      <c r="V108" s="75"/>
    </row>
  </sheetData>
  <mergeCells count="18">
    <mergeCell ref="AA6:AA7"/>
    <mergeCell ref="Q5:S5"/>
    <mergeCell ref="B5:B7"/>
    <mergeCell ref="D5:F5"/>
    <mergeCell ref="H5:J5"/>
    <mergeCell ref="L5:N5"/>
    <mergeCell ref="V5:X5"/>
    <mergeCell ref="AA5:AC5"/>
    <mergeCell ref="D6:D7"/>
    <mergeCell ref="H6:H7"/>
    <mergeCell ref="L6:L7"/>
    <mergeCell ref="Q6:Q7"/>
    <mergeCell ref="AA4:AC4"/>
    <mergeCell ref="D4:F4"/>
    <mergeCell ref="H4:J4"/>
    <mergeCell ref="L4:N4"/>
    <mergeCell ref="Q4:S4"/>
    <mergeCell ref="V4:X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G57"/>
  <sheetViews>
    <sheetView showGridLines="0" zoomScale="85" zoomScaleNormal="85" workbookViewId="0">
      <selection activeCell="B22" sqref="B22"/>
    </sheetView>
  </sheetViews>
  <sheetFormatPr defaultColWidth="11.42578125" defaultRowHeight="15" x14ac:dyDescent="0.25"/>
  <cols>
    <col min="1" max="1" width="2.85546875" style="1" customWidth="1"/>
    <col min="2" max="2" width="39.85546875" style="1" customWidth="1"/>
    <col min="3" max="3" width="6" style="1" customWidth="1"/>
    <col min="4" max="4" width="2.85546875" style="1" customWidth="1"/>
    <col min="5" max="5" width="15.7109375" style="27" customWidth="1"/>
    <col min="6" max="7" width="15.7109375" style="1" customWidth="1"/>
    <col min="8" max="8" width="2.85546875" style="1" customWidth="1"/>
    <col min="9" max="9" width="15.7109375" style="27" customWidth="1"/>
    <col min="10" max="11" width="15.7109375" style="1" customWidth="1"/>
    <col min="12" max="13" width="2.85546875" style="1" customWidth="1"/>
    <col min="14" max="14" width="10.85546875" style="1" customWidth="1"/>
    <col min="15" max="15" width="2.85546875" style="1" customWidth="1"/>
    <col min="16" max="17" width="15.7109375" style="1" customWidth="1"/>
    <col min="18" max="18" width="2.85546875" style="1" customWidth="1"/>
    <col min="19" max="19" width="52.85546875" style="1" customWidth="1"/>
    <col min="20" max="20" width="2.85546875" style="1" customWidth="1"/>
    <col min="21" max="21" width="17" style="27" customWidth="1"/>
    <col min="22" max="23" width="15.7109375" style="1" customWidth="1"/>
    <col min="24" max="24" width="2.85546875" style="1" customWidth="1"/>
    <col min="25" max="25" width="18" style="27" customWidth="1"/>
    <col min="26" max="27" width="15.7109375" style="1" customWidth="1"/>
    <col min="28" max="29" width="2.85546875" style="1" customWidth="1"/>
    <col min="30" max="30" width="10.85546875" style="1" customWidth="1"/>
    <col min="31" max="41" width="11.42578125" style="1" customWidth="1"/>
    <col min="42" max="254" width="11.42578125" style="1"/>
    <col min="255" max="255" width="2.85546875" style="1" customWidth="1"/>
    <col min="256" max="257" width="49.7109375" style="1" customWidth="1"/>
    <col min="258" max="258" width="6" style="1" customWidth="1"/>
    <col min="259" max="259" width="2.85546875" style="1" customWidth="1"/>
    <col min="260" max="262" width="15.7109375" style="1" customWidth="1"/>
    <col min="263" max="263" width="2.85546875" style="1" customWidth="1"/>
    <col min="264" max="266" width="15.7109375" style="1" customWidth="1"/>
    <col min="267" max="268" width="2.85546875" style="1" customWidth="1"/>
    <col min="269" max="269" width="10.85546875" style="1" customWidth="1"/>
    <col min="270" max="270" width="2.85546875" style="1" customWidth="1"/>
    <col min="271" max="272" width="15.7109375" style="1" customWidth="1"/>
    <col min="273" max="273" width="2.85546875" style="1" customWidth="1"/>
    <col min="274" max="274" width="52.85546875" style="1" customWidth="1"/>
    <col min="275" max="275" width="49.7109375" style="1" customWidth="1"/>
    <col min="276" max="276" width="2.85546875" style="1" customWidth="1"/>
    <col min="277" max="277" width="17" style="1" customWidth="1"/>
    <col min="278" max="279" width="15.7109375" style="1" customWidth="1"/>
    <col min="280" max="280" width="2.85546875" style="1" customWidth="1"/>
    <col min="281" max="281" width="18" style="1" customWidth="1"/>
    <col min="282" max="283" width="15.7109375" style="1" customWidth="1"/>
    <col min="284" max="285" width="2.85546875" style="1" customWidth="1"/>
    <col min="286" max="286" width="10.85546875" style="1" customWidth="1"/>
    <col min="287" max="297" width="11.42578125" style="1" customWidth="1"/>
    <col min="298" max="510" width="11.42578125" style="1"/>
    <col min="511" max="511" width="2.85546875" style="1" customWidth="1"/>
    <col min="512" max="513" width="49.7109375" style="1" customWidth="1"/>
    <col min="514" max="514" width="6" style="1" customWidth="1"/>
    <col min="515" max="515" width="2.85546875" style="1" customWidth="1"/>
    <col min="516" max="518" width="15.7109375" style="1" customWidth="1"/>
    <col min="519" max="519" width="2.85546875" style="1" customWidth="1"/>
    <col min="520" max="522" width="15.7109375" style="1" customWidth="1"/>
    <col min="523" max="524" width="2.85546875" style="1" customWidth="1"/>
    <col min="525" max="525" width="10.85546875" style="1" customWidth="1"/>
    <col min="526" max="526" width="2.85546875" style="1" customWidth="1"/>
    <col min="527" max="528" width="15.7109375" style="1" customWidth="1"/>
    <col min="529" max="529" width="2.85546875" style="1" customWidth="1"/>
    <col min="530" max="530" width="52.85546875" style="1" customWidth="1"/>
    <col min="531" max="531" width="49.7109375" style="1" customWidth="1"/>
    <col min="532" max="532" width="2.85546875" style="1" customWidth="1"/>
    <col min="533" max="533" width="17" style="1" customWidth="1"/>
    <col min="534" max="535" width="15.7109375" style="1" customWidth="1"/>
    <col min="536" max="536" width="2.85546875" style="1" customWidth="1"/>
    <col min="537" max="537" width="18" style="1" customWidth="1"/>
    <col min="538" max="539" width="15.7109375" style="1" customWidth="1"/>
    <col min="540" max="541" width="2.85546875" style="1" customWidth="1"/>
    <col min="542" max="542" width="10.85546875" style="1" customWidth="1"/>
    <col min="543" max="553" width="11.42578125" style="1" customWidth="1"/>
    <col min="554" max="766" width="11.42578125" style="1"/>
    <col min="767" max="767" width="2.85546875" style="1" customWidth="1"/>
    <col min="768" max="769" width="49.7109375" style="1" customWidth="1"/>
    <col min="770" max="770" width="6" style="1" customWidth="1"/>
    <col min="771" max="771" width="2.85546875" style="1" customWidth="1"/>
    <col min="772" max="774" width="15.7109375" style="1" customWidth="1"/>
    <col min="775" max="775" width="2.85546875" style="1" customWidth="1"/>
    <col min="776" max="778" width="15.7109375" style="1" customWidth="1"/>
    <col min="779" max="780" width="2.85546875" style="1" customWidth="1"/>
    <col min="781" max="781" width="10.85546875" style="1" customWidth="1"/>
    <col min="782" max="782" width="2.85546875" style="1" customWidth="1"/>
    <col min="783" max="784" width="15.7109375" style="1" customWidth="1"/>
    <col min="785" max="785" width="2.85546875" style="1" customWidth="1"/>
    <col min="786" max="786" width="52.85546875" style="1" customWidth="1"/>
    <col min="787" max="787" width="49.7109375" style="1" customWidth="1"/>
    <col min="788" max="788" width="2.85546875" style="1" customWidth="1"/>
    <col min="789" max="789" width="17" style="1" customWidth="1"/>
    <col min="790" max="791" width="15.7109375" style="1" customWidth="1"/>
    <col min="792" max="792" width="2.85546875" style="1" customWidth="1"/>
    <col min="793" max="793" width="18" style="1" customWidth="1"/>
    <col min="794" max="795" width="15.7109375" style="1" customWidth="1"/>
    <col min="796" max="797" width="2.85546875" style="1" customWidth="1"/>
    <col min="798" max="798" width="10.85546875" style="1" customWidth="1"/>
    <col min="799" max="809" width="11.42578125" style="1" customWidth="1"/>
    <col min="810" max="1022" width="11.42578125" style="1"/>
    <col min="1023" max="1023" width="2.85546875" style="1" customWidth="1"/>
    <col min="1024" max="1025" width="49.7109375" style="1" customWidth="1"/>
    <col min="1026" max="1026" width="6" style="1" customWidth="1"/>
    <col min="1027" max="1027" width="2.85546875" style="1" customWidth="1"/>
    <col min="1028" max="1030" width="15.7109375" style="1" customWidth="1"/>
    <col min="1031" max="1031" width="2.85546875" style="1" customWidth="1"/>
    <col min="1032" max="1034" width="15.7109375" style="1" customWidth="1"/>
    <col min="1035" max="1036" width="2.85546875" style="1" customWidth="1"/>
    <col min="1037" max="1037" width="10.85546875" style="1" customWidth="1"/>
    <col min="1038" max="1038" width="2.85546875" style="1" customWidth="1"/>
    <col min="1039" max="1040" width="15.7109375" style="1" customWidth="1"/>
    <col min="1041" max="1041" width="2.85546875" style="1" customWidth="1"/>
    <col min="1042" max="1042" width="52.85546875" style="1" customWidth="1"/>
    <col min="1043" max="1043" width="49.7109375" style="1" customWidth="1"/>
    <col min="1044" max="1044" width="2.85546875" style="1" customWidth="1"/>
    <col min="1045" max="1045" width="17" style="1" customWidth="1"/>
    <col min="1046" max="1047" width="15.7109375" style="1" customWidth="1"/>
    <col min="1048" max="1048" width="2.85546875" style="1" customWidth="1"/>
    <col min="1049" max="1049" width="18" style="1" customWidth="1"/>
    <col min="1050" max="1051" width="15.7109375" style="1" customWidth="1"/>
    <col min="1052" max="1053" width="2.85546875" style="1" customWidth="1"/>
    <col min="1054" max="1054" width="10.85546875" style="1" customWidth="1"/>
    <col min="1055" max="1065" width="11.42578125" style="1" customWidth="1"/>
    <col min="1066" max="1278" width="11.42578125" style="1"/>
    <col min="1279" max="1279" width="2.85546875" style="1" customWidth="1"/>
    <col min="1280" max="1281" width="49.7109375" style="1" customWidth="1"/>
    <col min="1282" max="1282" width="6" style="1" customWidth="1"/>
    <col min="1283" max="1283" width="2.85546875" style="1" customWidth="1"/>
    <col min="1284" max="1286" width="15.7109375" style="1" customWidth="1"/>
    <col min="1287" max="1287" width="2.85546875" style="1" customWidth="1"/>
    <col min="1288" max="1290" width="15.7109375" style="1" customWidth="1"/>
    <col min="1291" max="1292" width="2.85546875" style="1" customWidth="1"/>
    <col min="1293" max="1293" width="10.85546875" style="1" customWidth="1"/>
    <col min="1294" max="1294" width="2.85546875" style="1" customWidth="1"/>
    <col min="1295" max="1296" width="15.7109375" style="1" customWidth="1"/>
    <col min="1297" max="1297" width="2.85546875" style="1" customWidth="1"/>
    <col min="1298" max="1298" width="52.85546875" style="1" customWidth="1"/>
    <col min="1299" max="1299" width="49.7109375" style="1" customWidth="1"/>
    <col min="1300" max="1300" width="2.85546875" style="1" customWidth="1"/>
    <col min="1301" max="1301" width="17" style="1" customWidth="1"/>
    <col min="1302" max="1303" width="15.7109375" style="1" customWidth="1"/>
    <col min="1304" max="1304" width="2.85546875" style="1" customWidth="1"/>
    <col min="1305" max="1305" width="18" style="1" customWidth="1"/>
    <col min="1306" max="1307" width="15.7109375" style="1" customWidth="1"/>
    <col min="1308" max="1309" width="2.85546875" style="1" customWidth="1"/>
    <col min="1310" max="1310" width="10.85546875" style="1" customWidth="1"/>
    <col min="1311" max="1321" width="11.42578125" style="1" customWidth="1"/>
    <col min="1322" max="1534" width="11.42578125" style="1"/>
    <col min="1535" max="1535" width="2.85546875" style="1" customWidth="1"/>
    <col min="1536" max="1537" width="49.7109375" style="1" customWidth="1"/>
    <col min="1538" max="1538" width="6" style="1" customWidth="1"/>
    <col min="1539" max="1539" width="2.85546875" style="1" customWidth="1"/>
    <col min="1540" max="1542" width="15.7109375" style="1" customWidth="1"/>
    <col min="1543" max="1543" width="2.85546875" style="1" customWidth="1"/>
    <col min="1544" max="1546" width="15.7109375" style="1" customWidth="1"/>
    <col min="1547" max="1548" width="2.85546875" style="1" customWidth="1"/>
    <col min="1549" max="1549" width="10.85546875" style="1" customWidth="1"/>
    <col min="1550" max="1550" width="2.85546875" style="1" customWidth="1"/>
    <col min="1551" max="1552" width="15.7109375" style="1" customWidth="1"/>
    <col min="1553" max="1553" width="2.85546875" style="1" customWidth="1"/>
    <col min="1554" max="1554" width="52.85546875" style="1" customWidth="1"/>
    <col min="1555" max="1555" width="49.7109375" style="1" customWidth="1"/>
    <col min="1556" max="1556" width="2.85546875" style="1" customWidth="1"/>
    <col min="1557" max="1557" width="17" style="1" customWidth="1"/>
    <col min="1558" max="1559" width="15.7109375" style="1" customWidth="1"/>
    <col min="1560" max="1560" width="2.85546875" style="1" customWidth="1"/>
    <col min="1561" max="1561" width="18" style="1" customWidth="1"/>
    <col min="1562" max="1563" width="15.7109375" style="1" customWidth="1"/>
    <col min="1564" max="1565" width="2.85546875" style="1" customWidth="1"/>
    <col min="1566" max="1566" width="10.85546875" style="1" customWidth="1"/>
    <col min="1567" max="1577" width="11.42578125" style="1" customWidth="1"/>
    <col min="1578" max="1790" width="11.42578125" style="1"/>
    <col min="1791" max="1791" width="2.85546875" style="1" customWidth="1"/>
    <col min="1792" max="1793" width="49.7109375" style="1" customWidth="1"/>
    <col min="1794" max="1794" width="6" style="1" customWidth="1"/>
    <col min="1795" max="1795" width="2.85546875" style="1" customWidth="1"/>
    <col min="1796" max="1798" width="15.7109375" style="1" customWidth="1"/>
    <col min="1799" max="1799" width="2.85546875" style="1" customWidth="1"/>
    <col min="1800" max="1802" width="15.7109375" style="1" customWidth="1"/>
    <col min="1803" max="1804" width="2.85546875" style="1" customWidth="1"/>
    <col min="1805" max="1805" width="10.85546875" style="1" customWidth="1"/>
    <col min="1806" max="1806" width="2.85546875" style="1" customWidth="1"/>
    <col min="1807" max="1808" width="15.7109375" style="1" customWidth="1"/>
    <col min="1809" max="1809" width="2.85546875" style="1" customWidth="1"/>
    <col min="1810" max="1810" width="52.85546875" style="1" customWidth="1"/>
    <col min="1811" max="1811" width="49.7109375" style="1" customWidth="1"/>
    <col min="1812" max="1812" width="2.85546875" style="1" customWidth="1"/>
    <col min="1813" max="1813" width="17" style="1" customWidth="1"/>
    <col min="1814" max="1815" width="15.7109375" style="1" customWidth="1"/>
    <col min="1816" max="1816" width="2.85546875" style="1" customWidth="1"/>
    <col min="1817" max="1817" width="18" style="1" customWidth="1"/>
    <col min="1818" max="1819" width="15.7109375" style="1" customWidth="1"/>
    <col min="1820" max="1821" width="2.85546875" style="1" customWidth="1"/>
    <col min="1822" max="1822" width="10.85546875" style="1" customWidth="1"/>
    <col min="1823" max="1833" width="11.42578125" style="1" customWidth="1"/>
    <col min="1834" max="2046" width="11.42578125" style="1"/>
    <col min="2047" max="2047" width="2.85546875" style="1" customWidth="1"/>
    <col min="2048" max="2049" width="49.7109375" style="1" customWidth="1"/>
    <col min="2050" max="2050" width="6" style="1" customWidth="1"/>
    <col min="2051" max="2051" width="2.85546875" style="1" customWidth="1"/>
    <col min="2052" max="2054" width="15.7109375" style="1" customWidth="1"/>
    <col min="2055" max="2055" width="2.85546875" style="1" customWidth="1"/>
    <col min="2056" max="2058" width="15.7109375" style="1" customWidth="1"/>
    <col min="2059" max="2060" width="2.85546875" style="1" customWidth="1"/>
    <col min="2061" max="2061" width="10.85546875" style="1" customWidth="1"/>
    <col min="2062" max="2062" width="2.85546875" style="1" customWidth="1"/>
    <col min="2063" max="2064" width="15.7109375" style="1" customWidth="1"/>
    <col min="2065" max="2065" width="2.85546875" style="1" customWidth="1"/>
    <col min="2066" max="2066" width="52.85546875" style="1" customWidth="1"/>
    <col min="2067" max="2067" width="49.7109375" style="1" customWidth="1"/>
    <col min="2068" max="2068" width="2.85546875" style="1" customWidth="1"/>
    <col min="2069" max="2069" width="17" style="1" customWidth="1"/>
    <col min="2070" max="2071" width="15.7109375" style="1" customWidth="1"/>
    <col min="2072" max="2072" width="2.85546875" style="1" customWidth="1"/>
    <col min="2073" max="2073" width="18" style="1" customWidth="1"/>
    <col min="2074" max="2075" width="15.7109375" style="1" customWidth="1"/>
    <col min="2076" max="2077" width="2.85546875" style="1" customWidth="1"/>
    <col min="2078" max="2078" width="10.85546875" style="1" customWidth="1"/>
    <col min="2079" max="2089" width="11.42578125" style="1" customWidth="1"/>
    <col min="2090" max="2302" width="11.42578125" style="1"/>
    <col min="2303" max="2303" width="2.85546875" style="1" customWidth="1"/>
    <col min="2304" max="2305" width="49.7109375" style="1" customWidth="1"/>
    <col min="2306" max="2306" width="6" style="1" customWidth="1"/>
    <col min="2307" max="2307" width="2.85546875" style="1" customWidth="1"/>
    <col min="2308" max="2310" width="15.7109375" style="1" customWidth="1"/>
    <col min="2311" max="2311" width="2.85546875" style="1" customWidth="1"/>
    <col min="2312" max="2314" width="15.7109375" style="1" customWidth="1"/>
    <col min="2315" max="2316" width="2.85546875" style="1" customWidth="1"/>
    <col min="2317" max="2317" width="10.85546875" style="1" customWidth="1"/>
    <col min="2318" max="2318" width="2.85546875" style="1" customWidth="1"/>
    <col min="2319" max="2320" width="15.7109375" style="1" customWidth="1"/>
    <col min="2321" max="2321" width="2.85546875" style="1" customWidth="1"/>
    <col min="2322" max="2322" width="52.85546875" style="1" customWidth="1"/>
    <col min="2323" max="2323" width="49.7109375" style="1" customWidth="1"/>
    <col min="2324" max="2324" width="2.85546875" style="1" customWidth="1"/>
    <col min="2325" max="2325" width="17" style="1" customWidth="1"/>
    <col min="2326" max="2327" width="15.7109375" style="1" customWidth="1"/>
    <col min="2328" max="2328" width="2.85546875" style="1" customWidth="1"/>
    <col min="2329" max="2329" width="18" style="1" customWidth="1"/>
    <col min="2330" max="2331" width="15.7109375" style="1" customWidth="1"/>
    <col min="2332" max="2333" width="2.85546875" style="1" customWidth="1"/>
    <col min="2334" max="2334" width="10.85546875" style="1" customWidth="1"/>
    <col min="2335" max="2345" width="11.42578125" style="1" customWidth="1"/>
    <col min="2346" max="2558" width="11.42578125" style="1"/>
    <col min="2559" max="2559" width="2.85546875" style="1" customWidth="1"/>
    <col min="2560" max="2561" width="49.7109375" style="1" customWidth="1"/>
    <col min="2562" max="2562" width="6" style="1" customWidth="1"/>
    <col min="2563" max="2563" width="2.85546875" style="1" customWidth="1"/>
    <col min="2564" max="2566" width="15.7109375" style="1" customWidth="1"/>
    <col min="2567" max="2567" width="2.85546875" style="1" customWidth="1"/>
    <col min="2568" max="2570" width="15.7109375" style="1" customWidth="1"/>
    <col min="2571" max="2572" width="2.85546875" style="1" customWidth="1"/>
    <col min="2573" max="2573" width="10.85546875" style="1" customWidth="1"/>
    <col min="2574" max="2574" width="2.85546875" style="1" customWidth="1"/>
    <col min="2575" max="2576" width="15.7109375" style="1" customWidth="1"/>
    <col min="2577" max="2577" width="2.85546875" style="1" customWidth="1"/>
    <col min="2578" max="2578" width="52.85546875" style="1" customWidth="1"/>
    <col min="2579" max="2579" width="49.7109375" style="1" customWidth="1"/>
    <col min="2580" max="2580" width="2.85546875" style="1" customWidth="1"/>
    <col min="2581" max="2581" width="17" style="1" customWidth="1"/>
    <col min="2582" max="2583" width="15.7109375" style="1" customWidth="1"/>
    <col min="2584" max="2584" width="2.85546875" style="1" customWidth="1"/>
    <col min="2585" max="2585" width="18" style="1" customWidth="1"/>
    <col min="2586" max="2587" width="15.7109375" style="1" customWidth="1"/>
    <col min="2588" max="2589" width="2.85546875" style="1" customWidth="1"/>
    <col min="2590" max="2590" width="10.85546875" style="1" customWidth="1"/>
    <col min="2591" max="2601" width="11.42578125" style="1" customWidth="1"/>
    <col min="2602" max="2814" width="11.42578125" style="1"/>
    <col min="2815" max="2815" width="2.85546875" style="1" customWidth="1"/>
    <col min="2816" max="2817" width="49.7109375" style="1" customWidth="1"/>
    <col min="2818" max="2818" width="6" style="1" customWidth="1"/>
    <col min="2819" max="2819" width="2.85546875" style="1" customWidth="1"/>
    <col min="2820" max="2822" width="15.7109375" style="1" customWidth="1"/>
    <col min="2823" max="2823" width="2.85546875" style="1" customWidth="1"/>
    <col min="2824" max="2826" width="15.7109375" style="1" customWidth="1"/>
    <col min="2827" max="2828" width="2.85546875" style="1" customWidth="1"/>
    <col min="2829" max="2829" width="10.85546875" style="1" customWidth="1"/>
    <col min="2830" max="2830" width="2.85546875" style="1" customWidth="1"/>
    <col min="2831" max="2832" width="15.7109375" style="1" customWidth="1"/>
    <col min="2833" max="2833" width="2.85546875" style="1" customWidth="1"/>
    <col min="2834" max="2834" width="52.85546875" style="1" customWidth="1"/>
    <col min="2835" max="2835" width="49.7109375" style="1" customWidth="1"/>
    <col min="2836" max="2836" width="2.85546875" style="1" customWidth="1"/>
    <col min="2837" max="2837" width="17" style="1" customWidth="1"/>
    <col min="2838" max="2839" width="15.7109375" style="1" customWidth="1"/>
    <col min="2840" max="2840" width="2.85546875" style="1" customWidth="1"/>
    <col min="2841" max="2841" width="18" style="1" customWidth="1"/>
    <col min="2842" max="2843" width="15.7109375" style="1" customWidth="1"/>
    <col min="2844" max="2845" width="2.85546875" style="1" customWidth="1"/>
    <col min="2846" max="2846" width="10.85546875" style="1" customWidth="1"/>
    <col min="2847" max="2857" width="11.42578125" style="1" customWidth="1"/>
    <col min="2858" max="3070" width="11.42578125" style="1"/>
    <col min="3071" max="3071" width="2.85546875" style="1" customWidth="1"/>
    <col min="3072" max="3073" width="49.7109375" style="1" customWidth="1"/>
    <col min="3074" max="3074" width="6" style="1" customWidth="1"/>
    <col min="3075" max="3075" width="2.85546875" style="1" customWidth="1"/>
    <col min="3076" max="3078" width="15.7109375" style="1" customWidth="1"/>
    <col min="3079" max="3079" width="2.85546875" style="1" customWidth="1"/>
    <col min="3080" max="3082" width="15.7109375" style="1" customWidth="1"/>
    <col min="3083" max="3084" width="2.85546875" style="1" customWidth="1"/>
    <col min="3085" max="3085" width="10.85546875" style="1" customWidth="1"/>
    <col min="3086" max="3086" width="2.85546875" style="1" customWidth="1"/>
    <col min="3087" max="3088" width="15.7109375" style="1" customWidth="1"/>
    <col min="3089" max="3089" width="2.85546875" style="1" customWidth="1"/>
    <col min="3090" max="3090" width="52.85546875" style="1" customWidth="1"/>
    <col min="3091" max="3091" width="49.7109375" style="1" customWidth="1"/>
    <col min="3092" max="3092" width="2.85546875" style="1" customWidth="1"/>
    <col min="3093" max="3093" width="17" style="1" customWidth="1"/>
    <col min="3094" max="3095" width="15.7109375" style="1" customWidth="1"/>
    <col min="3096" max="3096" width="2.85546875" style="1" customWidth="1"/>
    <col min="3097" max="3097" width="18" style="1" customWidth="1"/>
    <col min="3098" max="3099" width="15.7109375" style="1" customWidth="1"/>
    <col min="3100" max="3101" width="2.85546875" style="1" customWidth="1"/>
    <col min="3102" max="3102" width="10.85546875" style="1" customWidth="1"/>
    <col min="3103" max="3113" width="11.42578125" style="1" customWidth="1"/>
    <col min="3114" max="3326" width="11.42578125" style="1"/>
    <col min="3327" max="3327" width="2.85546875" style="1" customWidth="1"/>
    <col min="3328" max="3329" width="49.7109375" style="1" customWidth="1"/>
    <col min="3330" max="3330" width="6" style="1" customWidth="1"/>
    <col min="3331" max="3331" width="2.85546875" style="1" customWidth="1"/>
    <col min="3332" max="3334" width="15.7109375" style="1" customWidth="1"/>
    <col min="3335" max="3335" width="2.85546875" style="1" customWidth="1"/>
    <col min="3336" max="3338" width="15.7109375" style="1" customWidth="1"/>
    <col min="3339" max="3340" width="2.85546875" style="1" customWidth="1"/>
    <col min="3341" max="3341" width="10.85546875" style="1" customWidth="1"/>
    <col min="3342" max="3342" width="2.85546875" style="1" customWidth="1"/>
    <col min="3343" max="3344" width="15.7109375" style="1" customWidth="1"/>
    <col min="3345" max="3345" width="2.85546875" style="1" customWidth="1"/>
    <col min="3346" max="3346" width="52.85546875" style="1" customWidth="1"/>
    <col min="3347" max="3347" width="49.7109375" style="1" customWidth="1"/>
    <col min="3348" max="3348" width="2.85546875" style="1" customWidth="1"/>
    <col min="3349" max="3349" width="17" style="1" customWidth="1"/>
    <col min="3350" max="3351" width="15.7109375" style="1" customWidth="1"/>
    <col min="3352" max="3352" width="2.85546875" style="1" customWidth="1"/>
    <col min="3353" max="3353" width="18" style="1" customWidth="1"/>
    <col min="3354" max="3355" width="15.7109375" style="1" customWidth="1"/>
    <col min="3356" max="3357" width="2.85546875" style="1" customWidth="1"/>
    <col min="3358" max="3358" width="10.85546875" style="1" customWidth="1"/>
    <col min="3359" max="3369" width="11.42578125" style="1" customWidth="1"/>
    <col min="3370" max="3582" width="11.42578125" style="1"/>
    <col min="3583" max="3583" width="2.85546875" style="1" customWidth="1"/>
    <col min="3584" max="3585" width="49.7109375" style="1" customWidth="1"/>
    <col min="3586" max="3586" width="6" style="1" customWidth="1"/>
    <col min="3587" max="3587" width="2.85546875" style="1" customWidth="1"/>
    <col min="3588" max="3590" width="15.7109375" style="1" customWidth="1"/>
    <col min="3591" max="3591" width="2.85546875" style="1" customWidth="1"/>
    <col min="3592" max="3594" width="15.7109375" style="1" customWidth="1"/>
    <col min="3595" max="3596" width="2.85546875" style="1" customWidth="1"/>
    <col min="3597" max="3597" width="10.85546875" style="1" customWidth="1"/>
    <col min="3598" max="3598" width="2.85546875" style="1" customWidth="1"/>
    <col min="3599" max="3600" width="15.7109375" style="1" customWidth="1"/>
    <col min="3601" max="3601" width="2.85546875" style="1" customWidth="1"/>
    <col min="3602" max="3602" width="52.85546875" style="1" customWidth="1"/>
    <col min="3603" max="3603" width="49.7109375" style="1" customWidth="1"/>
    <col min="3604" max="3604" width="2.85546875" style="1" customWidth="1"/>
    <col min="3605" max="3605" width="17" style="1" customWidth="1"/>
    <col min="3606" max="3607" width="15.7109375" style="1" customWidth="1"/>
    <col min="3608" max="3608" width="2.85546875" style="1" customWidth="1"/>
    <col min="3609" max="3609" width="18" style="1" customWidth="1"/>
    <col min="3610" max="3611" width="15.7109375" style="1" customWidth="1"/>
    <col min="3612" max="3613" width="2.85546875" style="1" customWidth="1"/>
    <col min="3614" max="3614" width="10.85546875" style="1" customWidth="1"/>
    <col min="3615" max="3625" width="11.42578125" style="1" customWidth="1"/>
    <col min="3626" max="3838" width="11.42578125" style="1"/>
    <col min="3839" max="3839" width="2.85546875" style="1" customWidth="1"/>
    <col min="3840" max="3841" width="49.7109375" style="1" customWidth="1"/>
    <col min="3842" max="3842" width="6" style="1" customWidth="1"/>
    <col min="3843" max="3843" width="2.85546875" style="1" customWidth="1"/>
    <col min="3844" max="3846" width="15.7109375" style="1" customWidth="1"/>
    <col min="3847" max="3847" width="2.85546875" style="1" customWidth="1"/>
    <col min="3848" max="3850" width="15.7109375" style="1" customWidth="1"/>
    <col min="3851" max="3852" width="2.85546875" style="1" customWidth="1"/>
    <col min="3853" max="3853" width="10.85546875" style="1" customWidth="1"/>
    <col min="3854" max="3854" width="2.85546875" style="1" customWidth="1"/>
    <col min="3855" max="3856" width="15.7109375" style="1" customWidth="1"/>
    <col min="3857" max="3857" width="2.85546875" style="1" customWidth="1"/>
    <col min="3858" max="3858" width="52.85546875" style="1" customWidth="1"/>
    <col min="3859" max="3859" width="49.7109375" style="1" customWidth="1"/>
    <col min="3860" max="3860" width="2.85546875" style="1" customWidth="1"/>
    <col min="3861" max="3861" width="17" style="1" customWidth="1"/>
    <col min="3862" max="3863" width="15.7109375" style="1" customWidth="1"/>
    <col min="3864" max="3864" width="2.85546875" style="1" customWidth="1"/>
    <col min="3865" max="3865" width="18" style="1" customWidth="1"/>
    <col min="3866" max="3867" width="15.7109375" style="1" customWidth="1"/>
    <col min="3868" max="3869" width="2.85546875" style="1" customWidth="1"/>
    <col min="3870" max="3870" width="10.85546875" style="1" customWidth="1"/>
    <col min="3871" max="3881" width="11.42578125" style="1" customWidth="1"/>
    <col min="3882" max="4094" width="11.42578125" style="1"/>
    <col min="4095" max="4095" width="2.85546875" style="1" customWidth="1"/>
    <col min="4096" max="4097" width="49.7109375" style="1" customWidth="1"/>
    <col min="4098" max="4098" width="6" style="1" customWidth="1"/>
    <col min="4099" max="4099" width="2.85546875" style="1" customWidth="1"/>
    <col min="4100" max="4102" width="15.7109375" style="1" customWidth="1"/>
    <col min="4103" max="4103" width="2.85546875" style="1" customWidth="1"/>
    <col min="4104" max="4106" width="15.7109375" style="1" customWidth="1"/>
    <col min="4107" max="4108" width="2.85546875" style="1" customWidth="1"/>
    <col min="4109" max="4109" width="10.85546875" style="1" customWidth="1"/>
    <col min="4110" max="4110" width="2.85546875" style="1" customWidth="1"/>
    <col min="4111" max="4112" width="15.7109375" style="1" customWidth="1"/>
    <col min="4113" max="4113" width="2.85546875" style="1" customWidth="1"/>
    <col min="4114" max="4114" width="52.85546875" style="1" customWidth="1"/>
    <col min="4115" max="4115" width="49.7109375" style="1" customWidth="1"/>
    <col min="4116" max="4116" width="2.85546875" style="1" customWidth="1"/>
    <col min="4117" max="4117" width="17" style="1" customWidth="1"/>
    <col min="4118" max="4119" width="15.7109375" style="1" customWidth="1"/>
    <col min="4120" max="4120" width="2.85546875" style="1" customWidth="1"/>
    <col min="4121" max="4121" width="18" style="1" customWidth="1"/>
    <col min="4122" max="4123" width="15.7109375" style="1" customWidth="1"/>
    <col min="4124" max="4125" width="2.85546875" style="1" customWidth="1"/>
    <col min="4126" max="4126" width="10.85546875" style="1" customWidth="1"/>
    <col min="4127" max="4137" width="11.42578125" style="1" customWidth="1"/>
    <col min="4138" max="4350" width="11.42578125" style="1"/>
    <col min="4351" max="4351" width="2.85546875" style="1" customWidth="1"/>
    <col min="4352" max="4353" width="49.7109375" style="1" customWidth="1"/>
    <col min="4354" max="4354" width="6" style="1" customWidth="1"/>
    <col min="4355" max="4355" width="2.85546875" style="1" customWidth="1"/>
    <col min="4356" max="4358" width="15.7109375" style="1" customWidth="1"/>
    <col min="4359" max="4359" width="2.85546875" style="1" customWidth="1"/>
    <col min="4360" max="4362" width="15.7109375" style="1" customWidth="1"/>
    <col min="4363" max="4364" width="2.85546875" style="1" customWidth="1"/>
    <col min="4365" max="4365" width="10.85546875" style="1" customWidth="1"/>
    <col min="4366" max="4366" width="2.85546875" style="1" customWidth="1"/>
    <col min="4367" max="4368" width="15.7109375" style="1" customWidth="1"/>
    <col min="4369" max="4369" width="2.85546875" style="1" customWidth="1"/>
    <col min="4370" max="4370" width="52.85546875" style="1" customWidth="1"/>
    <col min="4371" max="4371" width="49.7109375" style="1" customWidth="1"/>
    <col min="4372" max="4372" width="2.85546875" style="1" customWidth="1"/>
    <col min="4373" max="4373" width="17" style="1" customWidth="1"/>
    <col min="4374" max="4375" width="15.7109375" style="1" customWidth="1"/>
    <col min="4376" max="4376" width="2.85546875" style="1" customWidth="1"/>
    <col min="4377" max="4377" width="18" style="1" customWidth="1"/>
    <col min="4378" max="4379" width="15.7109375" style="1" customWidth="1"/>
    <col min="4380" max="4381" width="2.85546875" style="1" customWidth="1"/>
    <col min="4382" max="4382" width="10.85546875" style="1" customWidth="1"/>
    <col min="4383" max="4393" width="11.42578125" style="1" customWidth="1"/>
    <col min="4394" max="4606" width="11.42578125" style="1"/>
    <col min="4607" max="4607" width="2.85546875" style="1" customWidth="1"/>
    <col min="4608" max="4609" width="49.7109375" style="1" customWidth="1"/>
    <col min="4610" max="4610" width="6" style="1" customWidth="1"/>
    <col min="4611" max="4611" width="2.85546875" style="1" customWidth="1"/>
    <col min="4612" max="4614" width="15.7109375" style="1" customWidth="1"/>
    <col min="4615" max="4615" width="2.85546875" style="1" customWidth="1"/>
    <col min="4616" max="4618" width="15.7109375" style="1" customWidth="1"/>
    <col min="4619" max="4620" width="2.85546875" style="1" customWidth="1"/>
    <col min="4621" max="4621" width="10.85546875" style="1" customWidth="1"/>
    <col min="4622" max="4622" width="2.85546875" style="1" customWidth="1"/>
    <col min="4623" max="4624" width="15.7109375" style="1" customWidth="1"/>
    <col min="4625" max="4625" width="2.85546875" style="1" customWidth="1"/>
    <col min="4626" max="4626" width="52.85546875" style="1" customWidth="1"/>
    <col min="4627" max="4627" width="49.7109375" style="1" customWidth="1"/>
    <col min="4628" max="4628" width="2.85546875" style="1" customWidth="1"/>
    <col min="4629" max="4629" width="17" style="1" customWidth="1"/>
    <col min="4630" max="4631" width="15.7109375" style="1" customWidth="1"/>
    <col min="4632" max="4632" width="2.85546875" style="1" customWidth="1"/>
    <col min="4633" max="4633" width="18" style="1" customWidth="1"/>
    <col min="4634" max="4635" width="15.7109375" style="1" customWidth="1"/>
    <col min="4636" max="4637" width="2.85546875" style="1" customWidth="1"/>
    <col min="4638" max="4638" width="10.85546875" style="1" customWidth="1"/>
    <col min="4639" max="4649" width="11.42578125" style="1" customWidth="1"/>
    <col min="4650" max="4862" width="11.42578125" style="1"/>
    <col min="4863" max="4863" width="2.85546875" style="1" customWidth="1"/>
    <col min="4864" max="4865" width="49.7109375" style="1" customWidth="1"/>
    <col min="4866" max="4866" width="6" style="1" customWidth="1"/>
    <col min="4867" max="4867" width="2.85546875" style="1" customWidth="1"/>
    <col min="4868" max="4870" width="15.7109375" style="1" customWidth="1"/>
    <col min="4871" max="4871" width="2.85546875" style="1" customWidth="1"/>
    <col min="4872" max="4874" width="15.7109375" style="1" customWidth="1"/>
    <col min="4875" max="4876" width="2.85546875" style="1" customWidth="1"/>
    <col min="4877" max="4877" width="10.85546875" style="1" customWidth="1"/>
    <col min="4878" max="4878" width="2.85546875" style="1" customWidth="1"/>
    <col min="4879" max="4880" width="15.7109375" style="1" customWidth="1"/>
    <col min="4881" max="4881" width="2.85546875" style="1" customWidth="1"/>
    <col min="4882" max="4882" width="52.85546875" style="1" customWidth="1"/>
    <col min="4883" max="4883" width="49.7109375" style="1" customWidth="1"/>
    <col min="4884" max="4884" width="2.85546875" style="1" customWidth="1"/>
    <col min="4885" max="4885" width="17" style="1" customWidth="1"/>
    <col min="4886" max="4887" width="15.7109375" style="1" customWidth="1"/>
    <col min="4888" max="4888" width="2.85546875" style="1" customWidth="1"/>
    <col min="4889" max="4889" width="18" style="1" customWidth="1"/>
    <col min="4890" max="4891" width="15.7109375" style="1" customWidth="1"/>
    <col min="4892" max="4893" width="2.85546875" style="1" customWidth="1"/>
    <col min="4894" max="4894" width="10.85546875" style="1" customWidth="1"/>
    <col min="4895" max="4905" width="11.42578125" style="1" customWidth="1"/>
    <col min="4906" max="5118" width="11.42578125" style="1"/>
    <col min="5119" max="5119" width="2.85546875" style="1" customWidth="1"/>
    <col min="5120" max="5121" width="49.7109375" style="1" customWidth="1"/>
    <col min="5122" max="5122" width="6" style="1" customWidth="1"/>
    <col min="5123" max="5123" width="2.85546875" style="1" customWidth="1"/>
    <col min="5124" max="5126" width="15.7109375" style="1" customWidth="1"/>
    <col min="5127" max="5127" width="2.85546875" style="1" customWidth="1"/>
    <col min="5128" max="5130" width="15.7109375" style="1" customWidth="1"/>
    <col min="5131" max="5132" width="2.85546875" style="1" customWidth="1"/>
    <col min="5133" max="5133" width="10.85546875" style="1" customWidth="1"/>
    <col min="5134" max="5134" width="2.85546875" style="1" customWidth="1"/>
    <col min="5135" max="5136" width="15.7109375" style="1" customWidth="1"/>
    <col min="5137" max="5137" width="2.85546875" style="1" customWidth="1"/>
    <col min="5138" max="5138" width="52.85546875" style="1" customWidth="1"/>
    <col min="5139" max="5139" width="49.7109375" style="1" customWidth="1"/>
    <col min="5140" max="5140" width="2.85546875" style="1" customWidth="1"/>
    <col min="5141" max="5141" width="17" style="1" customWidth="1"/>
    <col min="5142" max="5143" width="15.7109375" style="1" customWidth="1"/>
    <col min="5144" max="5144" width="2.85546875" style="1" customWidth="1"/>
    <col min="5145" max="5145" width="18" style="1" customWidth="1"/>
    <col min="5146" max="5147" width="15.7109375" style="1" customWidth="1"/>
    <col min="5148" max="5149" width="2.85546875" style="1" customWidth="1"/>
    <col min="5150" max="5150" width="10.85546875" style="1" customWidth="1"/>
    <col min="5151" max="5161" width="11.42578125" style="1" customWidth="1"/>
    <col min="5162" max="5374" width="11.42578125" style="1"/>
    <col min="5375" max="5375" width="2.85546875" style="1" customWidth="1"/>
    <col min="5376" max="5377" width="49.7109375" style="1" customWidth="1"/>
    <col min="5378" max="5378" width="6" style="1" customWidth="1"/>
    <col min="5379" max="5379" width="2.85546875" style="1" customWidth="1"/>
    <col min="5380" max="5382" width="15.7109375" style="1" customWidth="1"/>
    <col min="5383" max="5383" width="2.85546875" style="1" customWidth="1"/>
    <col min="5384" max="5386" width="15.7109375" style="1" customWidth="1"/>
    <col min="5387" max="5388" width="2.85546875" style="1" customWidth="1"/>
    <col min="5389" max="5389" width="10.85546875" style="1" customWidth="1"/>
    <col min="5390" max="5390" width="2.85546875" style="1" customWidth="1"/>
    <col min="5391" max="5392" width="15.7109375" style="1" customWidth="1"/>
    <col min="5393" max="5393" width="2.85546875" style="1" customWidth="1"/>
    <col min="5394" max="5394" width="52.85546875" style="1" customWidth="1"/>
    <col min="5395" max="5395" width="49.7109375" style="1" customWidth="1"/>
    <col min="5396" max="5396" width="2.85546875" style="1" customWidth="1"/>
    <col min="5397" max="5397" width="17" style="1" customWidth="1"/>
    <col min="5398" max="5399" width="15.7109375" style="1" customWidth="1"/>
    <col min="5400" max="5400" width="2.85546875" style="1" customWidth="1"/>
    <col min="5401" max="5401" width="18" style="1" customWidth="1"/>
    <col min="5402" max="5403" width="15.7109375" style="1" customWidth="1"/>
    <col min="5404" max="5405" width="2.85546875" style="1" customWidth="1"/>
    <col min="5406" max="5406" width="10.85546875" style="1" customWidth="1"/>
    <col min="5407" max="5417" width="11.42578125" style="1" customWidth="1"/>
    <col min="5418" max="5630" width="11.42578125" style="1"/>
    <col min="5631" max="5631" width="2.85546875" style="1" customWidth="1"/>
    <col min="5632" max="5633" width="49.7109375" style="1" customWidth="1"/>
    <col min="5634" max="5634" width="6" style="1" customWidth="1"/>
    <col min="5635" max="5635" width="2.85546875" style="1" customWidth="1"/>
    <col min="5636" max="5638" width="15.7109375" style="1" customWidth="1"/>
    <col min="5639" max="5639" width="2.85546875" style="1" customWidth="1"/>
    <col min="5640" max="5642" width="15.7109375" style="1" customWidth="1"/>
    <col min="5643" max="5644" width="2.85546875" style="1" customWidth="1"/>
    <col min="5645" max="5645" width="10.85546875" style="1" customWidth="1"/>
    <col min="5646" max="5646" width="2.85546875" style="1" customWidth="1"/>
    <col min="5647" max="5648" width="15.7109375" style="1" customWidth="1"/>
    <col min="5649" max="5649" width="2.85546875" style="1" customWidth="1"/>
    <col min="5650" max="5650" width="52.85546875" style="1" customWidth="1"/>
    <col min="5651" max="5651" width="49.7109375" style="1" customWidth="1"/>
    <col min="5652" max="5652" width="2.85546875" style="1" customWidth="1"/>
    <col min="5653" max="5653" width="17" style="1" customWidth="1"/>
    <col min="5654" max="5655" width="15.7109375" style="1" customWidth="1"/>
    <col min="5656" max="5656" width="2.85546875" style="1" customWidth="1"/>
    <col min="5657" max="5657" width="18" style="1" customWidth="1"/>
    <col min="5658" max="5659" width="15.7109375" style="1" customWidth="1"/>
    <col min="5660" max="5661" width="2.85546875" style="1" customWidth="1"/>
    <col min="5662" max="5662" width="10.85546875" style="1" customWidth="1"/>
    <col min="5663" max="5673" width="11.42578125" style="1" customWidth="1"/>
    <col min="5674" max="5886" width="11.42578125" style="1"/>
    <col min="5887" max="5887" width="2.85546875" style="1" customWidth="1"/>
    <col min="5888" max="5889" width="49.7109375" style="1" customWidth="1"/>
    <col min="5890" max="5890" width="6" style="1" customWidth="1"/>
    <col min="5891" max="5891" width="2.85546875" style="1" customWidth="1"/>
    <col min="5892" max="5894" width="15.7109375" style="1" customWidth="1"/>
    <col min="5895" max="5895" width="2.85546875" style="1" customWidth="1"/>
    <col min="5896" max="5898" width="15.7109375" style="1" customWidth="1"/>
    <col min="5899" max="5900" width="2.85546875" style="1" customWidth="1"/>
    <col min="5901" max="5901" width="10.85546875" style="1" customWidth="1"/>
    <col min="5902" max="5902" width="2.85546875" style="1" customWidth="1"/>
    <col min="5903" max="5904" width="15.7109375" style="1" customWidth="1"/>
    <col min="5905" max="5905" width="2.85546875" style="1" customWidth="1"/>
    <col min="5906" max="5906" width="52.85546875" style="1" customWidth="1"/>
    <col min="5907" max="5907" width="49.7109375" style="1" customWidth="1"/>
    <col min="5908" max="5908" width="2.85546875" style="1" customWidth="1"/>
    <col min="5909" max="5909" width="17" style="1" customWidth="1"/>
    <col min="5910" max="5911" width="15.7109375" style="1" customWidth="1"/>
    <col min="5912" max="5912" width="2.85546875" style="1" customWidth="1"/>
    <col min="5913" max="5913" width="18" style="1" customWidth="1"/>
    <col min="5914" max="5915" width="15.7109375" style="1" customWidth="1"/>
    <col min="5916" max="5917" width="2.85546875" style="1" customWidth="1"/>
    <col min="5918" max="5918" width="10.85546875" style="1" customWidth="1"/>
    <col min="5919" max="5929" width="11.42578125" style="1" customWidth="1"/>
    <col min="5930" max="6142" width="11.42578125" style="1"/>
    <col min="6143" max="6143" width="2.85546875" style="1" customWidth="1"/>
    <col min="6144" max="6145" width="49.7109375" style="1" customWidth="1"/>
    <col min="6146" max="6146" width="6" style="1" customWidth="1"/>
    <col min="6147" max="6147" width="2.85546875" style="1" customWidth="1"/>
    <col min="6148" max="6150" width="15.7109375" style="1" customWidth="1"/>
    <col min="6151" max="6151" width="2.85546875" style="1" customWidth="1"/>
    <col min="6152" max="6154" width="15.7109375" style="1" customWidth="1"/>
    <col min="6155" max="6156" width="2.85546875" style="1" customWidth="1"/>
    <col min="6157" max="6157" width="10.85546875" style="1" customWidth="1"/>
    <col min="6158" max="6158" width="2.85546875" style="1" customWidth="1"/>
    <col min="6159" max="6160" width="15.7109375" style="1" customWidth="1"/>
    <col min="6161" max="6161" width="2.85546875" style="1" customWidth="1"/>
    <col min="6162" max="6162" width="52.85546875" style="1" customWidth="1"/>
    <col min="6163" max="6163" width="49.7109375" style="1" customWidth="1"/>
    <col min="6164" max="6164" width="2.85546875" style="1" customWidth="1"/>
    <col min="6165" max="6165" width="17" style="1" customWidth="1"/>
    <col min="6166" max="6167" width="15.7109375" style="1" customWidth="1"/>
    <col min="6168" max="6168" width="2.85546875" style="1" customWidth="1"/>
    <col min="6169" max="6169" width="18" style="1" customWidth="1"/>
    <col min="6170" max="6171" width="15.7109375" style="1" customWidth="1"/>
    <col min="6172" max="6173" width="2.85546875" style="1" customWidth="1"/>
    <col min="6174" max="6174" width="10.85546875" style="1" customWidth="1"/>
    <col min="6175" max="6185" width="11.42578125" style="1" customWidth="1"/>
    <col min="6186" max="6398" width="11.42578125" style="1"/>
    <col min="6399" max="6399" width="2.85546875" style="1" customWidth="1"/>
    <col min="6400" max="6401" width="49.7109375" style="1" customWidth="1"/>
    <col min="6402" max="6402" width="6" style="1" customWidth="1"/>
    <col min="6403" max="6403" width="2.85546875" style="1" customWidth="1"/>
    <col min="6404" max="6406" width="15.7109375" style="1" customWidth="1"/>
    <col min="6407" max="6407" width="2.85546875" style="1" customWidth="1"/>
    <col min="6408" max="6410" width="15.7109375" style="1" customWidth="1"/>
    <col min="6411" max="6412" width="2.85546875" style="1" customWidth="1"/>
    <col min="6413" max="6413" width="10.85546875" style="1" customWidth="1"/>
    <col min="6414" max="6414" width="2.85546875" style="1" customWidth="1"/>
    <col min="6415" max="6416" width="15.7109375" style="1" customWidth="1"/>
    <col min="6417" max="6417" width="2.85546875" style="1" customWidth="1"/>
    <col min="6418" max="6418" width="52.85546875" style="1" customWidth="1"/>
    <col min="6419" max="6419" width="49.7109375" style="1" customWidth="1"/>
    <col min="6420" max="6420" width="2.85546875" style="1" customWidth="1"/>
    <col min="6421" max="6421" width="17" style="1" customWidth="1"/>
    <col min="6422" max="6423" width="15.7109375" style="1" customWidth="1"/>
    <col min="6424" max="6424" width="2.85546875" style="1" customWidth="1"/>
    <col min="6425" max="6425" width="18" style="1" customWidth="1"/>
    <col min="6426" max="6427" width="15.7109375" style="1" customWidth="1"/>
    <col min="6428" max="6429" width="2.85546875" style="1" customWidth="1"/>
    <col min="6430" max="6430" width="10.85546875" style="1" customWidth="1"/>
    <col min="6431" max="6441" width="11.42578125" style="1" customWidth="1"/>
    <col min="6442" max="6654" width="11.42578125" style="1"/>
    <col min="6655" max="6655" width="2.85546875" style="1" customWidth="1"/>
    <col min="6656" max="6657" width="49.7109375" style="1" customWidth="1"/>
    <col min="6658" max="6658" width="6" style="1" customWidth="1"/>
    <col min="6659" max="6659" width="2.85546875" style="1" customWidth="1"/>
    <col min="6660" max="6662" width="15.7109375" style="1" customWidth="1"/>
    <col min="6663" max="6663" width="2.85546875" style="1" customWidth="1"/>
    <col min="6664" max="6666" width="15.7109375" style="1" customWidth="1"/>
    <col min="6667" max="6668" width="2.85546875" style="1" customWidth="1"/>
    <col min="6669" max="6669" width="10.85546875" style="1" customWidth="1"/>
    <col min="6670" max="6670" width="2.85546875" style="1" customWidth="1"/>
    <col min="6671" max="6672" width="15.7109375" style="1" customWidth="1"/>
    <col min="6673" max="6673" width="2.85546875" style="1" customWidth="1"/>
    <col min="6674" max="6674" width="52.85546875" style="1" customWidth="1"/>
    <col min="6675" max="6675" width="49.7109375" style="1" customWidth="1"/>
    <col min="6676" max="6676" width="2.85546875" style="1" customWidth="1"/>
    <col min="6677" max="6677" width="17" style="1" customWidth="1"/>
    <col min="6678" max="6679" width="15.7109375" style="1" customWidth="1"/>
    <col min="6680" max="6680" width="2.85546875" style="1" customWidth="1"/>
    <col min="6681" max="6681" width="18" style="1" customWidth="1"/>
    <col min="6682" max="6683" width="15.7109375" style="1" customWidth="1"/>
    <col min="6684" max="6685" width="2.85546875" style="1" customWidth="1"/>
    <col min="6686" max="6686" width="10.85546875" style="1" customWidth="1"/>
    <col min="6687" max="6697" width="11.42578125" style="1" customWidth="1"/>
    <col min="6698" max="6910" width="11.42578125" style="1"/>
    <col min="6911" max="6911" width="2.85546875" style="1" customWidth="1"/>
    <col min="6912" max="6913" width="49.7109375" style="1" customWidth="1"/>
    <col min="6914" max="6914" width="6" style="1" customWidth="1"/>
    <col min="6915" max="6915" width="2.85546875" style="1" customWidth="1"/>
    <col min="6916" max="6918" width="15.7109375" style="1" customWidth="1"/>
    <col min="6919" max="6919" width="2.85546875" style="1" customWidth="1"/>
    <col min="6920" max="6922" width="15.7109375" style="1" customWidth="1"/>
    <col min="6923" max="6924" width="2.85546875" style="1" customWidth="1"/>
    <col min="6925" max="6925" width="10.85546875" style="1" customWidth="1"/>
    <col min="6926" max="6926" width="2.85546875" style="1" customWidth="1"/>
    <col min="6927" max="6928" width="15.7109375" style="1" customWidth="1"/>
    <col min="6929" max="6929" width="2.85546875" style="1" customWidth="1"/>
    <col min="6930" max="6930" width="52.85546875" style="1" customWidth="1"/>
    <col min="6931" max="6931" width="49.7109375" style="1" customWidth="1"/>
    <col min="6932" max="6932" width="2.85546875" style="1" customWidth="1"/>
    <col min="6933" max="6933" width="17" style="1" customWidth="1"/>
    <col min="6934" max="6935" width="15.7109375" style="1" customWidth="1"/>
    <col min="6936" max="6936" width="2.85546875" style="1" customWidth="1"/>
    <col min="6937" max="6937" width="18" style="1" customWidth="1"/>
    <col min="6938" max="6939" width="15.7109375" style="1" customWidth="1"/>
    <col min="6940" max="6941" width="2.85546875" style="1" customWidth="1"/>
    <col min="6942" max="6942" width="10.85546875" style="1" customWidth="1"/>
    <col min="6943" max="6953" width="11.42578125" style="1" customWidth="1"/>
    <col min="6954" max="7166" width="11.42578125" style="1"/>
    <col min="7167" max="7167" width="2.85546875" style="1" customWidth="1"/>
    <col min="7168" max="7169" width="49.7109375" style="1" customWidth="1"/>
    <col min="7170" max="7170" width="6" style="1" customWidth="1"/>
    <col min="7171" max="7171" width="2.85546875" style="1" customWidth="1"/>
    <col min="7172" max="7174" width="15.7109375" style="1" customWidth="1"/>
    <col min="7175" max="7175" width="2.85546875" style="1" customWidth="1"/>
    <col min="7176" max="7178" width="15.7109375" style="1" customWidth="1"/>
    <col min="7179" max="7180" width="2.85546875" style="1" customWidth="1"/>
    <col min="7181" max="7181" width="10.85546875" style="1" customWidth="1"/>
    <col min="7182" max="7182" width="2.85546875" style="1" customWidth="1"/>
    <col min="7183" max="7184" width="15.7109375" style="1" customWidth="1"/>
    <col min="7185" max="7185" width="2.85546875" style="1" customWidth="1"/>
    <col min="7186" max="7186" width="52.85546875" style="1" customWidth="1"/>
    <col min="7187" max="7187" width="49.7109375" style="1" customWidth="1"/>
    <col min="7188" max="7188" width="2.85546875" style="1" customWidth="1"/>
    <col min="7189" max="7189" width="17" style="1" customWidth="1"/>
    <col min="7190" max="7191" width="15.7109375" style="1" customWidth="1"/>
    <col min="7192" max="7192" width="2.85546875" style="1" customWidth="1"/>
    <col min="7193" max="7193" width="18" style="1" customWidth="1"/>
    <col min="7194" max="7195" width="15.7109375" style="1" customWidth="1"/>
    <col min="7196" max="7197" width="2.85546875" style="1" customWidth="1"/>
    <col min="7198" max="7198" width="10.85546875" style="1" customWidth="1"/>
    <col min="7199" max="7209" width="11.42578125" style="1" customWidth="1"/>
    <col min="7210" max="7422" width="11.42578125" style="1"/>
    <col min="7423" max="7423" width="2.85546875" style="1" customWidth="1"/>
    <col min="7424" max="7425" width="49.7109375" style="1" customWidth="1"/>
    <col min="7426" max="7426" width="6" style="1" customWidth="1"/>
    <col min="7427" max="7427" width="2.85546875" style="1" customWidth="1"/>
    <col min="7428" max="7430" width="15.7109375" style="1" customWidth="1"/>
    <col min="7431" max="7431" width="2.85546875" style="1" customWidth="1"/>
    <col min="7432" max="7434" width="15.7109375" style="1" customWidth="1"/>
    <col min="7435" max="7436" width="2.85546875" style="1" customWidth="1"/>
    <col min="7437" max="7437" width="10.85546875" style="1" customWidth="1"/>
    <col min="7438" max="7438" width="2.85546875" style="1" customWidth="1"/>
    <col min="7439" max="7440" width="15.7109375" style="1" customWidth="1"/>
    <col min="7441" max="7441" width="2.85546875" style="1" customWidth="1"/>
    <col min="7442" max="7442" width="52.85546875" style="1" customWidth="1"/>
    <col min="7443" max="7443" width="49.7109375" style="1" customWidth="1"/>
    <col min="7444" max="7444" width="2.85546875" style="1" customWidth="1"/>
    <col min="7445" max="7445" width="17" style="1" customWidth="1"/>
    <col min="7446" max="7447" width="15.7109375" style="1" customWidth="1"/>
    <col min="7448" max="7448" width="2.85546875" style="1" customWidth="1"/>
    <col min="7449" max="7449" width="18" style="1" customWidth="1"/>
    <col min="7450" max="7451" width="15.7109375" style="1" customWidth="1"/>
    <col min="7452" max="7453" width="2.85546875" style="1" customWidth="1"/>
    <col min="7454" max="7454" width="10.85546875" style="1" customWidth="1"/>
    <col min="7455" max="7465" width="11.42578125" style="1" customWidth="1"/>
    <col min="7466" max="7678" width="11.42578125" style="1"/>
    <col min="7679" max="7679" width="2.85546875" style="1" customWidth="1"/>
    <col min="7680" max="7681" width="49.7109375" style="1" customWidth="1"/>
    <col min="7682" max="7682" width="6" style="1" customWidth="1"/>
    <col min="7683" max="7683" width="2.85546875" style="1" customWidth="1"/>
    <col min="7684" max="7686" width="15.7109375" style="1" customWidth="1"/>
    <col min="7687" max="7687" width="2.85546875" style="1" customWidth="1"/>
    <col min="7688" max="7690" width="15.7109375" style="1" customWidth="1"/>
    <col min="7691" max="7692" width="2.85546875" style="1" customWidth="1"/>
    <col min="7693" max="7693" width="10.85546875" style="1" customWidth="1"/>
    <col min="7694" max="7694" width="2.85546875" style="1" customWidth="1"/>
    <col min="7695" max="7696" width="15.7109375" style="1" customWidth="1"/>
    <col min="7697" max="7697" width="2.85546875" style="1" customWidth="1"/>
    <col min="7698" max="7698" width="52.85546875" style="1" customWidth="1"/>
    <col min="7699" max="7699" width="49.7109375" style="1" customWidth="1"/>
    <col min="7700" max="7700" width="2.85546875" style="1" customWidth="1"/>
    <col min="7701" max="7701" width="17" style="1" customWidth="1"/>
    <col min="7702" max="7703" width="15.7109375" style="1" customWidth="1"/>
    <col min="7704" max="7704" width="2.85546875" style="1" customWidth="1"/>
    <col min="7705" max="7705" width="18" style="1" customWidth="1"/>
    <col min="7706" max="7707" width="15.7109375" style="1" customWidth="1"/>
    <col min="7708" max="7709" width="2.85546875" style="1" customWidth="1"/>
    <col min="7710" max="7710" width="10.85546875" style="1" customWidth="1"/>
    <col min="7711" max="7721" width="11.42578125" style="1" customWidth="1"/>
    <col min="7722" max="7934" width="11.42578125" style="1"/>
    <col min="7935" max="7935" width="2.85546875" style="1" customWidth="1"/>
    <col min="7936" max="7937" width="49.7109375" style="1" customWidth="1"/>
    <col min="7938" max="7938" width="6" style="1" customWidth="1"/>
    <col min="7939" max="7939" width="2.85546875" style="1" customWidth="1"/>
    <col min="7940" max="7942" width="15.7109375" style="1" customWidth="1"/>
    <col min="7943" max="7943" width="2.85546875" style="1" customWidth="1"/>
    <col min="7944" max="7946" width="15.7109375" style="1" customWidth="1"/>
    <col min="7947" max="7948" width="2.85546875" style="1" customWidth="1"/>
    <col min="7949" max="7949" width="10.85546875" style="1" customWidth="1"/>
    <col min="7950" max="7950" width="2.85546875" style="1" customWidth="1"/>
    <col min="7951" max="7952" width="15.7109375" style="1" customWidth="1"/>
    <col min="7953" max="7953" width="2.85546875" style="1" customWidth="1"/>
    <col min="7954" max="7954" width="52.85546875" style="1" customWidth="1"/>
    <col min="7955" max="7955" width="49.7109375" style="1" customWidth="1"/>
    <col min="7956" max="7956" width="2.85546875" style="1" customWidth="1"/>
    <col min="7957" max="7957" width="17" style="1" customWidth="1"/>
    <col min="7958" max="7959" width="15.7109375" style="1" customWidth="1"/>
    <col min="7960" max="7960" width="2.85546875" style="1" customWidth="1"/>
    <col min="7961" max="7961" width="18" style="1" customWidth="1"/>
    <col min="7962" max="7963" width="15.7109375" style="1" customWidth="1"/>
    <col min="7964" max="7965" width="2.85546875" style="1" customWidth="1"/>
    <col min="7966" max="7966" width="10.85546875" style="1" customWidth="1"/>
    <col min="7967" max="7977" width="11.42578125" style="1" customWidth="1"/>
    <col min="7978" max="8190" width="11.42578125" style="1"/>
    <col min="8191" max="8191" width="2.85546875" style="1" customWidth="1"/>
    <col min="8192" max="8193" width="49.7109375" style="1" customWidth="1"/>
    <col min="8194" max="8194" width="6" style="1" customWidth="1"/>
    <col min="8195" max="8195" width="2.85546875" style="1" customWidth="1"/>
    <col min="8196" max="8198" width="15.7109375" style="1" customWidth="1"/>
    <col min="8199" max="8199" width="2.85546875" style="1" customWidth="1"/>
    <col min="8200" max="8202" width="15.7109375" style="1" customWidth="1"/>
    <col min="8203" max="8204" width="2.85546875" style="1" customWidth="1"/>
    <col min="8205" max="8205" width="10.85546875" style="1" customWidth="1"/>
    <col min="8206" max="8206" width="2.85546875" style="1" customWidth="1"/>
    <col min="8207" max="8208" width="15.7109375" style="1" customWidth="1"/>
    <col min="8209" max="8209" width="2.85546875" style="1" customWidth="1"/>
    <col min="8210" max="8210" width="52.85546875" style="1" customWidth="1"/>
    <col min="8211" max="8211" width="49.7109375" style="1" customWidth="1"/>
    <col min="8212" max="8212" width="2.85546875" style="1" customWidth="1"/>
    <col min="8213" max="8213" width="17" style="1" customWidth="1"/>
    <col min="8214" max="8215" width="15.7109375" style="1" customWidth="1"/>
    <col min="8216" max="8216" width="2.85546875" style="1" customWidth="1"/>
    <col min="8217" max="8217" width="18" style="1" customWidth="1"/>
    <col min="8218" max="8219" width="15.7109375" style="1" customWidth="1"/>
    <col min="8220" max="8221" width="2.85546875" style="1" customWidth="1"/>
    <col min="8222" max="8222" width="10.85546875" style="1" customWidth="1"/>
    <col min="8223" max="8233" width="11.42578125" style="1" customWidth="1"/>
    <col min="8234" max="8446" width="11.42578125" style="1"/>
    <col min="8447" max="8447" width="2.85546875" style="1" customWidth="1"/>
    <col min="8448" max="8449" width="49.7109375" style="1" customWidth="1"/>
    <col min="8450" max="8450" width="6" style="1" customWidth="1"/>
    <col min="8451" max="8451" width="2.85546875" style="1" customWidth="1"/>
    <col min="8452" max="8454" width="15.7109375" style="1" customWidth="1"/>
    <col min="8455" max="8455" width="2.85546875" style="1" customWidth="1"/>
    <col min="8456" max="8458" width="15.7109375" style="1" customWidth="1"/>
    <col min="8459" max="8460" width="2.85546875" style="1" customWidth="1"/>
    <col min="8461" max="8461" width="10.85546875" style="1" customWidth="1"/>
    <col min="8462" max="8462" width="2.85546875" style="1" customWidth="1"/>
    <col min="8463" max="8464" width="15.7109375" style="1" customWidth="1"/>
    <col min="8465" max="8465" width="2.85546875" style="1" customWidth="1"/>
    <col min="8466" max="8466" width="52.85546875" style="1" customWidth="1"/>
    <col min="8467" max="8467" width="49.7109375" style="1" customWidth="1"/>
    <col min="8468" max="8468" width="2.85546875" style="1" customWidth="1"/>
    <col min="8469" max="8469" width="17" style="1" customWidth="1"/>
    <col min="8470" max="8471" width="15.7109375" style="1" customWidth="1"/>
    <col min="8472" max="8472" width="2.85546875" style="1" customWidth="1"/>
    <col min="8473" max="8473" width="18" style="1" customWidth="1"/>
    <col min="8474" max="8475" width="15.7109375" style="1" customWidth="1"/>
    <col min="8476" max="8477" width="2.85546875" style="1" customWidth="1"/>
    <col min="8478" max="8478" width="10.85546875" style="1" customWidth="1"/>
    <col min="8479" max="8489" width="11.42578125" style="1" customWidth="1"/>
    <col min="8490" max="8702" width="11.42578125" style="1"/>
    <col min="8703" max="8703" width="2.85546875" style="1" customWidth="1"/>
    <col min="8704" max="8705" width="49.7109375" style="1" customWidth="1"/>
    <col min="8706" max="8706" width="6" style="1" customWidth="1"/>
    <col min="8707" max="8707" width="2.85546875" style="1" customWidth="1"/>
    <col min="8708" max="8710" width="15.7109375" style="1" customWidth="1"/>
    <col min="8711" max="8711" width="2.85546875" style="1" customWidth="1"/>
    <col min="8712" max="8714" width="15.7109375" style="1" customWidth="1"/>
    <col min="8715" max="8716" width="2.85546875" style="1" customWidth="1"/>
    <col min="8717" max="8717" width="10.85546875" style="1" customWidth="1"/>
    <col min="8718" max="8718" width="2.85546875" style="1" customWidth="1"/>
    <col min="8719" max="8720" width="15.7109375" style="1" customWidth="1"/>
    <col min="8721" max="8721" width="2.85546875" style="1" customWidth="1"/>
    <col min="8722" max="8722" width="52.85546875" style="1" customWidth="1"/>
    <col min="8723" max="8723" width="49.7109375" style="1" customWidth="1"/>
    <col min="8724" max="8724" width="2.85546875" style="1" customWidth="1"/>
    <col min="8725" max="8725" width="17" style="1" customWidth="1"/>
    <col min="8726" max="8727" width="15.7109375" style="1" customWidth="1"/>
    <col min="8728" max="8728" width="2.85546875" style="1" customWidth="1"/>
    <col min="8729" max="8729" width="18" style="1" customWidth="1"/>
    <col min="8730" max="8731" width="15.7109375" style="1" customWidth="1"/>
    <col min="8732" max="8733" width="2.85546875" style="1" customWidth="1"/>
    <col min="8734" max="8734" width="10.85546875" style="1" customWidth="1"/>
    <col min="8735" max="8745" width="11.42578125" style="1" customWidth="1"/>
    <col min="8746" max="8958" width="11.42578125" style="1"/>
    <col min="8959" max="8959" width="2.85546875" style="1" customWidth="1"/>
    <col min="8960" max="8961" width="49.7109375" style="1" customWidth="1"/>
    <col min="8962" max="8962" width="6" style="1" customWidth="1"/>
    <col min="8963" max="8963" width="2.85546875" style="1" customWidth="1"/>
    <col min="8964" max="8966" width="15.7109375" style="1" customWidth="1"/>
    <col min="8967" max="8967" width="2.85546875" style="1" customWidth="1"/>
    <col min="8968" max="8970" width="15.7109375" style="1" customWidth="1"/>
    <col min="8971" max="8972" width="2.85546875" style="1" customWidth="1"/>
    <col min="8973" max="8973" width="10.85546875" style="1" customWidth="1"/>
    <col min="8974" max="8974" width="2.85546875" style="1" customWidth="1"/>
    <col min="8975" max="8976" width="15.7109375" style="1" customWidth="1"/>
    <col min="8977" max="8977" width="2.85546875" style="1" customWidth="1"/>
    <col min="8978" max="8978" width="52.85546875" style="1" customWidth="1"/>
    <col min="8979" max="8979" width="49.7109375" style="1" customWidth="1"/>
    <col min="8980" max="8980" width="2.85546875" style="1" customWidth="1"/>
    <col min="8981" max="8981" width="17" style="1" customWidth="1"/>
    <col min="8982" max="8983" width="15.7109375" style="1" customWidth="1"/>
    <col min="8984" max="8984" width="2.85546875" style="1" customWidth="1"/>
    <col min="8985" max="8985" width="18" style="1" customWidth="1"/>
    <col min="8986" max="8987" width="15.7109375" style="1" customWidth="1"/>
    <col min="8988" max="8989" width="2.85546875" style="1" customWidth="1"/>
    <col min="8990" max="8990" width="10.85546875" style="1" customWidth="1"/>
    <col min="8991" max="9001" width="11.42578125" style="1" customWidth="1"/>
    <col min="9002" max="9214" width="11.42578125" style="1"/>
    <col min="9215" max="9215" width="2.85546875" style="1" customWidth="1"/>
    <col min="9216" max="9217" width="49.7109375" style="1" customWidth="1"/>
    <col min="9218" max="9218" width="6" style="1" customWidth="1"/>
    <col min="9219" max="9219" width="2.85546875" style="1" customWidth="1"/>
    <col min="9220" max="9222" width="15.7109375" style="1" customWidth="1"/>
    <col min="9223" max="9223" width="2.85546875" style="1" customWidth="1"/>
    <col min="9224" max="9226" width="15.7109375" style="1" customWidth="1"/>
    <col min="9227" max="9228" width="2.85546875" style="1" customWidth="1"/>
    <col min="9229" max="9229" width="10.85546875" style="1" customWidth="1"/>
    <col min="9230" max="9230" width="2.85546875" style="1" customWidth="1"/>
    <col min="9231" max="9232" width="15.7109375" style="1" customWidth="1"/>
    <col min="9233" max="9233" width="2.85546875" style="1" customWidth="1"/>
    <col min="9234" max="9234" width="52.85546875" style="1" customWidth="1"/>
    <col min="9235" max="9235" width="49.7109375" style="1" customWidth="1"/>
    <col min="9236" max="9236" width="2.85546875" style="1" customWidth="1"/>
    <col min="9237" max="9237" width="17" style="1" customWidth="1"/>
    <col min="9238" max="9239" width="15.7109375" style="1" customWidth="1"/>
    <col min="9240" max="9240" width="2.85546875" style="1" customWidth="1"/>
    <col min="9241" max="9241" width="18" style="1" customWidth="1"/>
    <col min="9242" max="9243" width="15.7109375" style="1" customWidth="1"/>
    <col min="9244" max="9245" width="2.85546875" style="1" customWidth="1"/>
    <col min="9246" max="9246" width="10.85546875" style="1" customWidth="1"/>
    <col min="9247" max="9257" width="11.42578125" style="1" customWidth="1"/>
    <col min="9258" max="9470" width="11.42578125" style="1"/>
    <col min="9471" max="9471" width="2.85546875" style="1" customWidth="1"/>
    <col min="9472" max="9473" width="49.7109375" style="1" customWidth="1"/>
    <col min="9474" max="9474" width="6" style="1" customWidth="1"/>
    <col min="9475" max="9475" width="2.85546875" style="1" customWidth="1"/>
    <col min="9476" max="9478" width="15.7109375" style="1" customWidth="1"/>
    <col min="9479" max="9479" width="2.85546875" style="1" customWidth="1"/>
    <col min="9480" max="9482" width="15.7109375" style="1" customWidth="1"/>
    <col min="9483" max="9484" width="2.85546875" style="1" customWidth="1"/>
    <col min="9485" max="9485" width="10.85546875" style="1" customWidth="1"/>
    <col min="9486" max="9486" width="2.85546875" style="1" customWidth="1"/>
    <col min="9487" max="9488" width="15.7109375" style="1" customWidth="1"/>
    <col min="9489" max="9489" width="2.85546875" style="1" customWidth="1"/>
    <col min="9490" max="9490" width="52.85546875" style="1" customWidth="1"/>
    <col min="9491" max="9491" width="49.7109375" style="1" customWidth="1"/>
    <col min="9492" max="9492" width="2.85546875" style="1" customWidth="1"/>
    <col min="9493" max="9493" width="17" style="1" customWidth="1"/>
    <col min="9494" max="9495" width="15.7109375" style="1" customWidth="1"/>
    <col min="9496" max="9496" width="2.85546875" style="1" customWidth="1"/>
    <col min="9497" max="9497" width="18" style="1" customWidth="1"/>
    <col min="9498" max="9499" width="15.7109375" style="1" customWidth="1"/>
    <col min="9500" max="9501" width="2.85546875" style="1" customWidth="1"/>
    <col min="9502" max="9502" width="10.85546875" style="1" customWidth="1"/>
    <col min="9503" max="9513" width="11.42578125" style="1" customWidth="1"/>
    <col min="9514" max="9726" width="11.42578125" style="1"/>
    <col min="9727" max="9727" width="2.85546875" style="1" customWidth="1"/>
    <col min="9728" max="9729" width="49.7109375" style="1" customWidth="1"/>
    <col min="9730" max="9730" width="6" style="1" customWidth="1"/>
    <col min="9731" max="9731" width="2.85546875" style="1" customWidth="1"/>
    <col min="9732" max="9734" width="15.7109375" style="1" customWidth="1"/>
    <col min="9735" max="9735" width="2.85546875" style="1" customWidth="1"/>
    <col min="9736" max="9738" width="15.7109375" style="1" customWidth="1"/>
    <col min="9739" max="9740" width="2.85546875" style="1" customWidth="1"/>
    <col min="9741" max="9741" width="10.85546875" style="1" customWidth="1"/>
    <col min="9742" max="9742" width="2.85546875" style="1" customWidth="1"/>
    <col min="9743" max="9744" width="15.7109375" style="1" customWidth="1"/>
    <col min="9745" max="9745" width="2.85546875" style="1" customWidth="1"/>
    <col min="9746" max="9746" width="52.85546875" style="1" customWidth="1"/>
    <col min="9747" max="9747" width="49.7109375" style="1" customWidth="1"/>
    <col min="9748" max="9748" width="2.85546875" style="1" customWidth="1"/>
    <col min="9749" max="9749" width="17" style="1" customWidth="1"/>
    <col min="9750" max="9751" width="15.7109375" style="1" customWidth="1"/>
    <col min="9752" max="9752" width="2.85546875" style="1" customWidth="1"/>
    <col min="9753" max="9753" width="18" style="1" customWidth="1"/>
    <col min="9754" max="9755" width="15.7109375" style="1" customWidth="1"/>
    <col min="9756" max="9757" width="2.85546875" style="1" customWidth="1"/>
    <col min="9758" max="9758" width="10.85546875" style="1" customWidth="1"/>
    <col min="9759" max="9769" width="11.42578125" style="1" customWidth="1"/>
    <col min="9770" max="9982" width="11.42578125" style="1"/>
    <col min="9983" max="9983" width="2.85546875" style="1" customWidth="1"/>
    <col min="9984" max="9985" width="49.7109375" style="1" customWidth="1"/>
    <col min="9986" max="9986" width="6" style="1" customWidth="1"/>
    <col min="9987" max="9987" width="2.85546875" style="1" customWidth="1"/>
    <col min="9988" max="9990" width="15.7109375" style="1" customWidth="1"/>
    <col min="9991" max="9991" width="2.85546875" style="1" customWidth="1"/>
    <col min="9992" max="9994" width="15.7109375" style="1" customWidth="1"/>
    <col min="9995" max="9996" width="2.85546875" style="1" customWidth="1"/>
    <col min="9997" max="9997" width="10.85546875" style="1" customWidth="1"/>
    <col min="9998" max="9998" width="2.85546875" style="1" customWidth="1"/>
    <col min="9999" max="10000" width="15.7109375" style="1" customWidth="1"/>
    <col min="10001" max="10001" width="2.85546875" style="1" customWidth="1"/>
    <col min="10002" max="10002" width="52.85546875" style="1" customWidth="1"/>
    <col min="10003" max="10003" width="49.7109375" style="1" customWidth="1"/>
    <col min="10004" max="10004" width="2.85546875" style="1" customWidth="1"/>
    <col min="10005" max="10005" width="17" style="1" customWidth="1"/>
    <col min="10006" max="10007" width="15.7109375" style="1" customWidth="1"/>
    <col min="10008" max="10008" width="2.85546875" style="1" customWidth="1"/>
    <col min="10009" max="10009" width="18" style="1" customWidth="1"/>
    <col min="10010" max="10011" width="15.7109375" style="1" customWidth="1"/>
    <col min="10012" max="10013" width="2.85546875" style="1" customWidth="1"/>
    <col min="10014" max="10014" width="10.85546875" style="1" customWidth="1"/>
    <col min="10015" max="10025" width="11.42578125" style="1" customWidth="1"/>
    <col min="10026" max="10238" width="11.42578125" style="1"/>
    <col min="10239" max="10239" width="2.85546875" style="1" customWidth="1"/>
    <col min="10240" max="10241" width="49.7109375" style="1" customWidth="1"/>
    <col min="10242" max="10242" width="6" style="1" customWidth="1"/>
    <col min="10243" max="10243" width="2.85546875" style="1" customWidth="1"/>
    <col min="10244" max="10246" width="15.7109375" style="1" customWidth="1"/>
    <col min="10247" max="10247" width="2.85546875" style="1" customWidth="1"/>
    <col min="10248" max="10250" width="15.7109375" style="1" customWidth="1"/>
    <col min="10251" max="10252" width="2.85546875" style="1" customWidth="1"/>
    <col min="10253" max="10253" width="10.85546875" style="1" customWidth="1"/>
    <col min="10254" max="10254" width="2.85546875" style="1" customWidth="1"/>
    <col min="10255" max="10256" width="15.7109375" style="1" customWidth="1"/>
    <col min="10257" max="10257" width="2.85546875" style="1" customWidth="1"/>
    <col min="10258" max="10258" width="52.85546875" style="1" customWidth="1"/>
    <col min="10259" max="10259" width="49.7109375" style="1" customWidth="1"/>
    <col min="10260" max="10260" width="2.85546875" style="1" customWidth="1"/>
    <col min="10261" max="10261" width="17" style="1" customWidth="1"/>
    <col min="10262" max="10263" width="15.7109375" style="1" customWidth="1"/>
    <col min="10264" max="10264" width="2.85546875" style="1" customWidth="1"/>
    <col min="10265" max="10265" width="18" style="1" customWidth="1"/>
    <col min="10266" max="10267" width="15.7109375" style="1" customWidth="1"/>
    <col min="10268" max="10269" width="2.85546875" style="1" customWidth="1"/>
    <col min="10270" max="10270" width="10.85546875" style="1" customWidth="1"/>
    <col min="10271" max="10281" width="11.42578125" style="1" customWidth="1"/>
    <col min="10282" max="10494" width="11.42578125" style="1"/>
    <col min="10495" max="10495" width="2.85546875" style="1" customWidth="1"/>
    <col min="10496" max="10497" width="49.7109375" style="1" customWidth="1"/>
    <col min="10498" max="10498" width="6" style="1" customWidth="1"/>
    <col min="10499" max="10499" width="2.85546875" style="1" customWidth="1"/>
    <col min="10500" max="10502" width="15.7109375" style="1" customWidth="1"/>
    <col min="10503" max="10503" width="2.85546875" style="1" customWidth="1"/>
    <col min="10504" max="10506" width="15.7109375" style="1" customWidth="1"/>
    <col min="10507" max="10508" width="2.85546875" style="1" customWidth="1"/>
    <col min="10509" max="10509" width="10.85546875" style="1" customWidth="1"/>
    <col min="10510" max="10510" width="2.85546875" style="1" customWidth="1"/>
    <col min="10511" max="10512" width="15.7109375" style="1" customWidth="1"/>
    <col min="10513" max="10513" width="2.85546875" style="1" customWidth="1"/>
    <col min="10514" max="10514" width="52.85546875" style="1" customWidth="1"/>
    <col min="10515" max="10515" width="49.7109375" style="1" customWidth="1"/>
    <col min="10516" max="10516" width="2.85546875" style="1" customWidth="1"/>
    <col min="10517" max="10517" width="17" style="1" customWidth="1"/>
    <col min="10518" max="10519" width="15.7109375" style="1" customWidth="1"/>
    <col min="10520" max="10520" width="2.85546875" style="1" customWidth="1"/>
    <col min="10521" max="10521" width="18" style="1" customWidth="1"/>
    <col min="10522" max="10523" width="15.7109375" style="1" customWidth="1"/>
    <col min="10524" max="10525" width="2.85546875" style="1" customWidth="1"/>
    <col min="10526" max="10526" width="10.85546875" style="1" customWidth="1"/>
    <col min="10527" max="10537" width="11.42578125" style="1" customWidth="1"/>
    <col min="10538" max="10750" width="11.42578125" style="1"/>
    <col min="10751" max="10751" width="2.85546875" style="1" customWidth="1"/>
    <col min="10752" max="10753" width="49.7109375" style="1" customWidth="1"/>
    <col min="10754" max="10754" width="6" style="1" customWidth="1"/>
    <col min="10755" max="10755" width="2.85546875" style="1" customWidth="1"/>
    <col min="10756" max="10758" width="15.7109375" style="1" customWidth="1"/>
    <col min="10759" max="10759" width="2.85546875" style="1" customWidth="1"/>
    <col min="10760" max="10762" width="15.7109375" style="1" customWidth="1"/>
    <col min="10763" max="10764" width="2.85546875" style="1" customWidth="1"/>
    <col min="10765" max="10765" width="10.85546875" style="1" customWidth="1"/>
    <col min="10766" max="10766" width="2.85546875" style="1" customWidth="1"/>
    <col min="10767" max="10768" width="15.7109375" style="1" customWidth="1"/>
    <col min="10769" max="10769" width="2.85546875" style="1" customWidth="1"/>
    <col min="10770" max="10770" width="52.85546875" style="1" customWidth="1"/>
    <col min="10771" max="10771" width="49.7109375" style="1" customWidth="1"/>
    <col min="10772" max="10772" width="2.85546875" style="1" customWidth="1"/>
    <col min="10773" max="10773" width="17" style="1" customWidth="1"/>
    <col min="10774" max="10775" width="15.7109375" style="1" customWidth="1"/>
    <col min="10776" max="10776" width="2.85546875" style="1" customWidth="1"/>
    <col min="10777" max="10777" width="18" style="1" customWidth="1"/>
    <col min="10778" max="10779" width="15.7109375" style="1" customWidth="1"/>
    <col min="10780" max="10781" width="2.85546875" style="1" customWidth="1"/>
    <col min="10782" max="10782" width="10.85546875" style="1" customWidth="1"/>
    <col min="10783" max="10793" width="11.42578125" style="1" customWidth="1"/>
    <col min="10794" max="11006" width="11.42578125" style="1"/>
    <col min="11007" max="11007" width="2.85546875" style="1" customWidth="1"/>
    <col min="11008" max="11009" width="49.7109375" style="1" customWidth="1"/>
    <col min="11010" max="11010" width="6" style="1" customWidth="1"/>
    <col min="11011" max="11011" width="2.85546875" style="1" customWidth="1"/>
    <col min="11012" max="11014" width="15.7109375" style="1" customWidth="1"/>
    <col min="11015" max="11015" width="2.85546875" style="1" customWidth="1"/>
    <col min="11016" max="11018" width="15.7109375" style="1" customWidth="1"/>
    <col min="11019" max="11020" width="2.85546875" style="1" customWidth="1"/>
    <col min="11021" max="11021" width="10.85546875" style="1" customWidth="1"/>
    <col min="11022" max="11022" width="2.85546875" style="1" customWidth="1"/>
    <col min="11023" max="11024" width="15.7109375" style="1" customWidth="1"/>
    <col min="11025" max="11025" width="2.85546875" style="1" customWidth="1"/>
    <col min="11026" max="11026" width="52.85546875" style="1" customWidth="1"/>
    <col min="11027" max="11027" width="49.7109375" style="1" customWidth="1"/>
    <col min="11028" max="11028" width="2.85546875" style="1" customWidth="1"/>
    <col min="11029" max="11029" width="17" style="1" customWidth="1"/>
    <col min="11030" max="11031" width="15.7109375" style="1" customWidth="1"/>
    <col min="11032" max="11032" width="2.85546875" style="1" customWidth="1"/>
    <col min="11033" max="11033" width="18" style="1" customWidth="1"/>
    <col min="11034" max="11035" width="15.7109375" style="1" customWidth="1"/>
    <col min="11036" max="11037" width="2.85546875" style="1" customWidth="1"/>
    <col min="11038" max="11038" width="10.85546875" style="1" customWidth="1"/>
    <col min="11039" max="11049" width="11.42578125" style="1" customWidth="1"/>
    <col min="11050" max="11262" width="11.42578125" style="1"/>
    <col min="11263" max="11263" width="2.85546875" style="1" customWidth="1"/>
    <col min="11264" max="11265" width="49.7109375" style="1" customWidth="1"/>
    <col min="11266" max="11266" width="6" style="1" customWidth="1"/>
    <col min="11267" max="11267" width="2.85546875" style="1" customWidth="1"/>
    <col min="11268" max="11270" width="15.7109375" style="1" customWidth="1"/>
    <col min="11271" max="11271" width="2.85546875" style="1" customWidth="1"/>
    <col min="11272" max="11274" width="15.7109375" style="1" customWidth="1"/>
    <col min="11275" max="11276" width="2.85546875" style="1" customWidth="1"/>
    <col min="11277" max="11277" width="10.85546875" style="1" customWidth="1"/>
    <col min="11278" max="11278" width="2.85546875" style="1" customWidth="1"/>
    <col min="11279" max="11280" width="15.7109375" style="1" customWidth="1"/>
    <col min="11281" max="11281" width="2.85546875" style="1" customWidth="1"/>
    <col min="11282" max="11282" width="52.85546875" style="1" customWidth="1"/>
    <col min="11283" max="11283" width="49.7109375" style="1" customWidth="1"/>
    <col min="11284" max="11284" width="2.85546875" style="1" customWidth="1"/>
    <col min="11285" max="11285" width="17" style="1" customWidth="1"/>
    <col min="11286" max="11287" width="15.7109375" style="1" customWidth="1"/>
    <col min="11288" max="11288" width="2.85546875" style="1" customWidth="1"/>
    <col min="11289" max="11289" width="18" style="1" customWidth="1"/>
    <col min="11290" max="11291" width="15.7109375" style="1" customWidth="1"/>
    <col min="11292" max="11293" width="2.85546875" style="1" customWidth="1"/>
    <col min="11294" max="11294" width="10.85546875" style="1" customWidth="1"/>
    <col min="11295" max="11305" width="11.42578125" style="1" customWidth="1"/>
    <col min="11306" max="11518" width="11.42578125" style="1"/>
    <col min="11519" max="11519" width="2.85546875" style="1" customWidth="1"/>
    <col min="11520" max="11521" width="49.7109375" style="1" customWidth="1"/>
    <col min="11522" max="11522" width="6" style="1" customWidth="1"/>
    <col min="11523" max="11523" width="2.85546875" style="1" customWidth="1"/>
    <col min="11524" max="11526" width="15.7109375" style="1" customWidth="1"/>
    <col min="11527" max="11527" width="2.85546875" style="1" customWidth="1"/>
    <col min="11528" max="11530" width="15.7109375" style="1" customWidth="1"/>
    <col min="11531" max="11532" width="2.85546875" style="1" customWidth="1"/>
    <col min="11533" max="11533" width="10.85546875" style="1" customWidth="1"/>
    <col min="11534" max="11534" width="2.85546875" style="1" customWidth="1"/>
    <col min="11535" max="11536" width="15.7109375" style="1" customWidth="1"/>
    <col min="11537" max="11537" width="2.85546875" style="1" customWidth="1"/>
    <col min="11538" max="11538" width="52.85546875" style="1" customWidth="1"/>
    <col min="11539" max="11539" width="49.7109375" style="1" customWidth="1"/>
    <col min="11540" max="11540" width="2.85546875" style="1" customWidth="1"/>
    <col min="11541" max="11541" width="17" style="1" customWidth="1"/>
    <col min="11542" max="11543" width="15.7109375" style="1" customWidth="1"/>
    <col min="11544" max="11544" width="2.85546875" style="1" customWidth="1"/>
    <col min="11545" max="11545" width="18" style="1" customWidth="1"/>
    <col min="11546" max="11547" width="15.7109375" style="1" customWidth="1"/>
    <col min="11548" max="11549" width="2.85546875" style="1" customWidth="1"/>
    <col min="11550" max="11550" width="10.85546875" style="1" customWidth="1"/>
    <col min="11551" max="11561" width="11.42578125" style="1" customWidth="1"/>
    <col min="11562" max="11774" width="11.42578125" style="1"/>
    <col min="11775" max="11775" width="2.85546875" style="1" customWidth="1"/>
    <col min="11776" max="11777" width="49.7109375" style="1" customWidth="1"/>
    <col min="11778" max="11778" width="6" style="1" customWidth="1"/>
    <col min="11779" max="11779" width="2.85546875" style="1" customWidth="1"/>
    <col min="11780" max="11782" width="15.7109375" style="1" customWidth="1"/>
    <col min="11783" max="11783" width="2.85546875" style="1" customWidth="1"/>
    <col min="11784" max="11786" width="15.7109375" style="1" customWidth="1"/>
    <col min="11787" max="11788" width="2.85546875" style="1" customWidth="1"/>
    <col min="11789" max="11789" width="10.85546875" style="1" customWidth="1"/>
    <col min="11790" max="11790" width="2.85546875" style="1" customWidth="1"/>
    <col min="11791" max="11792" width="15.7109375" style="1" customWidth="1"/>
    <col min="11793" max="11793" width="2.85546875" style="1" customWidth="1"/>
    <col min="11794" max="11794" width="52.85546875" style="1" customWidth="1"/>
    <col min="11795" max="11795" width="49.7109375" style="1" customWidth="1"/>
    <col min="11796" max="11796" width="2.85546875" style="1" customWidth="1"/>
    <col min="11797" max="11797" width="17" style="1" customWidth="1"/>
    <col min="11798" max="11799" width="15.7109375" style="1" customWidth="1"/>
    <col min="11800" max="11800" width="2.85546875" style="1" customWidth="1"/>
    <col min="11801" max="11801" width="18" style="1" customWidth="1"/>
    <col min="11802" max="11803" width="15.7109375" style="1" customWidth="1"/>
    <col min="11804" max="11805" width="2.85546875" style="1" customWidth="1"/>
    <col min="11806" max="11806" width="10.85546875" style="1" customWidth="1"/>
    <col min="11807" max="11817" width="11.42578125" style="1" customWidth="1"/>
    <col min="11818" max="12030" width="11.42578125" style="1"/>
    <col min="12031" max="12031" width="2.85546875" style="1" customWidth="1"/>
    <col min="12032" max="12033" width="49.7109375" style="1" customWidth="1"/>
    <col min="12034" max="12034" width="6" style="1" customWidth="1"/>
    <col min="12035" max="12035" width="2.85546875" style="1" customWidth="1"/>
    <col min="12036" max="12038" width="15.7109375" style="1" customWidth="1"/>
    <col min="12039" max="12039" width="2.85546875" style="1" customWidth="1"/>
    <col min="12040" max="12042" width="15.7109375" style="1" customWidth="1"/>
    <col min="12043" max="12044" width="2.85546875" style="1" customWidth="1"/>
    <col min="12045" max="12045" width="10.85546875" style="1" customWidth="1"/>
    <col min="12046" max="12046" width="2.85546875" style="1" customWidth="1"/>
    <col min="12047" max="12048" width="15.7109375" style="1" customWidth="1"/>
    <col min="12049" max="12049" width="2.85546875" style="1" customWidth="1"/>
    <col min="12050" max="12050" width="52.85546875" style="1" customWidth="1"/>
    <col min="12051" max="12051" width="49.7109375" style="1" customWidth="1"/>
    <col min="12052" max="12052" width="2.85546875" style="1" customWidth="1"/>
    <col min="12053" max="12053" width="17" style="1" customWidth="1"/>
    <col min="12054" max="12055" width="15.7109375" style="1" customWidth="1"/>
    <col min="12056" max="12056" width="2.85546875" style="1" customWidth="1"/>
    <col min="12057" max="12057" width="18" style="1" customWidth="1"/>
    <col min="12058" max="12059" width="15.7109375" style="1" customWidth="1"/>
    <col min="12060" max="12061" width="2.85546875" style="1" customWidth="1"/>
    <col min="12062" max="12062" width="10.85546875" style="1" customWidth="1"/>
    <col min="12063" max="12073" width="11.42578125" style="1" customWidth="1"/>
    <col min="12074" max="12286" width="11.42578125" style="1"/>
    <col min="12287" max="12287" width="2.85546875" style="1" customWidth="1"/>
    <col min="12288" max="12289" width="49.7109375" style="1" customWidth="1"/>
    <col min="12290" max="12290" width="6" style="1" customWidth="1"/>
    <col min="12291" max="12291" width="2.85546875" style="1" customWidth="1"/>
    <col min="12292" max="12294" width="15.7109375" style="1" customWidth="1"/>
    <col min="12295" max="12295" width="2.85546875" style="1" customWidth="1"/>
    <col min="12296" max="12298" width="15.7109375" style="1" customWidth="1"/>
    <col min="12299" max="12300" width="2.85546875" style="1" customWidth="1"/>
    <col min="12301" max="12301" width="10.85546875" style="1" customWidth="1"/>
    <col min="12302" max="12302" width="2.85546875" style="1" customWidth="1"/>
    <col min="12303" max="12304" width="15.7109375" style="1" customWidth="1"/>
    <col min="12305" max="12305" width="2.85546875" style="1" customWidth="1"/>
    <col min="12306" max="12306" width="52.85546875" style="1" customWidth="1"/>
    <col min="12307" max="12307" width="49.7109375" style="1" customWidth="1"/>
    <col min="12308" max="12308" width="2.85546875" style="1" customWidth="1"/>
    <col min="12309" max="12309" width="17" style="1" customWidth="1"/>
    <col min="12310" max="12311" width="15.7109375" style="1" customWidth="1"/>
    <col min="12312" max="12312" width="2.85546875" style="1" customWidth="1"/>
    <col min="12313" max="12313" width="18" style="1" customWidth="1"/>
    <col min="12314" max="12315" width="15.7109375" style="1" customWidth="1"/>
    <col min="12316" max="12317" width="2.85546875" style="1" customWidth="1"/>
    <col min="12318" max="12318" width="10.85546875" style="1" customWidth="1"/>
    <col min="12319" max="12329" width="11.42578125" style="1" customWidth="1"/>
    <col min="12330" max="12542" width="11.42578125" style="1"/>
    <col min="12543" max="12543" width="2.85546875" style="1" customWidth="1"/>
    <col min="12544" max="12545" width="49.7109375" style="1" customWidth="1"/>
    <col min="12546" max="12546" width="6" style="1" customWidth="1"/>
    <col min="12547" max="12547" width="2.85546875" style="1" customWidth="1"/>
    <col min="12548" max="12550" width="15.7109375" style="1" customWidth="1"/>
    <col min="12551" max="12551" width="2.85546875" style="1" customWidth="1"/>
    <col min="12552" max="12554" width="15.7109375" style="1" customWidth="1"/>
    <col min="12555" max="12556" width="2.85546875" style="1" customWidth="1"/>
    <col min="12557" max="12557" width="10.85546875" style="1" customWidth="1"/>
    <col min="12558" max="12558" width="2.85546875" style="1" customWidth="1"/>
    <col min="12559" max="12560" width="15.7109375" style="1" customWidth="1"/>
    <col min="12561" max="12561" width="2.85546875" style="1" customWidth="1"/>
    <col min="12562" max="12562" width="52.85546875" style="1" customWidth="1"/>
    <col min="12563" max="12563" width="49.7109375" style="1" customWidth="1"/>
    <col min="12564" max="12564" width="2.85546875" style="1" customWidth="1"/>
    <col min="12565" max="12565" width="17" style="1" customWidth="1"/>
    <col min="12566" max="12567" width="15.7109375" style="1" customWidth="1"/>
    <col min="12568" max="12568" width="2.85546875" style="1" customWidth="1"/>
    <col min="12569" max="12569" width="18" style="1" customWidth="1"/>
    <col min="12570" max="12571" width="15.7109375" style="1" customWidth="1"/>
    <col min="12572" max="12573" width="2.85546875" style="1" customWidth="1"/>
    <col min="12574" max="12574" width="10.85546875" style="1" customWidth="1"/>
    <col min="12575" max="12585" width="11.42578125" style="1" customWidth="1"/>
    <col min="12586" max="12798" width="11.42578125" style="1"/>
    <col min="12799" max="12799" width="2.85546875" style="1" customWidth="1"/>
    <col min="12800" max="12801" width="49.7109375" style="1" customWidth="1"/>
    <col min="12802" max="12802" width="6" style="1" customWidth="1"/>
    <col min="12803" max="12803" width="2.85546875" style="1" customWidth="1"/>
    <col min="12804" max="12806" width="15.7109375" style="1" customWidth="1"/>
    <col min="12807" max="12807" width="2.85546875" style="1" customWidth="1"/>
    <col min="12808" max="12810" width="15.7109375" style="1" customWidth="1"/>
    <col min="12811" max="12812" width="2.85546875" style="1" customWidth="1"/>
    <col min="12813" max="12813" width="10.85546875" style="1" customWidth="1"/>
    <col min="12814" max="12814" width="2.85546875" style="1" customWidth="1"/>
    <col min="12815" max="12816" width="15.7109375" style="1" customWidth="1"/>
    <col min="12817" max="12817" width="2.85546875" style="1" customWidth="1"/>
    <col min="12818" max="12818" width="52.85546875" style="1" customWidth="1"/>
    <col min="12819" max="12819" width="49.7109375" style="1" customWidth="1"/>
    <col min="12820" max="12820" width="2.85546875" style="1" customWidth="1"/>
    <col min="12821" max="12821" width="17" style="1" customWidth="1"/>
    <col min="12822" max="12823" width="15.7109375" style="1" customWidth="1"/>
    <col min="12824" max="12824" width="2.85546875" style="1" customWidth="1"/>
    <col min="12825" max="12825" width="18" style="1" customWidth="1"/>
    <col min="12826" max="12827" width="15.7109375" style="1" customWidth="1"/>
    <col min="12828" max="12829" width="2.85546875" style="1" customWidth="1"/>
    <col min="12830" max="12830" width="10.85546875" style="1" customWidth="1"/>
    <col min="12831" max="12841" width="11.42578125" style="1" customWidth="1"/>
    <col min="12842" max="13054" width="11.42578125" style="1"/>
    <col min="13055" max="13055" width="2.85546875" style="1" customWidth="1"/>
    <col min="13056" max="13057" width="49.7109375" style="1" customWidth="1"/>
    <col min="13058" max="13058" width="6" style="1" customWidth="1"/>
    <col min="13059" max="13059" width="2.85546875" style="1" customWidth="1"/>
    <col min="13060" max="13062" width="15.7109375" style="1" customWidth="1"/>
    <col min="13063" max="13063" width="2.85546875" style="1" customWidth="1"/>
    <col min="13064" max="13066" width="15.7109375" style="1" customWidth="1"/>
    <col min="13067" max="13068" width="2.85546875" style="1" customWidth="1"/>
    <col min="13069" max="13069" width="10.85546875" style="1" customWidth="1"/>
    <col min="13070" max="13070" width="2.85546875" style="1" customWidth="1"/>
    <col min="13071" max="13072" width="15.7109375" style="1" customWidth="1"/>
    <col min="13073" max="13073" width="2.85546875" style="1" customWidth="1"/>
    <col min="13074" max="13074" width="52.85546875" style="1" customWidth="1"/>
    <col min="13075" max="13075" width="49.7109375" style="1" customWidth="1"/>
    <col min="13076" max="13076" width="2.85546875" style="1" customWidth="1"/>
    <col min="13077" max="13077" width="17" style="1" customWidth="1"/>
    <col min="13078" max="13079" width="15.7109375" style="1" customWidth="1"/>
    <col min="13080" max="13080" width="2.85546875" style="1" customWidth="1"/>
    <col min="13081" max="13081" width="18" style="1" customWidth="1"/>
    <col min="13082" max="13083" width="15.7109375" style="1" customWidth="1"/>
    <col min="13084" max="13085" width="2.85546875" style="1" customWidth="1"/>
    <col min="13086" max="13086" width="10.85546875" style="1" customWidth="1"/>
    <col min="13087" max="13097" width="11.42578125" style="1" customWidth="1"/>
    <col min="13098" max="13310" width="11.42578125" style="1"/>
    <col min="13311" max="13311" width="2.85546875" style="1" customWidth="1"/>
    <col min="13312" max="13313" width="49.7109375" style="1" customWidth="1"/>
    <col min="13314" max="13314" width="6" style="1" customWidth="1"/>
    <col min="13315" max="13315" width="2.85546875" style="1" customWidth="1"/>
    <col min="13316" max="13318" width="15.7109375" style="1" customWidth="1"/>
    <col min="13319" max="13319" width="2.85546875" style="1" customWidth="1"/>
    <col min="13320" max="13322" width="15.7109375" style="1" customWidth="1"/>
    <col min="13323" max="13324" width="2.85546875" style="1" customWidth="1"/>
    <col min="13325" max="13325" width="10.85546875" style="1" customWidth="1"/>
    <col min="13326" max="13326" width="2.85546875" style="1" customWidth="1"/>
    <col min="13327" max="13328" width="15.7109375" style="1" customWidth="1"/>
    <col min="13329" max="13329" width="2.85546875" style="1" customWidth="1"/>
    <col min="13330" max="13330" width="52.85546875" style="1" customWidth="1"/>
    <col min="13331" max="13331" width="49.7109375" style="1" customWidth="1"/>
    <col min="13332" max="13332" width="2.85546875" style="1" customWidth="1"/>
    <col min="13333" max="13333" width="17" style="1" customWidth="1"/>
    <col min="13334" max="13335" width="15.7109375" style="1" customWidth="1"/>
    <col min="13336" max="13336" width="2.85546875" style="1" customWidth="1"/>
    <col min="13337" max="13337" width="18" style="1" customWidth="1"/>
    <col min="13338" max="13339" width="15.7109375" style="1" customWidth="1"/>
    <col min="13340" max="13341" width="2.85546875" style="1" customWidth="1"/>
    <col min="13342" max="13342" width="10.85546875" style="1" customWidth="1"/>
    <col min="13343" max="13353" width="11.42578125" style="1" customWidth="1"/>
    <col min="13354" max="13566" width="11.42578125" style="1"/>
    <col min="13567" max="13567" width="2.85546875" style="1" customWidth="1"/>
    <col min="13568" max="13569" width="49.7109375" style="1" customWidth="1"/>
    <col min="13570" max="13570" width="6" style="1" customWidth="1"/>
    <col min="13571" max="13571" width="2.85546875" style="1" customWidth="1"/>
    <col min="13572" max="13574" width="15.7109375" style="1" customWidth="1"/>
    <col min="13575" max="13575" width="2.85546875" style="1" customWidth="1"/>
    <col min="13576" max="13578" width="15.7109375" style="1" customWidth="1"/>
    <col min="13579" max="13580" width="2.85546875" style="1" customWidth="1"/>
    <col min="13581" max="13581" width="10.85546875" style="1" customWidth="1"/>
    <col min="13582" max="13582" width="2.85546875" style="1" customWidth="1"/>
    <col min="13583" max="13584" width="15.7109375" style="1" customWidth="1"/>
    <col min="13585" max="13585" width="2.85546875" style="1" customWidth="1"/>
    <col min="13586" max="13586" width="52.85546875" style="1" customWidth="1"/>
    <col min="13587" max="13587" width="49.7109375" style="1" customWidth="1"/>
    <col min="13588" max="13588" width="2.85546875" style="1" customWidth="1"/>
    <col min="13589" max="13589" width="17" style="1" customWidth="1"/>
    <col min="13590" max="13591" width="15.7109375" style="1" customWidth="1"/>
    <col min="13592" max="13592" width="2.85546875" style="1" customWidth="1"/>
    <col min="13593" max="13593" width="18" style="1" customWidth="1"/>
    <col min="13594" max="13595" width="15.7109375" style="1" customWidth="1"/>
    <col min="13596" max="13597" width="2.85546875" style="1" customWidth="1"/>
    <col min="13598" max="13598" width="10.85546875" style="1" customWidth="1"/>
    <col min="13599" max="13609" width="11.42578125" style="1" customWidth="1"/>
    <col min="13610" max="13822" width="11.42578125" style="1"/>
    <col min="13823" max="13823" width="2.85546875" style="1" customWidth="1"/>
    <col min="13824" max="13825" width="49.7109375" style="1" customWidth="1"/>
    <col min="13826" max="13826" width="6" style="1" customWidth="1"/>
    <col min="13827" max="13827" width="2.85546875" style="1" customWidth="1"/>
    <col min="13828" max="13830" width="15.7109375" style="1" customWidth="1"/>
    <col min="13831" max="13831" width="2.85546875" style="1" customWidth="1"/>
    <col min="13832" max="13834" width="15.7109375" style="1" customWidth="1"/>
    <col min="13835" max="13836" width="2.85546875" style="1" customWidth="1"/>
    <col min="13837" max="13837" width="10.85546875" style="1" customWidth="1"/>
    <col min="13838" max="13838" width="2.85546875" style="1" customWidth="1"/>
    <col min="13839" max="13840" width="15.7109375" style="1" customWidth="1"/>
    <col min="13841" max="13841" width="2.85546875" style="1" customWidth="1"/>
    <col min="13842" max="13842" width="52.85546875" style="1" customWidth="1"/>
    <col min="13843" max="13843" width="49.7109375" style="1" customWidth="1"/>
    <col min="13844" max="13844" width="2.85546875" style="1" customWidth="1"/>
    <col min="13845" max="13845" width="17" style="1" customWidth="1"/>
    <col min="13846" max="13847" width="15.7109375" style="1" customWidth="1"/>
    <col min="13848" max="13848" width="2.85546875" style="1" customWidth="1"/>
    <col min="13849" max="13849" width="18" style="1" customWidth="1"/>
    <col min="13850" max="13851" width="15.7109375" style="1" customWidth="1"/>
    <col min="13852" max="13853" width="2.85546875" style="1" customWidth="1"/>
    <col min="13854" max="13854" width="10.85546875" style="1" customWidth="1"/>
    <col min="13855" max="13865" width="11.42578125" style="1" customWidth="1"/>
    <col min="13866" max="14078" width="11.42578125" style="1"/>
    <col min="14079" max="14079" width="2.85546875" style="1" customWidth="1"/>
    <col min="14080" max="14081" width="49.7109375" style="1" customWidth="1"/>
    <col min="14082" max="14082" width="6" style="1" customWidth="1"/>
    <col min="14083" max="14083" width="2.85546875" style="1" customWidth="1"/>
    <col min="14084" max="14086" width="15.7109375" style="1" customWidth="1"/>
    <col min="14087" max="14087" width="2.85546875" style="1" customWidth="1"/>
    <col min="14088" max="14090" width="15.7109375" style="1" customWidth="1"/>
    <col min="14091" max="14092" width="2.85546875" style="1" customWidth="1"/>
    <col min="14093" max="14093" width="10.85546875" style="1" customWidth="1"/>
    <col min="14094" max="14094" width="2.85546875" style="1" customWidth="1"/>
    <col min="14095" max="14096" width="15.7109375" style="1" customWidth="1"/>
    <col min="14097" max="14097" width="2.85546875" style="1" customWidth="1"/>
    <col min="14098" max="14098" width="52.85546875" style="1" customWidth="1"/>
    <col min="14099" max="14099" width="49.7109375" style="1" customWidth="1"/>
    <col min="14100" max="14100" width="2.85546875" style="1" customWidth="1"/>
    <col min="14101" max="14101" width="17" style="1" customWidth="1"/>
    <col min="14102" max="14103" width="15.7109375" style="1" customWidth="1"/>
    <col min="14104" max="14104" width="2.85546875" style="1" customWidth="1"/>
    <col min="14105" max="14105" width="18" style="1" customWidth="1"/>
    <col min="14106" max="14107" width="15.7109375" style="1" customWidth="1"/>
    <col min="14108" max="14109" width="2.85546875" style="1" customWidth="1"/>
    <col min="14110" max="14110" width="10.85546875" style="1" customWidth="1"/>
    <col min="14111" max="14121" width="11.42578125" style="1" customWidth="1"/>
    <col min="14122" max="14334" width="11.42578125" style="1"/>
    <col min="14335" max="14335" width="2.85546875" style="1" customWidth="1"/>
    <col min="14336" max="14337" width="49.7109375" style="1" customWidth="1"/>
    <col min="14338" max="14338" width="6" style="1" customWidth="1"/>
    <col min="14339" max="14339" width="2.85546875" style="1" customWidth="1"/>
    <col min="14340" max="14342" width="15.7109375" style="1" customWidth="1"/>
    <col min="14343" max="14343" width="2.85546875" style="1" customWidth="1"/>
    <col min="14344" max="14346" width="15.7109375" style="1" customWidth="1"/>
    <col min="14347" max="14348" width="2.85546875" style="1" customWidth="1"/>
    <col min="14349" max="14349" width="10.85546875" style="1" customWidth="1"/>
    <col min="14350" max="14350" width="2.85546875" style="1" customWidth="1"/>
    <col min="14351" max="14352" width="15.7109375" style="1" customWidth="1"/>
    <col min="14353" max="14353" width="2.85546875" style="1" customWidth="1"/>
    <col min="14354" max="14354" width="52.85546875" style="1" customWidth="1"/>
    <col min="14355" max="14355" width="49.7109375" style="1" customWidth="1"/>
    <col min="14356" max="14356" width="2.85546875" style="1" customWidth="1"/>
    <col min="14357" max="14357" width="17" style="1" customWidth="1"/>
    <col min="14358" max="14359" width="15.7109375" style="1" customWidth="1"/>
    <col min="14360" max="14360" width="2.85546875" style="1" customWidth="1"/>
    <col min="14361" max="14361" width="18" style="1" customWidth="1"/>
    <col min="14362" max="14363" width="15.7109375" style="1" customWidth="1"/>
    <col min="14364" max="14365" width="2.85546875" style="1" customWidth="1"/>
    <col min="14366" max="14366" width="10.85546875" style="1" customWidth="1"/>
    <col min="14367" max="14377" width="11.42578125" style="1" customWidth="1"/>
    <col min="14378" max="14590" width="11.42578125" style="1"/>
    <col min="14591" max="14591" width="2.85546875" style="1" customWidth="1"/>
    <col min="14592" max="14593" width="49.7109375" style="1" customWidth="1"/>
    <col min="14594" max="14594" width="6" style="1" customWidth="1"/>
    <col min="14595" max="14595" width="2.85546875" style="1" customWidth="1"/>
    <col min="14596" max="14598" width="15.7109375" style="1" customWidth="1"/>
    <col min="14599" max="14599" width="2.85546875" style="1" customWidth="1"/>
    <col min="14600" max="14602" width="15.7109375" style="1" customWidth="1"/>
    <col min="14603" max="14604" width="2.85546875" style="1" customWidth="1"/>
    <col min="14605" max="14605" width="10.85546875" style="1" customWidth="1"/>
    <col min="14606" max="14606" width="2.85546875" style="1" customWidth="1"/>
    <col min="14607" max="14608" width="15.7109375" style="1" customWidth="1"/>
    <col min="14609" max="14609" width="2.85546875" style="1" customWidth="1"/>
    <col min="14610" max="14610" width="52.85546875" style="1" customWidth="1"/>
    <col min="14611" max="14611" width="49.7109375" style="1" customWidth="1"/>
    <col min="14612" max="14612" width="2.85546875" style="1" customWidth="1"/>
    <col min="14613" max="14613" width="17" style="1" customWidth="1"/>
    <col min="14614" max="14615" width="15.7109375" style="1" customWidth="1"/>
    <col min="14616" max="14616" width="2.85546875" style="1" customWidth="1"/>
    <col min="14617" max="14617" width="18" style="1" customWidth="1"/>
    <col min="14618" max="14619" width="15.7109375" style="1" customWidth="1"/>
    <col min="14620" max="14621" width="2.85546875" style="1" customWidth="1"/>
    <col min="14622" max="14622" width="10.85546875" style="1" customWidth="1"/>
    <col min="14623" max="14633" width="11.42578125" style="1" customWidth="1"/>
    <col min="14634" max="14846" width="11.42578125" style="1"/>
    <col min="14847" max="14847" width="2.85546875" style="1" customWidth="1"/>
    <col min="14848" max="14849" width="49.7109375" style="1" customWidth="1"/>
    <col min="14850" max="14850" width="6" style="1" customWidth="1"/>
    <col min="14851" max="14851" width="2.85546875" style="1" customWidth="1"/>
    <col min="14852" max="14854" width="15.7109375" style="1" customWidth="1"/>
    <col min="14855" max="14855" width="2.85546875" style="1" customWidth="1"/>
    <col min="14856" max="14858" width="15.7109375" style="1" customWidth="1"/>
    <col min="14859" max="14860" width="2.85546875" style="1" customWidth="1"/>
    <col min="14861" max="14861" width="10.85546875" style="1" customWidth="1"/>
    <col min="14862" max="14862" width="2.85546875" style="1" customWidth="1"/>
    <col min="14863" max="14864" width="15.7109375" style="1" customWidth="1"/>
    <col min="14865" max="14865" width="2.85546875" style="1" customWidth="1"/>
    <col min="14866" max="14866" width="52.85546875" style="1" customWidth="1"/>
    <col min="14867" max="14867" width="49.7109375" style="1" customWidth="1"/>
    <col min="14868" max="14868" width="2.85546875" style="1" customWidth="1"/>
    <col min="14869" max="14869" width="17" style="1" customWidth="1"/>
    <col min="14870" max="14871" width="15.7109375" style="1" customWidth="1"/>
    <col min="14872" max="14872" width="2.85546875" style="1" customWidth="1"/>
    <col min="14873" max="14873" width="18" style="1" customWidth="1"/>
    <col min="14874" max="14875" width="15.7109375" style="1" customWidth="1"/>
    <col min="14876" max="14877" width="2.85546875" style="1" customWidth="1"/>
    <col min="14878" max="14878" width="10.85546875" style="1" customWidth="1"/>
    <col min="14879" max="14889" width="11.42578125" style="1" customWidth="1"/>
    <col min="14890" max="15102" width="11.42578125" style="1"/>
    <col min="15103" max="15103" width="2.85546875" style="1" customWidth="1"/>
    <col min="15104" max="15105" width="49.7109375" style="1" customWidth="1"/>
    <col min="15106" max="15106" width="6" style="1" customWidth="1"/>
    <col min="15107" max="15107" width="2.85546875" style="1" customWidth="1"/>
    <col min="15108" max="15110" width="15.7109375" style="1" customWidth="1"/>
    <col min="15111" max="15111" width="2.85546875" style="1" customWidth="1"/>
    <col min="15112" max="15114" width="15.7109375" style="1" customWidth="1"/>
    <col min="15115" max="15116" width="2.85546875" style="1" customWidth="1"/>
    <col min="15117" max="15117" width="10.85546875" style="1" customWidth="1"/>
    <col min="15118" max="15118" width="2.85546875" style="1" customWidth="1"/>
    <col min="15119" max="15120" width="15.7109375" style="1" customWidth="1"/>
    <col min="15121" max="15121" width="2.85546875" style="1" customWidth="1"/>
    <col min="15122" max="15122" width="52.85546875" style="1" customWidth="1"/>
    <col min="15123" max="15123" width="49.7109375" style="1" customWidth="1"/>
    <col min="15124" max="15124" width="2.85546875" style="1" customWidth="1"/>
    <col min="15125" max="15125" width="17" style="1" customWidth="1"/>
    <col min="15126" max="15127" width="15.7109375" style="1" customWidth="1"/>
    <col min="15128" max="15128" width="2.85546875" style="1" customWidth="1"/>
    <col min="15129" max="15129" width="18" style="1" customWidth="1"/>
    <col min="15130" max="15131" width="15.7109375" style="1" customWidth="1"/>
    <col min="15132" max="15133" width="2.85546875" style="1" customWidth="1"/>
    <col min="15134" max="15134" width="10.85546875" style="1" customWidth="1"/>
    <col min="15135" max="15145" width="11.42578125" style="1" customWidth="1"/>
    <col min="15146" max="15358" width="11.42578125" style="1"/>
    <col min="15359" max="15359" width="2.85546875" style="1" customWidth="1"/>
    <col min="15360" max="15361" width="49.7109375" style="1" customWidth="1"/>
    <col min="15362" max="15362" width="6" style="1" customWidth="1"/>
    <col min="15363" max="15363" width="2.85546875" style="1" customWidth="1"/>
    <col min="15364" max="15366" width="15.7109375" style="1" customWidth="1"/>
    <col min="15367" max="15367" width="2.85546875" style="1" customWidth="1"/>
    <col min="15368" max="15370" width="15.7109375" style="1" customWidth="1"/>
    <col min="15371" max="15372" width="2.85546875" style="1" customWidth="1"/>
    <col min="15373" max="15373" width="10.85546875" style="1" customWidth="1"/>
    <col min="15374" max="15374" width="2.85546875" style="1" customWidth="1"/>
    <col min="15375" max="15376" width="15.7109375" style="1" customWidth="1"/>
    <col min="15377" max="15377" width="2.85546875" style="1" customWidth="1"/>
    <col min="15378" max="15378" width="52.85546875" style="1" customWidth="1"/>
    <col min="15379" max="15379" width="49.7109375" style="1" customWidth="1"/>
    <col min="15380" max="15380" width="2.85546875" style="1" customWidth="1"/>
    <col min="15381" max="15381" width="17" style="1" customWidth="1"/>
    <col min="15382" max="15383" width="15.7109375" style="1" customWidth="1"/>
    <col min="15384" max="15384" width="2.85546875" style="1" customWidth="1"/>
    <col min="15385" max="15385" width="18" style="1" customWidth="1"/>
    <col min="15386" max="15387" width="15.7109375" style="1" customWidth="1"/>
    <col min="15388" max="15389" width="2.85546875" style="1" customWidth="1"/>
    <col min="15390" max="15390" width="10.85546875" style="1" customWidth="1"/>
    <col min="15391" max="15401" width="11.42578125" style="1" customWidth="1"/>
    <col min="15402" max="15614" width="11.42578125" style="1"/>
    <col min="15615" max="15615" width="2.85546875" style="1" customWidth="1"/>
    <col min="15616" max="15617" width="49.7109375" style="1" customWidth="1"/>
    <col min="15618" max="15618" width="6" style="1" customWidth="1"/>
    <col min="15619" max="15619" width="2.85546875" style="1" customWidth="1"/>
    <col min="15620" max="15622" width="15.7109375" style="1" customWidth="1"/>
    <col min="15623" max="15623" width="2.85546875" style="1" customWidth="1"/>
    <col min="15624" max="15626" width="15.7109375" style="1" customWidth="1"/>
    <col min="15627" max="15628" width="2.85546875" style="1" customWidth="1"/>
    <col min="15629" max="15629" width="10.85546875" style="1" customWidth="1"/>
    <col min="15630" max="15630" width="2.85546875" style="1" customWidth="1"/>
    <col min="15631" max="15632" width="15.7109375" style="1" customWidth="1"/>
    <col min="15633" max="15633" width="2.85546875" style="1" customWidth="1"/>
    <col min="15634" max="15634" width="52.85546875" style="1" customWidth="1"/>
    <col min="15635" max="15635" width="49.7109375" style="1" customWidth="1"/>
    <col min="15636" max="15636" width="2.85546875" style="1" customWidth="1"/>
    <col min="15637" max="15637" width="17" style="1" customWidth="1"/>
    <col min="15638" max="15639" width="15.7109375" style="1" customWidth="1"/>
    <col min="15640" max="15640" width="2.85546875" style="1" customWidth="1"/>
    <col min="15641" max="15641" width="18" style="1" customWidth="1"/>
    <col min="15642" max="15643" width="15.7109375" style="1" customWidth="1"/>
    <col min="15644" max="15645" width="2.85546875" style="1" customWidth="1"/>
    <col min="15646" max="15646" width="10.85546875" style="1" customWidth="1"/>
    <col min="15647" max="15657" width="11.42578125" style="1" customWidth="1"/>
    <col min="15658" max="15870" width="11.42578125" style="1"/>
    <col min="15871" max="15871" width="2.85546875" style="1" customWidth="1"/>
    <col min="15872" max="15873" width="49.7109375" style="1" customWidth="1"/>
    <col min="15874" max="15874" width="6" style="1" customWidth="1"/>
    <col min="15875" max="15875" width="2.85546875" style="1" customWidth="1"/>
    <col min="15876" max="15878" width="15.7109375" style="1" customWidth="1"/>
    <col min="15879" max="15879" width="2.85546875" style="1" customWidth="1"/>
    <col min="15880" max="15882" width="15.7109375" style="1" customWidth="1"/>
    <col min="15883" max="15884" width="2.85546875" style="1" customWidth="1"/>
    <col min="15885" max="15885" width="10.85546875" style="1" customWidth="1"/>
    <col min="15886" max="15886" width="2.85546875" style="1" customWidth="1"/>
    <col min="15887" max="15888" width="15.7109375" style="1" customWidth="1"/>
    <col min="15889" max="15889" width="2.85546875" style="1" customWidth="1"/>
    <col min="15890" max="15890" width="52.85546875" style="1" customWidth="1"/>
    <col min="15891" max="15891" width="49.7109375" style="1" customWidth="1"/>
    <col min="15892" max="15892" width="2.85546875" style="1" customWidth="1"/>
    <col min="15893" max="15893" width="17" style="1" customWidth="1"/>
    <col min="15894" max="15895" width="15.7109375" style="1" customWidth="1"/>
    <col min="15896" max="15896" width="2.85546875" style="1" customWidth="1"/>
    <col min="15897" max="15897" width="18" style="1" customWidth="1"/>
    <col min="15898" max="15899" width="15.7109375" style="1" customWidth="1"/>
    <col min="15900" max="15901" width="2.85546875" style="1" customWidth="1"/>
    <col min="15902" max="15902" width="10.85546875" style="1" customWidth="1"/>
    <col min="15903" max="15913" width="11.42578125" style="1" customWidth="1"/>
    <col min="15914" max="16126" width="11.42578125" style="1"/>
    <col min="16127" max="16127" width="2.85546875" style="1" customWidth="1"/>
    <col min="16128" max="16129" width="49.7109375" style="1" customWidth="1"/>
    <col min="16130" max="16130" width="6" style="1" customWidth="1"/>
    <col min="16131" max="16131" width="2.85546875" style="1" customWidth="1"/>
    <col min="16132" max="16134" width="15.7109375" style="1" customWidth="1"/>
    <col min="16135" max="16135" width="2.85546875" style="1" customWidth="1"/>
    <col min="16136" max="16138" width="15.7109375" style="1" customWidth="1"/>
    <col min="16139" max="16140" width="2.85546875" style="1" customWidth="1"/>
    <col min="16141" max="16141" width="10.85546875" style="1" customWidth="1"/>
    <col min="16142" max="16142" width="2.85546875" style="1" customWidth="1"/>
    <col min="16143" max="16144" width="15.7109375" style="1" customWidth="1"/>
    <col min="16145" max="16145" width="2.85546875" style="1" customWidth="1"/>
    <col min="16146" max="16146" width="52.85546875" style="1" customWidth="1"/>
    <col min="16147" max="16147" width="49.7109375" style="1" customWidth="1"/>
    <col min="16148" max="16148" width="2.85546875" style="1" customWidth="1"/>
    <col min="16149" max="16149" width="17" style="1" customWidth="1"/>
    <col min="16150" max="16151" width="15.7109375" style="1" customWidth="1"/>
    <col min="16152" max="16152" width="2.85546875" style="1" customWidth="1"/>
    <col min="16153" max="16153" width="18" style="1" customWidth="1"/>
    <col min="16154" max="16155" width="15.7109375" style="1" customWidth="1"/>
    <col min="16156" max="16157" width="2.85546875" style="1" customWidth="1"/>
    <col min="16158" max="16158" width="10.85546875" style="1" customWidth="1"/>
    <col min="16159" max="16169" width="11.42578125" style="1" customWidth="1"/>
    <col min="16170" max="16384" width="11.42578125" style="1"/>
  </cols>
  <sheetData>
    <row r="1" spans="1:33" ht="12" customHeight="1" x14ac:dyDescent="0.25">
      <c r="AE1" s="75"/>
    </row>
    <row r="2" spans="1:33" x14ac:dyDescent="0.25">
      <c r="B2" s="27" t="s">
        <v>294</v>
      </c>
      <c r="S2" s="27"/>
      <c r="AE2" s="75"/>
    </row>
    <row r="3" spans="1:33" x14ac:dyDescent="0.25">
      <c r="B3" s="27" t="s">
        <v>295</v>
      </c>
      <c r="S3" s="27" t="s">
        <v>295</v>
      </c>
      <c r="AE3" s="75"/>
    </row>
    <row r="4" spans="1:33" x14ac:dyDescent="0.25">
      <c r="B4" s="55" t="s">
        <v>2</v>
      </c>
      <c r="S4" s="55" t="s">
        <v>3</v>
      </c>
      <c r="AE4" s="75"/>
    </row>
    <row r="5" spans="1:33" s="514" customFormat="1" ht="15" customHeight="1" x14ac:dyDescent="0.25">
      <c r="A5" s="1464"/>
      <c r="B5" s="1501" t="s">
        <v>4</v>
      </c>
      <c r="C5" s="1501" t="s">
        <v>5</v>
      </c>
      <c r="D5" s="1464"/>
      <c r="E5" s="1501">
        <v>2019</v>
      </c>
      <c r="F5" s="1501"/>
      <c r="G5" s="1501"/>
      <c r="H5" s="1464"/>
      <c r="I5" s="1501">
        <v>2018</v>
      </c>
      <c r="J5" s="1501"/>
      <c r="K5" s="1501"/>
      <c r="L5" s="1464"/>
      <c r="M5" s="1464"/>
      <c r="N5" s="1500" t="s">
        <v>517</v>
      </c>
      <c r="O5" s="1464"/>
      <c r="P5" s="1500" t="s">
        <v>659</v>
      </c>
      <c r="Q5" s="1500" t="s">
        <v>459</v>
      </c>
      <c r="R5" s="1464"/>
      <c r="S5" s="1501" t="s">
        <v>4</v>
      </c>
      <c r="T5" s="1464"/>
      <c r="U5" s="1501">
        <v>2019</v>
      </c>
      <c r="V5" s="1501"/>
      <c r="W5" s="1501"/>
      <c r="X5" s="1464"/>
      <c r="Y5" s="1501">
        <v>2018</v>
      </c>
      <c r="Z5" s="1501"/>
      <c r="AA5" s="1501"/>
      <c r="AC5" s="1464"/>
      <c r="AD5" s="1500" t="s">
        <v>517</v>
      </c>
      <c r="AE5" s="1456"/>
    </row>
    <row r="6" spans="1:33" s="514" customFormat="1" x14ac:dyDescent="0.25">
      <c r="A6" s="1464"/>
      <c r="B6" s="1501"/>
      <c r="C6" s="1501"/>
      <c r="D6" s="1464"/>
      <c r="E6" s="1501" t="s">
        <v>148</v>
      </c>
      <c r="F6" s="1441" t="s">
        <v>149</v>
      </c>
      <c r="G6" s="1441" t="s">
        <v>150</v>
      </c>
      <c r="H6" s="1464"/>
      <c r="I6" s="1501" t="s">
        <v>148</v>
      </c>
      <c r="J6" s="1441" t="s">
        <v>149</v>
      </c>
      <c r="K6" s="1441" t="s">
        <v>150</v>
      </c>
      <c r="L6" s="1464"/>
      <c r="M6" s="1464"/>
      <c r="N6" s="1500"/>
      <c r="O6" s="1464"/>
      <c r="P6" s="1500"/>
      <c r="Q6" s="1500"/>
      <c r="R6" s="1464"/>
      <c r="S6" s="1501"/>
      <c r="T6" s="1464"/>
      <c r="U6" s="1501" t="s">
        <v>148</v>
      </c>
      <c r="V6" s="1441" t="s">
        <v>149</v>
      </c>
      <c r="W6" s="1441" t="s">
        <v>150</v>
      </c>
      <c r="X6" s="1464"/>
      <c r="Y6" s="1501" t="s">
        <v>148</v>
      </c>
      <c r="Z6" s="1441" t="s">
        <v>149</v>
      </c>
      <c r="AA6" s="1441" t="s">
        <v>150</v>
      </c>
      <c r="AC6" s="1464"/>
      <c r="AD6" s="1500"/>
      <c r="AE6" s="1464"/>
    </row>
    <row r="7" spans="1:33" s="514" customFormat="1" x14ac:dyDescent="0.25">
      <c r="A7" s="1464"/>
      <c r="B7" s="1501"/>
      <c r="C7" s="1501"/>
      <c r="D7" s="1464"/>
      <c r="E7" s="1501"/>
      <c r="F7" s="1441" t="s">
        <v>151</v>
      </c>
      <c r="G7" s="1441" t="s">
        <v>151</v>
      </c>
      <c r="H7" s="1464"/>
      <c r="I7" s="1501"/>
      <c r="J7" s="1441" t="s">
        <v>151</v>
      </c>
      <c r="K7" s="1441" t="s">
        <v>151</v>
      </c>
      <c r="L7" s="1464"/>
      <c r="M7" s="1464"/>
      <c r="N7" s="1500"/>
      <c r="O7" s="1464"/>
      <c r="P7" s="1500"/>
      <c r="Q7" s="1500"/>
      <c r="R7" s="1464"/>
      <c r="S7" s="1501"/>
      <c r="T7" s="1464"/>
      <c r="U7" s="1501"/>
      <c r="V7" s="1441" t="s">
        <v>151</v>
      </c>
      <c r="W7" s="1441" t="s">
        <v>151</v>
      </c>
      <c r="X7" s="1464"/>
      <c r="Y7" s="1501"/>
      <c r="Z7" s="1441" t="s">
        <v>151</v>
      </c>
      <c r="AA7" s="1441" t="s">
        <v>151</v>
      </c>
      <c r="AC7" s="1464"/>
      <c r="AD7" s="1500"/>
      <c r="AE7" s="1477"/>
    </row>
    <row r="8" spans="1:33" x14ac:dyDescent="0.25">
      <c r="A8" s="7"/>
      <c r="B8" s="7"/>
      <c r="C8" s="7"/>
      <c r="D8" s="7"/>
      <c r="E8" s="9"/>
      <c r="F8" s="7"/>
      <c r="G8" s="7"/>
      <c r="H8" s="7"/>
      <c r="I8" s="9"/>
      <c r="J8" s="7"/>
      <c r="K8" s="7"/>
      <c r="L8" s="7"/>
      <c r="M8" s="7"/>
      <c r="N8" s="10"/>
      <c r="O8" s="7"/>
      <c r="P8" s="10"/>
      <c r="Q8" s="7"/>
      <c r="R8" s="7"/>
      <c r="S8" s="7"/>
      <c r="T8" s="7"/>
      <c r="U8" s="9"/>
      <c r="V8" s="7"/>
      <c r="W8" s="7"/>
      <c r="X8" s="7"/>
      <c r="Y8" s="9"/>
      <c r="Z8" s="7"/>
      <c r="AA8" s="7"/>
      <c r="AC8" s="7"/>
      <c r="AD8" s="10"/>
      <c r="AE8" s="10"/>
    </row>
    <row r="9" spans="1:33" x14ac:dyDescent="0.25">
      <c r="B9" s="305" t="s">
        <v>6</v>
      </c>
      <c r="E9" s="138"/>
      <c r="F9" s="138"/>
      <c r="G9" s="138"/>
      <c r="N9" s="13"/>
      <c r="S9" s="305" t="s">
        <v>6</v>
      </c>
      <c r="U9" s="62"/>
      <c r="V9" s="61"/>
      <c r="W9" s="61"/>
      <c r="X9" s="61"/>
      <c r="Y9" s="62"/>
      <c r="Z9" s="61"/>
      <c r="AA9" s="61"/>
      <c r="AD9" s="13"/>
      <c r="AE9" s="10"/>
    </row>
    <row r="10" spans="1:33" customFormat="1" x14ac:dyDescent="0.25">
      <c r="B10" s="595" t="s">
        <v>15</v>
      </c>
      <c r="C10" s="693" t="s">
        <v>16</v>
      </c>
      <c r="D10" s="440"/>
      <c r="E10" s="771">
        <f t="shared" ref="E10:E47" si="0">IF(OR(ISNUMBER(F10),ISNUMBER(G10)),SUM(F10,G10),"NA")</f>
        <v>11.29</v>
      </c>
      <c r="F10" s="720">
        <v>0</v>
      </c>
      <c r="G10" s="720">
        <v>11.29</v>
      </c>
      <c r="H10" s="962"/>
      <c r="I10" s="771">
        <f t="shared" ref="I10:I47" si="1">IF(OR(ISNUMBER(J10),ISNUMBER(K10)),SUM(J10,K10),"NA")</f>
        <v>39.380000000000003</v>
      </c>
      <c r="J10" s="720">
        <v>0</v>
      </c>
      <c r="K10" s="720">
        <v>39.380000000000003</v>
      </c>
      <c r="L10" s="1"/>
      <c r="M10" s="15"/>
      <c r="N10" s="489">
        <f t="shared" ref="N10:N47" si="2">IF(OR(E10="NA",I10=0,I10="NA"),"NA",(E10-I10)/I10)</f>
        <v>-0.71330624682579991</v>
      </c>
      <c r="O10" s="1"/>
      <c r="P10" s="490">
        <f>VLOOKUP(B10,'FX rates'!$B$9:$K$130,9,FALSE)</f>
        <v>3.3380833333333335</v>
      </c>
      <c r="Q10" s="281">
        <f>VLOOKUP(B10,'FX rates'!$B$9:$K$130,10,FALSE)</f>
        <v>3.2792499999999998</v>
      </c>
      <c r="R10" s="27"/>
      <c r="S10" s="624" t="s">
        <v>15</v>
      </c>
      <c r="T10" s="440"/>
      <c r="U10" s="771">
        <f t="shared" ref="U10:W11" si="3">IF(E10="NA","NA",E10/$P10)</f>
        <v>3.38218039294006</v>
      </c>
      <c r="V10" s="720">
        <f t="shared" si="3"/>
        <v>0</v>
      </c>
      <c r="W10" s="720">
        <f t="shared" si="3"/>
        <v>3.38218039294006</v>
      </c>
      <c r="X10" s="544"/>
      <c r="Y10" s="771">
        <f t="shared" ref="Y10:AA11" si="4">IF(I10="NA","NA",I10/$Q10)</f>
        <v>12.008843485553101</v>
      </c>
      <c r="Z10" s="720">
        <f t="shared" si="4"/>
        <v>0</v>
      </c>
      <c r="AA10" s="720">
        <f t="shared" si="4"/>
        <v>12.008843485553101</v>
      </c>
      <c r="AB10" s="440"/>
      <c r="AC10" s="444"/>
      <c r="AD10" s="489">
        <f t="shared" ref="AD10:AD47" si="5">IF(OR(U10="NA",Y10=0,Y10="NA"),"NA",(U10-Y10)/Y10)</f>
        <v>-0.71835919112370006</v>
      </c>
      <c r="AF10" s="1"/>
      <c r="AG10" s="1"/>
    </row>
    <row r="11" spans="1:33" x14ac:dyDescent="0.25">
      <c r="B11" s="612" t="s">
        <v>21</v>
      </c>
      <c r="C11" s="695" t="s">
        <v>22</v>
      </c>
      <c r="D11" s="440"/>
      <c r="E11" s="707">
        <f t="shared" si="0"/>
        <v>16566.7</v>
      </c>
      <c r="F11" s="703">
        <v>16566.7</v>
      </c>
      <c r="G11" s="703">
        <v>0</v>
      </c>
      <c r="H11" s="541"/>
      <c r="I11" s="707">
        <f t="shared" si="1"/>
        <v>30237.1</v>
      </c>
      <c r="J11" s="703">
        <v>30237.1</v>
      </c>
      <c r="K11" s="703">
        <v>0</v>
      </c>
      <c r="M11" s="15"/>
      <c r="N11" s="495">
        <f t="shared" si="2"/>
        <v>-0.45210684887108876</v>
      </c>
      <c r="P11" s="284">
        <f>VLOOKUP(B11,'FX rates'!$B$9:$K$130,9,FALSE)</f>
        <v>1.3251666666666664</v>
      </c>
      <c r="Q11" s="285">
        <f>VLOOKUP(B11,'FX rates'!$B$9:$K$130,10,FALSE)</f>
        <v>1.2997499999999997</v>
      </c>
      <c r="S11" s="636" t="s">
        <v>21</v>
      </c>
      <c r="T11" s="440"/>
      <c r="U11" s="707">
        <f t="shared" si="3"/>
        <v>12501.597283360587</v>
      </c>
      <c r="V11" s="703">
        <f t="shared" si="3"/>
        <v>12501.597283360587</v>
      </c>
      <c r="W11" s="703">
        <f t="shared" si="3"/>
        <v>0</v>
      </c>
      <c r="X11" s="544"/>
      <c r="Y11" s="707">
        <f t="shared" si="4"/>
        <v>23263.781496441628</v>
      </c>
      <c r="Z11" s="703">
        <f t="shared" si="4"/>
        <v>23263.781496441628</v>
      </c>
      <c r="AA11" s="703">
        <f t="shared" si="4"/>
        <v>0</v>
      </c>
      <c r="AB11" s="440"/>
      <c r="AC11" s="444"/>
      <c r="AD11" s="495">
        <f t="shared" si="5"/>
        <v>-0.46261542710617359</v>
      </c>
      <c r="AE11" s="536"/>
    </row>
    <row r="12" spans="1:33" x14ac:dyDescent="0.25">
      <c r="B12" s="21"/>
      <c r="C12" s="66"/>
      <c r="E12" s="138"/>
      <c r="F12" s="138"/>
      <c r="G12" s="138"/>
      <c r="H12" s="259"/>
      <c r="I12" s="138"/>
      <c r="J12" s="138"/>
      <c r="K12" s="138"/>
      <c r="M12" s="138"/>
      <c r="N12" s="67"/>
      <c r="P12" s="67"/>
      <c r="Q12" s="67"/>
      <c r="S12" s="43"/>
      <c r="T12" s="106"/>
      <c r="U12" s="138"/>
      <c r="V12" s="138"/>
      <c r="W12" s="138"/>
      <c r="X12" s="106"/>
      <c r="Y12" s="138"/>
      <c r="Z12" s="138"/>
      <c r="AA12" s="138"/>
      <c r="AD12" s="67"/>
      <c r="AE12" s="17"/>
    </row>
    <row r="13" spans="1:33" x14ac:dyDescent="0.25">
      <c r="A13" s="6"/>
      <c r="B13" s="21"/>
      <c r="C13" s="66"/>
      <c r="D13" s="6"/>
      <c r="E13" s="139"/>
      <c r="F13" s="138"/>
      <c r="G13" s="138"/>
      <c r="H13" s="279"/>
      <c r="I13" s="139"/>
      <c r="J13" s="138"/>
      <c r="K13" s="138"/>
      <c r="M13" s="138"/>
      <c r="N13" s="67"/>
      <c r="O13" s="6"/>
      <c r="P13" s="67"/>
      <c r="Q13" s="67"/>
      <c r="R13" s="6"/>
      <c r="S13" s="21"/>
      <c r="T13" s="106"/>
      <c r="U13" s="139"/>
      <c r="V13" s="138"/>
      <c r="W13" s="138"/>
      <c r="X13" s="106"/>
      <c r="Y13" s="139"/>
      <c r="Z13" s="138"/>
      <c r="AA13" s="138"/>
      <c r="AC13" s="6"/>
      <c r="AD13" s="67"/>
      <c r="AE13" s="17"/>
    </row>
    <row r="14" spans="1:33" x14ac:dyDescent="0.25">
      <c r="A14" s="6"/>
      <c r="B14" s="305" t="s">
        <v>23</v>
      </c>
      <c r="C14" s="3"/>
      <c r="D14" s="6"/>
      <c r="E14" s="267"/>
      <c r="F14" s="139"/>
      <c r="G14" s="139"/>
      <c r="H14" s="279"/>
      <c r="I14" s="267"/>
      <c r="J14" s="139"/>
      <c r="K14" s="139"/>
      <c r="M14" s="6"/>
      <c r="N14" s="67"/>
      <c r="O14" s="6"/>
      <c r="P14" s="67"/>
      <c r="Q14" s="67"/>
      <c r="R14" s="6"/>
      <c r="S14" s="305" t="s">
        <v>23</v>
      </c>
      <c r="T14" s="106"/>
      <c r="U14" s="267"/>
      <c r="V14" s="139"/>
      <c r="W14" s="139"/>
      <c r="X14" s="106"/>
      <c r="Y14" s="267"/>
      <c r="Z14" s="139"/>
      <c r="AA14" s="139"/>
      <c r="AC14" s="6"/>
      <c r="AD14" s="67"/>
      <c r="AE14" s="17"/>
    </row>
    <row r="15" spans="1:33" x14ac:dyDescent="0.25">
      <c r="B15" s="608" t="s">
        <v>26</v>
      </c>
      <c r="C15" s="693" t="s">
        <v>27</v>
      </c>
      <c r="D15" s="499"/>
      <c r="E15" s="771">
        <f t="shared" si="0"/>
        <v>20630.7</v>
      </c>
      <c r="F15" s="720">
        <v>20630.7</v>
      </c>
      <c r="G15" s="720">
        <v>0</v>
      </c>
      <c r="H15" s="958"/>
      <c r="I15" s="771">
        <f t="shared" si="1"/>
        <v>19061.91</v>
      </c>
      <c r="J15" s="720">
        <v>19061.91</v>
      </c>
      <c r="K15" s="720">
        <v>0</v>
      </c>
      <c r="M15" s="16"/>
      <c r="N15" s="489">
        <f t="shared" si="2"/>
        <v>8.2299727571896047E-2</v>
      </c>
      <c r="O15" s="27"/>
      <c r="P15" s="280">
        <f>VLOOKUP(B15,'FX rates'!$B$9:$K$130,9,FALSE)</f>
        <v>4.1394166666666665</v>
      </c>
      <c r="Q15" s="281">
        <f>VLOOKUP(B15,'FX rates'!$B$9:$K$130,10,FALSE)</f>
        <v>4.0347499999999998</v>
      </c>
      <c r="R15" s="27"/>
      <c r="S15" s="624" t="s">
        <v>26</v>
      </c>
      <c r="T15" s="499"/>
      <c r="U15" s="771">
        <f t="shared" ref="U15:W22" si="6">IF(E15="NA","NA",E15/$P15)</f>
        <v>4983.9631187969326</v>
      </c>
      <c r="V15" s="720">
        <f t="shared" si="6"/>
        <v>4983.9631187969326</v>
      </c>
      <c r="W15" s="720">
        <f t="shared" si="6"/>
        <v>0</v>
      </c>
      <c r="X15" s="963"/>
      <c r="Y15" s="771">
        <f t="shared" ref="Y15:AA22" si="7">IF(I15="NA","NA",I15/$Q15)</f>
        <v>4724.433979800483</v>
      </c>
      <c r="Z15" s="720">
        <f t="shared" si="7"/>
        <v>4724.433979800483</v>
      </c>
      <c r="AA15" s="720">
        <f t="shared" si="7"/>
        <v>0</v>
      </c>
      <c r="AB15" s="440"/>
      <c r="AC15" s="446"/>
      <c r="AD15" s="489">
        <f t="shared" si="5"/>
        <v>5.4933382518641882E-2</v>
      </c>
      <c r="AE15" s="536"/>
    </row>
    <row r="16" spans="1:33" hidden="1" x14ac:dyDescent="0.25">
      <c r="B16" s="610" t="s">
        <v>444</v>
      </c>
      <c r="C16" s="694" t="s">
        <v>31</v>
      </c>
      <c r="D16" s="440"/>
      <c r="E16" s="772" t="str">
        <f t="shared" si="0"/>
        <v>NA</v>
      </c>
      <c r="F16" s="558"/>
      <c r="G16" s="558"/>
      <c r="H16" s="541"/>
      <c r="I16" s="772">
        <f t="shared" si="1"/>
        <v>67433910.625300005</v>
      </c>
      <c r="J16" s="558">
        <v>67433910.625300005</v>
      </c>
      <c r="K16" s="558">
        <v>0</v>
      </c>
      <c r="M16" s="15"/>
      <c r="N16" s="439" t="str">
        <f t="shared" si="2"/>
        <v>NA</v>
      </c>
      <c r="P16" s="282">
        <f>VLOOKUP(B16,'FX rates'!$B$9:$K$130,9,FALSE)</f>
        <v>23197.75</v>
      </c>
      <c r="Q16" s="283">
        <f>VLOOKUP(B16,'FX rates'!$B$9:$K$130,10,FALSE)</f>
        <v>22980.441666666666</v>
      </c>
      <c r="S16" s="628" t="s">
        <v>444</v>
      </c>
      <c r="T16" s="440"/>
      <c r="U16" s="772" t="str">
        <f t="shared" si="6"/>
        <v>NA</v>
      </c>
      <c r="V16" s="558">
        <f t="shared" si="6"/>
        <v>0</v>
      </c>
      <c r="W16" s="558">
        <f t="shared" si="6"/>
        <v>0</v>
      </c>
      <c r="X16" s="544"/>
      <c r="Y16" s="772">
        <f t="shared" si="7"/>
        <v>2934.4044646066786</v>
      </c>
      <c r="Z16" s="558">
        <f t="shared" si="7"/>
        <v>2934.4044646066786</v>
      </c>
      <c r="AA16" s="558">
        <f t="shared" si="7"/>
        <v>0</v>
      </c>
      <c r="AB16" s="440"/>
      <c r="AC16" s="444"/>
      <c r="AD16" s="439" t="str">
        <f t="shared" si="5"/>
        <v>NA</v>
      </c>
      <c r="AE16" s="536"/>
    </row>
    <row r="17" spans="1:33" x14ac:dyDescent="0.25">
      <c r="B17" s="610" t="s">
        <v>32</v>
      </c>
      <c r="C17" s="694" t="s">
        <v>33</v>
      </c>
      <c r="D17" s="440"/>
      <c r="E17" s="772">
        <f t="shared" si="0"/>
        <v>48643.820000000007</v>
      </c>
      <c r="F17" s="558">
        <v>37048.980000000003</v>
      </c>
      <c r="G17" s="558">
        <v>11594.84</v>
      </c>
      <c r="H17" s="541"/>
      <c r="I17" s="772">
        <f t="shared" si="1"/>
        <v>121246.64461712999</v>
      </c>
      <c r="J17" s="558">
        <v>97218.314925532992</v>
      </c>
      <c r="K17" s="558">
        <v>24028.329691596999</v>
      </c>
      <c r="M17" s="15"/>
      <c r="N17" s="439">
        <f t="shared" si="2"/>
        <v>-0.59880275323406762</v>
      </c>
      <c r="P17" s="282">
        <f>VLOOKUP(B17,'FX rates'!$B$9:$K$130,9,FALSE)</f>
        <v>7.8348333333333349</v>
      </c>
      <c r="Q17" s="283">
        <f>VLOOKUP(B17,'FX rates'!$B$9:$K$130,10,FALSE)</f>
        <v>7.8378333333333332</v>
      </c>
      <c r="S17" s="628" t="s">
        <v>32</v>
      </c>
      <c r="T17" s="440"/>
      <c r="U17" s="772">
        <f t="shared" si="6"/>
        <v>6208.6604692718411</v>
      </c>
      <c r="V17" s="558">
        <f t="shared" si="6"/>
        <v>4728.7515156672125</v>
      </c>
      <c r="W17" s="558">
        <f t="shared" si="6"/>
        <v>1479.9089536046286</v>
      </c>
      <c r="X17" s="544"/>
      <c r="Y17" s="772">
        <f t="shared" si="7"/>
        <v>15469.40837609841</v>
      </c>
      <c r="Z17" s="558">
        <f t="shared" si="7"/>
        <v>12403.723170799711</v>
      </c>
      <c r="AA17" s="558">
        <f t="shared" si="7"/>
        <v>3065.6852052987006</v>
      </c>
      <c r="AB17" s="440"/>
      <c r="AC17" s="444"/>
      <c r="AD17" s="439">
        <f t="shared" si="5"/>
        <v>-0.5986491326413772</v>
      </c>
      <c r="AE17" s="536"/>
    </row>
    <row r="18" spans="1:33" x14ac:dyDescent="0.25">
      <c r="B18" s="610" t="s">
        <v>36</v>
      </c>
      <c r="C18" s="694" t="s">
        <v>37</v>
      </c>
      <c r="D18" s="440"/>
      <c r="E18" s="772">
        <f t="shared" si="0"/>
        <v>34498034.049999997</v>
      </c>
      <c r="F18" s="558">
        <v>34435627.299999997</v>
      </c>
      <c r="G18" s="558">
        <v>62406.75</v>
      </c>
      <c r="H18" s="541"/>
      <c r="I18" s="772">
        <f t="shared" si="1"/>
        <v>40910250.800000004</v>
      </c>
      <c r="J18" s="558">
        <v>40784135.700000003</v>
      </c>
      <c r="K18" s="558">
        <v>126115.1</v>
      </c>
      <c r="M18" s="15"/>
      <c r="N18" s="439">
        <f t="shared" si="2"/>
        <v>-0.15673863211809025</v>
      </c>
      <c r="P18" s="282">
        <f>VLOOKUP(B18,'FX rates'!$B$9:$K$130,9,FALSE)</f>
        <v>108.9045</v>
      </c>
      <c r="Q18" s="283">
        <f>VLOOKUP(B18,'FX rates'!$B$9:$K$130,10,FALSE)</f>
        <v>110.27499999999998</v>
      </c>
      <c r="S18" s="628" t="s">
        <v>36</v>
      </c>
      <c r="T18" s="440"/>
      <c r="U18" s="772">
        <f t="shared" si="6"/>
        <v>316773.26510842063</v>
      </c>
      <c r="V18" s="558">
        <f t="shared" si="6"/>
        <v>316200.22404951125</v>
      </c>
      <c r="W18" s="558">
        <f t="shared" si="6"/>
        <v>573.0410589094115</v>
      </c>
      <c r="X18" s="544"/>
      <c r="Y18" s="772">
        <f t="shared" si="7"/>
        <v>370983.9111312629</v>
      </c>
      <c r="Z18" s="558">
        <f t="shared" si="7"/>
        <v>369840.26932668337</v>
      </c>
      <c r="AA18" s="558">
        <f t="shared" si="7"/>
        <v>1143.6418045794608</v>
      </c>
      <c r="AB18" s="440"/>
      <c r="AC18" s="444"/>
      <c r="AD18" s="439">
        <f t="shared" si="5"/>
        <v>-0.14612667664625825</v>
      </c>
      <c r="AE18" s="530"/>
    </row>
    <row r="19" spans="1:33" x14ac:dyDescent="0.25">
      <c r="B19" s="610" t="s">
        <v>38</v>
      </c>
      <c r="C19" s="694" t="s">
        <v>39</v>
      </c>
      <c r="D19" s="440"/>
      <c r="E19" s="772">
        <f t="shared" si="0"/>
        <v>1056027654.4</v>
      </c>
      <c r="F19" s="558">
        <v>1041493767.4</v>
      </c>
      <c r="G19" s="558">
        <v>14533887</v>
      </c>
      <c r="H19" s="541"/>
      <c r="I19" s="772">
        <f t="shared" si="1"/>
        <v>1197307992.1000001</v>
      </c>
      <c r="J19" s="558">
        <v>1175299803.2</v>
      </c>
      <c r="K19" s="558">
        <v>22008188.899999999</v>
      </c>
      <c r="M19" s="15"/>
      <c r="N19" s="439">
        <f t="shared" si="2"/>
        <v>-0.11799832510280306</v>
      </c>
      <c r="P19" s="282">
        <f>VLOOKUP(B19,'FX rates'!$B$9:$K$130,9,FALSE)</f>
        <v>1166.2100000000003</v>
      </c>
      <c r="Q19" s="283">
        <f>VLOOKUP(B19,'FX rates'!$B$9:$K$130,10,FALSE)</f>
        <v>1098.4283333333333</v>
      </c>
      <c r="S19" s="628" t="s">
        <v>38</v>
      </c>
      <c r="T19" s="440"/>
      <c r="U19" s="772">
        <f t="shared" si="6"/>
        <v>905521.00770873146</v>
      </c>
      <c r="V19" s="558">
        <f t="shared" si="6"/>
        <v>893058.51210330881</v>
      </c>
      <c r="W19" s="558">
        <f t="shared" si="6"/>
        <v>12462.495605422691</v>
      </c>
      <c r="X19" s="544"/>
      <c r="Y19" s="772">
        <f t="shared" si="7"/>
        <v>1090019.2172452461</v>
      </c>
      <c r="Z19" s="558">
        <f t="shared" si="7"/>
        <v>1069983.1454942441</v>
      </c>
      <c r="AA19" s="558">
        <f t="shared" si="7"/>
        <v>20036.071751001811</v>
      </c>
      <c r="AB19" s="440"/>
      <c r="AC19" s="444"/>
      <c r="AD19" s="439">
        <f t="shared" si="5"/>
        <v>-0.16926142825517168</v>
      </c>
      <c r="AE19" s="530"/>
    </row>
    <row r="20" spans="1:33" hidden="1" x14ac:dyDescent="0.25">
      <c r="B20" s="610" t="s">
        <v>433</v>
      </c>
      <c r="C20" s="694" t="s">
        <v>25</v>
      </c>
      <c r="D20" s="440"/>
      <c r="E20" s="772" t="str">
        <f t="shared" si="0"/>
        <v>NA</v>
      </c>
      <c r="F20" s="558"/>
      <c r="G20" s="558"/>
      <c r="H20" s="541"/>
      <c r="I20" s="772">
        <f t="shared" si="1"/>
        <v>55307.7</v>
      </c>
      <c r="J20" s="558">
        <v>55307.7</v>
      </c>
      <c r="K20" s="558">
        <v>0</v>
      </c>
      <c r="M20" s="15"/>
      <c r="N20" s="439" t="str">
        <f t="shared" si="2"/>
        <v>NA</v>
      </c>
      <c r="P20" s="282">
        <f>VLOOKUP(B20,'FX rates'!$B$9:$K$130,9,FALSE)</f>
        <v>70.459333333333333</v>
      </c>
      <c r="Q20" s="283">
        <f>VLOOKUP(B20,'FX rates'!$B$9:$K$130,10,FALSE)</f>
        <v>68.345999999999989</v>
      </c>
      <c r="S20" s="628" t="s">
        <v>433</v>
      </c>
      <c r="T20" s="440"/>
      <c r="U20" s="772" t="str">
        <f t="shared" si="6"/>
        <v>NA</v>
      </c>
      <c r="V20" s="558">
        <f t="shared" si="6"/>
        <v>0</v>
      </c>
      <c r="W20" s="558">
        <f t="shared" si="6"/>
        <v>0</v>
      </c>
      <c r="X20" s="544"/>
      <c r="Y20" s="772">
        <f t="shared" si="7"/>
        <v>809.23097181985781</v>
      </c>
      <c r="Z20" s="558">
        <f t="shared" si="7"/>
        <v>809.23097181985781</v>
      </c>
      <c r="AA20" s="558">
        <f t="shared" si="7"/>
        <v>0</v>
      </c>
      <c r="AB20" s="440"/>
      <c r="AC20" s="444"/>
      <c r="AD20" s="439" t="str">
        <f t="shared" si="5"/>
        <v>NA</v>
      </c>
      <c r="AE20" s="530"/>
    </row>
    <row r="21" spans="1:33" x14ac:dyDescent="0.25">
      <c r="B21" s="818" t="s">
        <v>45</v>
      </c>
      <c r="C21" s="959" t="s">
        <v>44</v>
      </c>
      <c r="D21" s="440"/>
      <c r="E21" s="960">
        <f t="shared" si="0"/>
        <v>30948996.699999999</v>
      </c>
      <c r="F21" s="961">
        <v>30948996.699999999</v>
      </c>
      <c r="G21" s="961">
        <v>0</v>
      </c>
      <c r="H21" s="541"/>
      <c r="I21" s="960">
        <f t="shared" si="1"/>
        <v>20248647.309999999</v>
      </c>
      <c r="J21" s="558">
        <v>20248647.309999999</v>
      </c>
      <c r="K21" s="961">
        <v>0</v>
      </c>
      <c r="M21" s="15"/>
      <c r="N21" s="439">
        <f t="shared" si="2"/>
        <v>0.52844761559531561</v>
      </c>
      <c r="P21" s="282">
        <f>VLOOKUP(B21,'FX rates'!$B$9:$K$130,9,FALSE)</f>
        <v>6.8816666666666642</v>
      </c>
      <c r="Q21" s="283">
        <f>VLOOKUP(B21,'FX rates'!$B$9:$K$130,10,FALSE)</f>
        <v>6.6317500000000003</v>
      </c>
      <c r="S21" s="745" t="s">
        <v>45</v>
      </c>
      <c r="T21" s="440"/>
      <c r="U21" s="960">
        <f t="shared" si="6"/>
        <v>4497311.2182126436</v>
      </c>
      <c r="V21" s="961">
        <f t="shared" si="6"/>
        <v>4497311.2182126436</v>
      </c>
      <c r="W21" s="961">
        <f t="shared" si="6"/>
        <v>0</v>
      </c>
      <c r="X21" s="544"/>
      <c r="Y21" s="960">
        <f t="shared" si="7"/>
        <v>3053288.6960455384</v>
      </c>
      <c r="Z21" s="961">
        <f t="shared" si="7"/>
        <v>3053288.6960455384</v>
      </c>
      <c r="AA21" s="961">
        <f t="shared" si="7"/>
        <v>0</v>
      </c>
      <c r="AB21" s="440"/>
      <c r="AC21" s="444"/>
      <c r="AD21" s="439">
        <f t="shared" si="5"/>
        <v>0.47294005445254111</v>
      </c>
      <c r="AE21" s="530"/>
    </row>
    <row r="22" spans="1:33" x14ac:dyDescent="0.25">
      <c r="B22" s="612" t="s">
        <v>351</v>
      </c>
      <c r="C22" s="695" t="s">
        <v>48</v>
      </c>
      <c r="D22" s="440"/>
      <c r="E22" s="707">
        <f t="shared" si="0"/>
        <v>154669.01</v>
      </c>
      <c r="F22" s="703">
        <v>154669.01</v>
      </c>
      <c r="G22" s="703">
        <v>0</v>
      </c>
      <c r="H22" s="541"/>
      <c r="I22" s="707">
        <f t="shared" si="1"/>
        <v>282589.38123</v>
      </c>
      <c r="J22" s="703">
        <v>282589.38123</v>
      </c>
      <c r="K22" s="703">
        <v>0</v>
      </c>
      <c r="M22" s="15"/>
      <c r="N22" s="495">
        <f t="shared" si="2"/>
        <v>-0.45267225071661615</v>
      </c>
      <c r="P22" s="284">
        <f>VLOOKUP(B22,'FX rates'!$B$9:$K$130,9,FALSE)</f>
        <v>30.879249999999999</v>
      </c>
      <c r="Q22" s="285">
        <f>VLOOKUP(B22,'FX rates'!$B$9:$K$130,10,FALSE)</f>
        <v>32.224833333333336</v>
      </c>
      <c r="S22" s="636" t="s">
        <v>351</v>
      </c>
      <c r="T22" s="440"/>
      <c r="U22" s="707">
        <f t="shared" si="6"/>
        <v>5008.833116089284</v>
      </c>
      <c r="V22" s="703">
        <f t="shared" si="6"/>
        <v>5008.833116089284</v>
      </c>
      <c r="W22" s="703">
        <f t="shared" si="6"/>
        <v>0</v>
      </c>
      <c r="X22" s="544"/>
      <c r="Y22" s="707">
        <f t="shared" si="7"/>
        <v>8769.3046634841648</v>
      </c>
      <c r="Z22" s="703">
        <f t="shared" si="7"/>
        <v>8769.3046634841648</v>
      </c>
      <c r="AA22" s="703">
        <f t="shared" si="7"/>
        <v>0</v>
      </c>
      <c r="AB22" s="440"/>
      <c r="AC22" s="444"/>
      <c r="AD22" s="495">
        <f t="shared" si="5"/>
        <v>-0.42882208928761223</v>
      </c>
      <c r="AE22" s="536"/>
    </row>
    <row r="23" spans="1:33" x14ac:dyDescent="0.25">
      <c r="B23" s="37"/>
      <c r="C23" s="66"/>
      <c r="E23" s="139"/>
      <c r="F23" s="138"/>
      <c r="G23" s="138"/>
      <c r="H23" s="259"/>
      <c r="I23" s="139"/>
      <c r="J23" s="138"/>
      <c r="K23" s="138"/>
      <c r="N23" s="67"/>
      <c r="O23" s="67"/>
      <c r="P23" s="67"/>
      <c r="Q23" s="67"/>
      <c r="S23" s="43"/>
      <c r="T23" s="106"/>
      <c r="U23" s="139"/>
      <c r="V23" s="138"/>
      <c r="W23" s="138"/>
      <c r="X23" s="30"/>
      <c r="Y23" s="139"/>
      <c r="Z23" s="138"/>
      <c r="AA23" s="138"/>
      <c r="AD23" s="67"/>
      <c r="AE23" s="17"/>
    </row>
    <row r="24" spans="1:33" x14ac:dyDescent="0.25">
      <c r="A24" s="6"/>
      <c r="B24" s="21"/>
      <c r="C24" s="66"/>
      <c r="D24" s="6"/>
      <c r="E24" s="139"/>
      <c r="F24" s="138"/>
      <c r="G24" s="138"/>
      <c r="H24" s="279"/>
      <c r="I24" s="139"/>
      <c r="J24" s="138"/>
      <c r="K24" s="138"/>
      <c r="M24" s="6"/>
      <c r="N24" s="67"/>
      <c r="O24" s="67"/>
      <c r="P24" s="67"/>
      <c r="Q24" s="67"/>
      <c r="R24" s="6"/>
      <c r="S24" s="21"/>
      <c r="T24" s="30"/>
      <c r="U24" s="139"/>
      <c r="V24" s="138"/>
      <c r="W24" s="138"/>
      <c r="X24" s="30"/>
      <c r="Y24" s="139"/>
      <c r="Z24" s="138"/>
      <c r="AA24" s="138"/>
      <c r="AC24" s="6"/>
      <c r="AD24" s="67"/>
      <c r="AE24" s="17"/>
    </row>
    <row r="25" spans="1:33" x14ac:dyDescent="0.25">
      <c r="A25" s="6"/>
      <c r="B25" s="305" t="s">
        <v>52</v>
      </c>
      <c r="C25" s="3"/>
      <c r="D25" s="6"/>
      <c r="E25" s="139"/>
      <c r="F25" s="139"/>
      <c r="G25" s="139"/>
      <c r="H25" s="279"/>
      <c r="I25" s="139"/>
      <c r="J25" s="139"/>
      <c r="K25" s="139"/>
      <c r="M25" s="6"/>
      <c r="N25" s="67"/>
      <c r="O25" s="67"/>
      <c r="P25" s="67"/>
      <c r="Q25" s="67"/>
      <c r="R25" s="6"/>
      <c r="S25" s="305" t="s">
        <v>52</v>
      </c>
      <c r="T25" s="30"/>
      <c r="U25" s="139"/>
      <c r="V25" s="139"/>
      <c r="W25" s="139"/>
      <c r="X25" s="30"/>
      <c r="Y25" s="139"/>
      <c r="Z25" s="139"/>
      <c r="AA25" s="139"/>
      <c r="AC25" s="6"/>
      <c r="AD25" s="67"/>
      <c r="AE25" s="17"/>
    </row>
    <row r="26" spans="1:33" customFormat="1" x14ac:dyDescent="0.25">
      <c r="B26" s="595" t="s">
        <v>120</v>
      </c>
      <c r="C26" s="693" t="s">
        <v>57</v>
      </c>
      <c r="D26" s="440"/>
      <c r="E26" s="771">
        <f t="shared" si="0"/>
        <v>2.4</v>
      </c>
      <c r="F26" s="720">
        <v>2.4</v>
      </c>
      <c r="G26" s="720">
        <v>0</v>
      </c>
      <c r="H26" s="962"/>
      <c r="I26" s="771">
        <f t="shared" si="1"/>
        <v>1.8</v>
      </c>
      <c r="J26" s="720">
        <v>1.8</v>
      </c>
      <c r="K26" s="720">
        <v>0</v>
      </c>
      <c r="L26" s="1"/>
      <c r="M26" s="15"/>
      <c r="N26" s="489">
        <f t="shared" si="2"/>
        <v>0.33333333333333326</v>
      </c>
      <c r="O26" s="1"/>
      <c r="P26" s="490">
        <f>VLOOKUP(B26,'FX rates'!$B$9:$K$130,9,FALSE)</f>
        <v>0.8942500000000001</v>
      </c>
      <c r="Q26" s="281">
        <f>VLOOKUP(B26,'FX rates'!$B$9:$K$130,10,FALSE)</f>
        <v>0.84750000000000014</v>
      </c>
      <c r="R26" s="27"/>
      <c r="S26" s="624" t="s">
        <v>120</v>
      </c>
      <c r="T26" s="440"/>
      <c r="U26" s="771">
        <f t="shared" ref="U26:U47" si="8">IF(E26="NA","NA",E26/$P26)</f>
        <v>2.683813251327928</v>
      </c>
      <c r="V26" s="720">
        <f t="shared" ref="V26:V47" si="9">IF(F26="NA","NA",F26/$P26)</f>
        <v>2.683813251327928</v>
      </c>
      <c r="W26" s="720">
        <f t="shared" ref="W26:W47" si="10">IF(G26="NA","NA",G26/$P26)</f>
        <v>0</v>
      </c>
      <c r="X26" s="544"/>
      <c r="Y26" s="771">
        <f t="shared" ref="Y26:Y47" si="11">IF(I26="NA","NA",I26/$Q26)</f>
        <v>2.1238938053097343</v>
      </c>
      <c r="Z26" s="720">
        <f t="shared" ref="Z26:Z47" si="12">IF(J26="NA","NA",J26/$Q26)</f>
        <v>2.1238938053097343</v>
      </c>
      <c r="AA26" s="720">
        <f t="shared" ref="AA26:AA47" si="13">IF(K26="NA","NA",K26/$Q26)</f>
        <v>0</v>
      </c>
      <c r="AB26" s="440"/>
      <c r="AC26" s="444"/>
      <c r="AD26" s="489">
        <f t="shared" si="5"/>
        <v>0.26362873916689961</v>
      </c>
      <c r="AF26" s="1"/>
      <c r="AG26" s="1"/>
    </row>
    <row r="27" spans="1:33" customFormat="1" x14ac:dyDescent="0.25">
      <c r="B27" s="560" t="s">
        <v>123</v>
      </c>
      <c r="C27" s="694" t="s">
        <v>57</v>
      </c>
      <c r="D27" s="440"/>
      <c r="E27" s="772">
        <f t="shared" si="0"/>
        <v>445.2</v>
      </c>
      <c r="F27" s="558">
        <v>445.2</v>
      </c>
      <c r="G27" s="558">
        <v>0</v>
      </c>
      <c r="H27" s="962"/>
      <c r="I27" s="772">
        <f t="shared" si="1"/>
        <v>225.7</v>
      </c>
      <c r="J27" s="558">
        <v>225.7</v>
      </c>
      <c r="K27" s="558">
        <v>0</v>
      </c>
      <c r="L27" s="1"/>
      <c r="M27" s="15"/>
      <c r="N27" s="439">
        <f t="shared" si="2"/>
        <v>0.9725299069561365</v>
      </c>
      <c r="O27" s="1"/>
      <c r="P27" s="493">
        <f>VLOOKUP(B27,'FX rates'!$B$9:$K$130,9,FALSE)</f>
        <v>0.8942500000000001</v>
      </c>
      <c r="Q27" s="283">
        <f>VLOOKUP(B27,'FX rates'!$B$9:$K$130,10,FALSE)</f>
        <v>0.84750000000000014</v>
      </c>
      <c r="R27" s="27"/>
      <c r="S27" s="628" t="s">
        <v>123</v>
      </c>
      <c r="T27" s="440"/>
      <c r="U27" s="772">
        <f t="shared" si="8"/>
        <v>497.84735812133067</v>
      </c>
      <c r="V27" s="558">
        <f t="shared" si="9"/>
        <v>497.84735812133067</v>
      </c>
      <c r="W27" s="558">
        <f t="shared" si="10"/>
        <v>0</v>
      </c>
      <c r="X27" s="544"/>
      <c r="Y27" s="772">
        <f t="shared" si="11"/>
        <v>266.31268436578165</v>
      </c>
      <c r="Z27" s="558">
        <f t="shared" si="12"/>
        <v>266.31268436578165</v>
      </c>
      <c r="AA27" s="558">
        <f t="shared" si="13"/>
        <v>0</v>
      </c>
      <c r="AB27" s="440"/>
      <c r="AC27" s="444"/>
      <c r="AD27" s="439">
        <f t="shared" si="5"/>
        <v>0.86940910947198868</v>
      </c>
      <c r="AF27" s="1"/>
      <c r="AG27" s="1"/>
    </row>
    <row r="28" spans="1:33" customFormat="1" x14ac:dyDescent="0.25">
      <c r="B28" s="560" t="s">
        <v>60</v>
      </c>
      <c r="C28" s="694" t="s">
        <v>61</v>
      </c>
      <c r="D28" s="440"/>
      <c r="E28" s="772">
        <f t="shared" si="0"/>
        <v>6763.67</v>
      </c>
      <c r="F28" s="558">
        <v>6763.67</v>
      </c>
      <c r="G28" s="558">
        <v>0</v>
      </c>
      <c r="H28" s="962"/>
      <c r="I28" s="772">
        <f t="shared" si="1"/>
        <v>6558.36</v>
      </c>
      <c r="J28" s="558">
        <v>6558.36</v>
      </c>
      <c r="K28" s="558">
        <v>0</v>
      </c>
      <c r="L28" s="1"/>
      <c r="M28" s="15"/>
      <c r="N28" s="439">
        <f t="shared" si="2"/>
        <v>3.1305082368153075E-2</v>
      </c>
      <c r="O28" s="1"/>
      <c r="P28" s="493">
        <f>VLOOKUP(B28,'FX rates'!$B$9:$K$130,9,FALSE)</f>
        <v>5.6950000000000003</v>
      </c>
      <c r="Q28" s="283">
        <f>VLOOKUP(B28,'FX rates'!$B$9:$K$130,10,FALSE)</f>
        <v>4.8471666666666673</v>
      </c>
      <c r="R28" s="15"/>
      <c r="S28" s="628" t="s">
        <v>60</v>
      </c>
      <c r="T28" s="440"/>
      <c r="U28" s="772">
        <f t="shared" si="8"/>
        <v>1187.6505706760315</v>
      </c>
      <c r="V28" s="558">
        <f t="shared" si="9"/>
        <v>1187.6505706760315</v>
      </c>
      <c r="W28" s="558">
        <f t="shared" si="10"/>
        <v>0</v>
      </c>
      <c r="X28" s="544"/>
      <c r="Y28" s="772">
        <f t="shared" si="11"/>
        <v>1353.0296049238384</v>
      </c>
      <c r="Z28" s="558">
        <f t="shared" si="12"/>
        <v>1353.0296049238384</v>
      </c>
      <c r="AA28" s="558">
        <f t="shared" si="13"/>
        <v>0</v>
      </c>
      <c r="AB28" s="440"/>
      <c r="AC28" s="444"/>
      <c r="AD28" s="439">
        <f t="shared" si="5"/>
        <v>-0.1222286886007317</v>
      </c>
      <c r="AF28" s="1"/>
      <c r="AG28" s="1"/>
    </row>
    <row r="29" spans="1:33" hidden="1" x14ac:dyDescent="0.25">
      <c r="A29" s="27"/>
      <c r="B29" s="560" t="s">
        <v>420</v>
      </c>
      <c r="C29" s="694" t="s">
        <v>421</v>
      </c>
      <c r="D29" s="440"/>
      <c r="E29" s="772" t="str">
        <f t="shared" si="0"/>
        <v>NA</v>
      </c>
      <c r="F29" s="558"/>
      <c r="G29" s="558"/>
      <c r="H29" s="962"/>
      <c r="I29" s="772">
        <f t="shared" si="1"/>
        <v>0.71452603999999986</v>
      </c>
      <c r="J29" s="558">
        <v>0</v>
      </c>
      <c r="K29" s="558">
        <v>0.71452603999999986</v>
      </c>
      <c r="M29" s="15"/>
      <c r="N29" s="439" t="str">
        <f t="shared" si="2"/>
        <v>NA</v>
      </c>
      <c r="P29" s="493">
        <f>VLOOKUP(B29,'FX rates'!$B$9:$K$130,9,FALSE)</f>
        <v>10.699</v>
      </c>
      <c r="Q29" s="283">
        <f>VLOOKUP(B29,'FX rates'!$B$9:$K$130,10,FALSE)</f>
        <v>10.310815833333333</v>
      </c>
      <c r="R29"/>
      <c r="S29" s="628" t="s">
        <v>420</v>
      </c>
      <c r="T29" s="440"/>
      <c r="U29" s="772" t="str">
        <f t="shared" si="8"/>
        <v>NA</v>
      </c>
      <c r="V29" s="558">
        <f t="shared" si="9"/>
        <v>0</v>
      </c>
      <c r="W29" s="558">
        <f t="shared" si="10"/>
        <v>0</v>
      </c>
      <c r="X29" s="544"/>
      <c r="Y29" s="772">
        <f t="shared" si="11"/>
        <v>6.9298690961974468E-2</v>
      </c>
      <c r="Z29" s="558">
        <f t="shared" si="12"/>
        <v>0</v>
      </c>
      <c r="AA29" s="558">
        <f t="shared" si="13"/>
        <v>6.9298690961974468E-2</v>
      </c>
      <c r="AB29" s="440"/>
      <c r="AC29" s="444"/>
      <c r="AD29" s="439" t="str">
        <f t="shared" si="5"/>
        <v>NA</v>
      </c>
      <c r="AE29" s="17"/>
    </row>
    <row r="30" spans="1:33" hidden="1" x14ac:dyDescent="0.25">
      <c r="B30" s="560" t="s">
        <v>62</v>
      </c>
      <c r="C30" s="694" t="s">
        <v>63</v>
      </c>
      <c r="D30" s="440"/>
      <c r="E30" s="772" t="str">
        <f t="shared" si="0"/>
        <v>NA</v>
      </c>
      <c r="F30" s="558"/>
      <c r="G30" s="558"/>
      <c r="H30" s="962"/>
      <c r="I30" s="772">
        <f t="shared" si="1"/>
        <v>0</v>
      </c>
      <c r="J30" s="558">
        <v>0</v>
      </c>
      <c r="K30" s="558">
        <v>0</v>
      </c>
      <c r="M30" s="15"/>
      <c r="N30" s="439" t="str">
        <f t="shared" si="2"/>
        <v>NA</v>
      </c>
      <c r="P30" s="493">
        <f>VLOOKUP(B30,'FX rates'!$B$9:$K$130,9,FALSE)</f>
        <v>9.6028333333333329</v>
      </c>
      <c r="Q30" s="283">
        <f>VLOOKUP(B30,'FX rates'!$B$9:$K$130,10,FALSE)</f>
        <v>9.3658333333333346</v>
      </c>
      <c r="R30" s="15"/>
      <c r="S30" s="628" t="s">
        <v>62</v>
      </c>
      <c r="T30" s="440"/>
      <c r="U30" s="772" t="str">
        <f t="shared" si="8"/>
        <v>NA</v>
      </c>
      <c r="V30" s="558">
        <f t="shared" si="9"/>
        <v>0</v>
      </c>
      <c r="W30" s="558">
        <f t="shared" si="10"/>
        <v>0</v>
      </c>
      <c r="X30" s="544"/>
      <c r="Y30" s="772">
        <f t="shared" si="11"/>
        <v>0</v>
      </c>
      <c r="Z30" s="558">
        <f t="shared" si="12"/>
        <v>0</v>
      </c>
      <c r="AA30" s="558">
        <f t="shared" si="13"/>
        <v>0</v>
      </c>
      <c r="AB30" s="440"/>
      <c r="AC30" s="444"/>
      <c r="AD30" s="439" t="str">
        <f t="shared" si="5"/>
        <v>NA</v>
      </c>
      <c r="AE30" s="17"/>
    </row>
    <row r="31" spans="1:33" x14ac:dyDescent="0.25">
      <c r="B31" s="560" t="s">
        <v>64</v>
      </c>
      <c r="C31" s="694" t="s">
        <v>57</v>
      </c>
      <c r="D31" s="440"/>
      <c r="E31" s="772">
        <f t="shared" si="0"/>
        <v>2.4899999999999998</v>
      </c>
      <c r="F31" s="558">
        <v>0.11</v>
      </c>
      <c r="G31" s="558">
        <v>2.38</v>
      </c>
      <c r="H31" s="962"/>
      <c r="I31" s="772">
        <f t="shared" si="1"/>
        <v>1.2</v>
      </c>
      <c r="J31" s="558">
        <v>1.2</v>
      </c>
      <c r="K31" s="558">
        <v>0</v>
      </c>
      <c r="M31" s="15"/>
      <c r="N31" s="439">
        <f t="shared" si="2"/>
        <v>1.075</v>
      </c>
      <c r="P31" s="493">
        <f>VLOOKUP(B31,'FX rates'!$B$9:$K$130,9,FALSE)</f>
        <v>0.8942500000000001</v>
      </c>
      <c r="Q31" s="283">
        <f>VLOOKUP(B31,'FX rates'!$B$9:$K$130,10,FALSE)</f>
        <v>0.84750000000000014</v>
      </c>
      <c r="S31" s="628" t="s">
        <v>64</v>
      </c>
      <c r="T31" s="440"/>
      <c r="U31" s="772">
        <f t="shared" si="8"/>
        <v>2.7844562482527251</v>
      </c>
      <c r="V31" s="558">
        <f t="shared" si="9"/>
        <v>0.12300810735253004</v>
      </c>
      <c r="W31" s="558">
        <f t="shared" si="10"/>
        <v>2.6614481409001951</v>
      </c>
      <c r="X31" s="544"/>
      <c r="Y31" s="772">
        <f t="shared" si="11"/>
        <v>1.4159292035398228</v>
      </c>
      <c r="Z31" s="558">
        <f t="shared" si="12"/>
        <v>1.4159292035398228</v>
      </c>
      <c r="AA31" s="558">
        <f t="shared" si="13"/>
        <v>0</v>
      </c>
      <c r="AB31" s="440"/>
      <c r="AC31" s="444"/>
      <c r="AD31" s="439">
        <f t="shared" si="5"/>
        <v>0.96652222532848742</v>
      </c>
      <c r="AE31" s="17"/>
    </row>
    <row r="32" spans="1:33" x14ac:dyDescent="0.25">
      <c r="B32" s="560" t="s">
        <v>603</v>
      </c>
      <c r="C32" s="694" t="s">
        <v>57</v>
      </c>
      <c r="D32" s="440"/>
      <c r="E32" s="772">
        <f t="shared" si="0"/>
        <v>1358.66</v>
      </c>
      <c r="F32" s="558">
        <v>1355.23</v>
      </c>
      <c r="G32" s="558">
        <v>3.43</v>
      </c>
      <c r="H32" s="962"/>
      <c r="I32" s="772">
        <f t="shared" si="1"/>
        <v>1751.56</v>
      </c>
      <c r="J32" s="558">
        <v>1738.7</v>
      </c>
      <c r="K32" s="558">
        <v>12.86</v>
      </c>
      <c r="M32" s="15"/>
      <c r="N32" s="439">
        <f t="shared" si="2"/>
        <v>-0.22431432551554037</v>
      </c>
      <c r="P32" s="493">
        <f>VLOOKUP(B32,'FX rates'!$B$9:$K$130,9,FALSE)</f>
        <v>0.8942500000000001</v>
      </c>
      <c r="Q32" s="283">
        <f>VLOOKUP(B32,'FX rates'!$B$9:$K$130,10,FALSE)</f>
        <v>0.84750000000000014</v>
      </c>
      <c r="S32" s="628" t="s">
        <v>603</v>
      </c>
      <c r="T32" s="440"/>
      <c r="U32" s="772">
        <f t="shared" si="8"/>
        <v>1519.3290466871679</v>
      </c>
      <c r="V32" s="558">
        <f t="shared" si="9"/>
        <v>1515.4934302488116</v>
      </c>
      <c r="W32" s="558">
        <f t="shared" si="10"/>
        <v>3.8356164383561642</v>
      </c>
      <c r="X32" s="544"/>
      <c r="Y32" s="772">
        <f t="shared" si="11"/>
        <v>2066.7374631268431</v>
      </c>
      <c r="Z32" s="558">
        <f t="shared" si="12"/>
        <v>2051.5634218289083</v>
      </c>
      <c r="AA32" s="558">
        <f t="shared" si="13"/>
        <v>15.1740412979351</v>
      </c>
      <c r="AB32" s="440"/>
      <c r="AC32" s="444"/>
      <c r="AD32" s="439">
        <f t="shared" si="5"/>
        <v>-0.26486596687103203</v>
      </c>
      <c r="AE32" s="17"/>
    </row>
    <row r="33" spans="2:31" hidden="1" x14ac:dyDescent="0.25">
      <c r="B33" s="560" t="s">
        <v>67</v>
      </c>
      <c r="C33" s="694" t="s">
        <v>57</v>
      </c>
      <c r="D33" s="440"/>
      <c r="E33" s="772" t="str">
        <f t="shared" si="0"/>
        <v>NA</v>
      </c>
      <c r="F33" s="558"/>
      <c r="G33" s="558"/>
      <c r="H33" s="962"/>
      <c r="I33" s="772">
        <v>4357</v>
      </c>
      <c r="J33" s="558" t="s">
        <v>101</v>
      </c>
      <c r="K33" s="558" t="s">
        <v>101</v>
      </c>
      <c r="M33" s="15"/>
      <c r="N33" s="439" t="str">
        <f t="shared" si="2"/>
        <v>NA</v>
      </c>
      <c r="P33" s="493">
        <f>VLOOKUP(B33,'FX rates'!$B$9:$K$130,9,FALSE)</f>
        <v>0.8942500000000001</v>
      </c>
      <c r="Q33" s="283">
        <f>VLOOKUP(B33,'FX rates'!$B$9:$K$130,10,FALSE)</f>
        <v>0.84750000000000014</v>
      </c>
      <c r="S33" s="628" t="s">
        <v>67</v>
      </c>
      <c r="T33" s="440"/>
      <c r="U33" s="772" t="str">
        <f t="shared" si="8"/>
        <v>NA</v>
      </c>
      <c r="V33" s="558">
        <f t="shared" si="9"/>
        <v>0</v>
      </c>
      <c r="W33" s="558">
        <f t="shared" si="10"/>
        <v>0</v>
      </c>
      <c r="X33" s="544"/>
      <c r="Y33" s="772">
        <f t="shared" si="11"/>
        <v>5141.0029498525064</v>
      </c>
      <c r="Z33" s="558" t="str">
        <f t="shared" si="12"/>
        <v>NA</v>
      </c>
      <c r="AA33" s="558" t="str">
        <f t="shared" si="13"/>
        <v>NA</v>
      </c>
      <c r="AB33" s="440"/>
      <c r="AC33" s="444"/>
      <c r="AD33" s="439" t="str">
        <f t="shared" si="5"/>
        <v>NA</v>
      </c>
      <c r="AE33" s="75"/>
    </row>
    <row r="34" spans="2:31" x14ac:dyDescent="0.25">
      <c r="B34" s="560" t="s">
        <v>479</v>
      </c>
      <c r="C34" s="694" t="s">
        <v>140</v>
      </c>
      <c r="D34" s="440"/>
      <c r="E34" s="772">
        <f t="shared" si="0"/>
        <v>797049.76</v>
      </c>
      <c r="F34" s="558">
        <v>797049.76</v>
      </c>
      <c r="G34" s="558">
        <v>0</v>
      </c>
      <c r="H34" s="962"/>
      <c r="I34" s="772">
        <f t="shared" si="1"/>
        <v>382485.58305000002</v>
      </c>
      <c r="J34" s="558">
        <v>382485.58305000002</v>
      </c>
      <c r="K34" s="558">
        <v>0</v>
      </c>
      <c r="M34" s="15"/>
      <c r="N34" s="439">
        <f t="shared" si="2"/>
        <v>1.0838687660962283</v>
      </c>
      <c r="P34" s="493">
        <f>VLOOKUP(B34,'FX rates'!$B$9:$K$130,9,FALSE)</f>
        <v>42011.666666666664</v>
      </c>
      <c r="Q34" s="283">
        <f>VLOOKUP(B34,'FX rates'!$B$9:$K$130,10,FALSE)</f>
        <v>41033.816666666666</v>
      </c>
      <c r="S34" s="628" t="s">
        <v>479</v>
      </c>
      <c r="T34" s="440"/>
      <c r="U34" s="772">
        <f t="shared" si="8"/>
        <v>18.972105208870552</v>
      </c>
      <c r="V34" s="558">
        <f t="shared" si="9"/>
        <v>18.972105208870552</v>
      </c>
      <c r="W34" s="558">
        <f t="shared" si="10"/>
        <v>0</v>
      </c>
      <c r="X34" s="544"/>
      <c r="Y34" s="772">
        <f t="shared" si="11"/>
        <v>9.32122854076861</v>
      </c>
      <c r="Z34" s="558">
        <f t="shared" si="12"/>
        <v>9.32122854076861</v>
      </c>
      <c r="AA34" s="558">
        <f t="shared" si="13"/>
        <v>0</v>
      </c>
      <c r="AB34" s="440"/>
      <c r="AC34" s="444"/>
      <c r="AD34" s="439">
        <f t="shared" si="5"/>
        <v>1.0353653089709729</v>
      </c>
      <c r="AE34" s="75"/>
    </row>
    <row r="35" spans="2:31" hidden="1" x14ac:dyDescent="0.25">
      <c r="B35" s="560" t="s">
        <v>68</v>
      </c>
      <c r="C35" s="694" t="s">
        <v>69</v>
      </c>
      <c r="D35" s="440"/>
      <c r="E35" s="772" t="str">
        <f t="shared" si="0"/>
        <v>NA</v>
      </c>
      <c r="F35" s="558"/>
      <c r="G35" s="558"/>
      <c r="H35" s="962"/>
      <c r="I35" s="772">
        <f t="shared" si="1"/>
        <v>849.9</v>
      </c>
      <c r="J35" s="558">
        <v>438.5</v>
      </c>
      <c r="K35" s="558">
        <v>411.4</v>
      </c>
      <c r="M35" s="15"/>
      <c r="N35" s="439" t="str">
        <f t="shared" si="2"/>
        <v>NA</v>
      </c>
      <c r="P35" s="493">
        <f>VLOOKUP(B35,'FX rates'!$B$9:$K$130,9,FALSE)</f>
        <v>14.440916666666668</v>
      </c>
      <c r="Q35" s="283">
        <f>VLOOKUP(B35,'FX rates'!$B$9:$K$130,10,FALSE)</f>
        <v>13.269833333333336</v>
      </c>
      <c r="S35" s="628" t="s">
        <v>68</v>
      </c>
      <c r="T35" s="440"/>
      <c r="U35" s="772" t="str">
        <f t="shared" si="8"/>
        <v>NA</v>
      </c>
      <c r="V35" s="558">
        <f t="shared" si="9"/>
        <v>0</v>
      </c>
      <c r="W35" s="558">
        <f t="shared" si="10"/>
        <v>0</v>
      </c>
      <c r="X35" s="544"/>
      <c r="Y35" s="772">
        <f t="shared" si="11"/>
        <v>64.047526344214305</v>
      </c>
      <c r="Z35" s="558">
        <f t="shared" si="12"/>
        <v>33.044876223012089</v>
      </c>
      <c r="AA35" s="558">
        <f t="shared" si="13"/>
        <v>31.002650121202215</v>
      </c>
      <c r="AB35" s="440"/>
      <c r="AC35" s="444"/>
      <c r="AD35" s="439" t="str">
        <f t="shared" si="5"/>
        <v>NA</v>
      </c>
      <c r="AE35" s="75"/>
    </row>
    <row r="36" spans="2:31" hidden="1" x14ac:dyDescent="0.25">
      <c r="B36" s="560" t="s">
        <v>70</v>
      </c>
      <c r="C36" s="694" t="s">
        <v>71</v>
      </c>
      <c r="D36" s="440"/>
      <c r="E36" s="772" t="str">
        <f t="shared" si="0"/>
        <v>NA</v>
      </c>
      <c r="F36" s="558"/>
      <c r="G36" s="558"/>
      <c r="H36" s="962"/>
      <c r="I36" s="772">
        <f t="shared" si="1"/>
        <v>21161.182113429928</v>
      </c>
      <c r="J36" s="558">
        <v>21160.688113429929</v>
      </c>
      <c r="K36" s="558">
        <v>0.49399999999999999</v>
      </c>
      <c r="M36" s="15"/>
      <c r="N36" s="439" t="str">
        <f t="shared" si="2"/>
        <v>NA</v>
      </c>
      <c r="P36" s="493">
        <f>VLOOKUP(B36,'FX rates'!$B$9:$K$130,9,FALSE)</f>
        <v>382.70425</v>
      </c>
      <c r="Q36" s="283">
        <f>VLOOKUP(B36,'FX rates'!$B$9:$K$130,10,FALSE)</f>
        <v>345.96133333333336</v>
      </c>
      <c r="S36" s="628" t="s">
        <v>70</v>
      </c>
      <c r="T36" s="440"/>
      <c r="U36" s="772" t="str">
        <f t="shared" si="8"/>
        <v>NA</v>
      </c>
      <c r="V36" s="558">
        <f t="shared" si="9"/>
        <v>0</v>
      </c>
      <c r="W36" s="558">
        <f t="shared" si="10"/>
        <v>0</v>
      </c>
      <c r="X36" s="544"/>
      <c r="Y36" s="772">
        <f t="shared" si="11"/>
        <v>61.166321419628574</v>
      </c>
      <c r="Z36" s="558">
        <f t="shared" si="12"/>
        <v>61.164893514390613</v>
      </c>
      <c r="AA36" s="558">
        <f t="shared" si="13"/>
        <v>1.4279052379649363E-3</v>
      </c>
      <c r="AB36" s="451"/>
      <c r="AC36" s="446"/>
      <c r="AD36" s="439" t="str">
        <f t="shared" si="5"/>
        <v>NA</v>
      </c>
      <c r="AE36" s="75"/>
    </row>
    <row r="37" spans="2:31" x14ac:dyDescent="0.25">
      <c r="B37" s="560" t="s">
        <v>134</v>
      </c>
      <c r="C37" s="694" t="s">
        <v>66</v>
      </c>
      <c r="D37" s="440"/>
      <c r="E37" s="772">
        <f t="shared" si="0"/>
        <v>22160.49</v>
      </c>
      <c r="F37" s="558">
        <v>21992.16</v>
      </c>
      <c r="G37" s="558">
        <v>168.33</v>
      </c>
      <c r="H37" s="962"/>
      <c r="I37" s="772">
        <f t="shared" si="1"/>
        <v>26074.929961941762</v>
      </c>
      <c r="J37" s="558">
        <v>24880.579223050452</v>
      </c>
      <c r="K37" s="558">
        <v>1194.3507388913104</v>
      </c>
      <c r="M37" s="15"/>
      <c r="N37" s="439">
        <f t="shared" si="2"/>
        <v>-0.15012274117917734</v>
      </c>
      <c r="P37" s="493">
        <f>VLOOKUP(B37,'FX rates'!$B$9:$K$130,9,FALSE)</f>
        <v>0.8942500000000001</v>
      </c>
      <c r="Q37" s="283">
        <f>VLOOKUP(B37,'FX rates'!$B$9:$K$130,10,FALSE)</f>
        <v>0.84750000000000014</v>
      </c>
      <c r="R37"/>
      <c r="S37" s="628" t="s">
        <v>134</v>
      </c>
      <c r="T37" s="440"/>
      <c r="U37" s="772">
        <f t="shared" si="8"/>
        <v>24781.09029913335</v>
      </c>
      <c r="V37" s="558">
        <f t="shared" si="9"/>
        <v>24592.854347218337</v>
      </c>
      <c r="W37" s="558">
        <f t="shared" si="10"/>
        <v>188.23595191501258</v>
      </c>
      <c r="X37" s="544"/>
      <c r="Y37" s="772">
        <f t="shared" si="11"/>
        <v>30766.879011140718</v>
      </c>
      <c r="Z37" s="558">
        <f t="shared" si="12"/>
        <v>29357.615602419406</v>
      </c>
      <c r="AA37" s="558">
        <f t="shared" si="13"/>
        <v>1409.2634087213098</v>
      </c>
      <c r="AB37" s="440"/>
      <c r="AC37" s="444"/>
      <c r="AD37" s="439">
        <f t="shared" si="5"/>
        <v>-0.19455300324221733</v>
      </c>
      <c r="AE37" s="75"/>
    </row>
    <row r="38" spans="2:31" hidden="1" x14ac:dyDescent="0.25">
      <c r="B38" s="560" t="s">
        <v>72</v>
      </c>
      <c r="C38" s="694" t="s">
        <v>57</v>
      </c>
      <c r="D38" s="440"/>
      <c r="E38" s="772" t="str">
        <f t="shared" si="0"/>
        <v>NA</v>
      </c>
      <c r="F38" s="558"/>
      <c r="G38" s="558"/>
      <c r="H38" s="962"/>
      <c r="I38" s="772">
        <f t="shared" si="1"/>
        <v>8.2259999999999991</v>
      </c>
      <c r="J38" s="558">
        <v>0.5</v>
      </c>
      <c r="K38" s="558">
        <v>7.726</v>
      </c>
      <c r="M38" s="15"/>
      <c r="N38" s="439" t="str">
        <f t="shared" si="2"/>
        <v>NA</v>
      </c>
      <c r="P38" s="493">
        <f>VLOOKUP(B38,'FX rates'!$B$9:$K$130,9,FALSE)</f>
        <v>0.8942500000000001</v>
      </c>
      <c r="Q38" s="283">
        <f>VLOOKUP(B38,'FX rates'!$B$9:$K$130,10,FALSE)</f>
        <v>0.84750000000000014</v>
      </c>
      <c r="S38" s="628" t="s">
        <v>72</v>
      </c>
      <c r="T38" s="440"/>
      <c r="U38" s="772" t="str">
        <f t="shared" si="8"/>
        <v>NA</v>
      </c>
      <c r="V38" s="558">
        <f t="shared" si="9"/>
        <v>0</v>
      </c>
      <c r="W38" s="558">
        <f t="shared" si="10"/>
        <v>0</v>
      </c>
      <c r="X38" s="544"/>
      <c r="Y38" s="772">
        <f t="shared" si="11"/>
        <v>9.7061946902654839</v>
      </c>
      <c r="Z38" s="558">
        <f t="shared" si="12"/>
        <v>0.58997050147492613</v>
      </c>
      <c r="AA38" s="558">
        <f t="shared" si="13"/>
        <v>9.1162241887905591</v>
      </c>
      <c r="AB38" s="451"/>
      <c r="AC38" s="446"/>
      <c r="AD38" s="439" t="str">
        <f t="shared" si="5"/>
        <v>NA</v>
      </c>
      <c r="AE38" s="10"/>
    </row>
    <row r="39" spans="2:31" hidden="1" x14ac:dyDescent="0.25">
      <c r="B39" s="560" t="s">
        <v>74</v>
      </c>
      <c r="C39" s="694" t="s">
        <v>619</v>
      </c>
      <c r="D39" s="440"/>
      <c r="E39" s="772" t="str">
        <f t="shared" si="0"/>
        <v>NA</v>
      </c>
      <c r="F39" s="558"/>
      <c r="G39" s="558"/>
      <c r="H39" s="962"/>
      <c r="I39" s="772">
        <f t="shared" si="1"/>
        <v>5771.4726430000001</v>
      </c>
      <c r="J39" s="558">
        <v>4607</v>
      </c>
      <c r="K39" s="558">
        <v>1164.4726430000001</v>
      </c>
      <c r="M39" s="15"/>
      <c r="N39" s="439" t="str">
        <f t="shared" si="2"/>
        <v>NA</v>
      </c>
      <c r="P39" s="493">
        <f>VLOOKUP(B39,'FX rates'!$B$9:$K$130,9,FALSE)</f>
        <v>64.714833333333331</v>
      </c>
      <c r="Q39" s="283">
        <f>VLOOKUP(B39,'FX rates'!$B$9:$K$130,10,FALSE)</f>
        <v>62.913666666666678</v>
      </c>
      <c r="S39" s="628" t="s">
        <v>74</v>
      </c>
      <c r="T39" s="440"/>
      <c r="U39" s="772" t="str">
        <f t="shared" si="8"/>
        <v>NA</v>
      </c>
      <c r="V39" s="558">
        <f t="shared" si="9"/>
        <v>0</v>
      </c>
      <c r="W39" s="558">
        <f t="shared" si="10"/>
        <v>0</v>
      </c>
      <c r="X39" s="544"/>
      <c r="Y39" s="772">
        <f t="shared" si="11"/>
        <v>91.736389703350071</v>
      </c>
      <c r="Z39" s="558">
        <f t="shared" si="12"/>
        <v>73.227332694009235</v>
      </c>
      <c r="AA39" s="558">
        <f t="shared" si="13"/>
        <v>18.50905700934084</v>
      </c>
      <c r="AB39" s="451"/>
      <c r="AC39" s="446"/>
      <c r="AD39" s="439" t="str">
        <f t="shared" si="5"/>
        <v>NA</v>
      </c>
      <c r="AE39" s="10"/>
    </row>
    <row r="40" spans="2:31" hidden="1" x14ac:dyDescent="0.25">
      <c r="B40" s="560" t="s">
        <v>625</v>
      </c>
      <c r="C40" s="694" t="s">
        <v>57</v>
      </c>
      <c r="D40" s="440"/>
      <c r="E40" s="772" t="str">
        <f t="shared" si="0"/>
        <v>NA</v>
      </c>
      <c r="F40" s="558"/>
      <c r="G40" s="558"/>
      <c r="H40" s="962"/>
      <c r="I40" s="772" t="str">
        <f t="shared" si="1"/>
        <v>NA</v>
      </c>
      <c r="J40" s="558" t="s">
        <v>101</v>
      </c>
      <c r="K40" s="558" t="s">
        <v>101</v>
      </c>
      <c r="M40" s="15"/>
      <c r="N40" s="439" t="str">
        <f t="shared" si="2"/>
        <v>NA</v>
      </c>
      <c r="P40" s="493">
        <f>VLOOKUP(B40,'FX rates'!$B$9:$K$130,9,FALSE)</f>
        <v>0.8942500000000001</v>
      </c>
      <c r="Q40" s="283">
        <f>VLOOKUP(B40,'FX rates'!$B$9:$K$130,10,FALSE)</f>
        <v>0.84750000000000014</v>
      </c>
      <c r="S40" s="628" t="s">
        <v>625</v>
      </c>
      <c r="T40" s="440"/>
      <c r="U40" s="772" t="str">
        <f t="shared" si="8"/>
        <v>NA</v>
      </c>
      <c r="V40" s="558">
        <f t="shared" si="9"/>
        <v>0</v>
      </c>
      <c r="W40" s="558">
        <f t="shared" si="10"/>
        <v>0</v>
      </c>
      <c r="X40" s="544"/>
      <c r="Y40" s="772" t="str">
        <f t="shared" si="11"/>
        <v>NA</v>
      </c>
      <c r="Z40" s="558" t="str">
        <f t="shared" si="12"/>
        <v>NA</v>
      </c>
      <c r="AA40" s="558" t="str">
        <f t="shared" si="13"/>
        <v>NA</v>
      </c>
      <c r="AB40" s="451"/>
      <c r="AC40" s="446"/>
      <c r="AD40" s="439" t="str">
        <f t="shared" si="5"/>
        <v>NA</v>
      </c>
      <c r="AE40" s="13"/>
    </row>
    <row r="41" spans="2:31" hidden="1" x14ac:dyDescent="0.25">
      <c r="B41" s="560" t="s">
        <v>78</v>
      </c>
      <c r="C41" s="694" t="s">
        <v>79</v>
      </c>
      <c r="D41" s="440"/>
      <c r="E41" s="772" t="str">
        <f t="shared" si="0"/>
        <v>NA</v>
      </c>
      <c r="F41" s="558"/>
      <c r="G41" s="558"/>
      <c r="H41" s="962"/>
      <c r="I41" s="772">
        <f t="shared" si="1"/>
        <v>28.171217110000004</v>
      </c>
      <c r="J41" s="558">
        <v>28.171217110000004</v>
      </c>
      <c r="K41" s="558">
        <v>0</v>
      </c>
      <c r="M41" s="15"/>
      <c r="N41" s="439" t="str">
        <f t="shared" si="2"/>
        <v>NA</v>
      </c>
      <c r="P41" s="493">
        <f>VLOOKUP(B41,'FX rates'!$B$9:$K$130,9,FALSE)</f>
        <v>332.77583333333337</v>
      </c>
      <c r="Q41" s="283">
        <f>VLOOKUP(B41,'FX rates'!$B$9:$K$130,10,FALSE)</f>
        <v>359.91466666666673</v>
      </c>
      <c r="S41" s="628" t="s">
        <v>78</v>
      </c>
      <c r="T41" s="440"/>
      <c r="U41" s="772" t="str">
        <f t="shared" si="8"/>
        <v>NA</v>
      </c>
      <c r="V41" s="558">
        <f t="shared" si="9"/>
        <v>0</v>
      </c>
      <c r="W41" s="558">
        <f t="shared" si="10"/>
        <v>0</v>
      </c>
      <c r="X41" s="544"/>
      <c r="Y41" s="772">
        <f t="shared" si="11"/>
        <v>7.8271934208479041E-2</v>
      </c>
      <c r="Z41" s="558">
        <f t="shared" si="12"/>
        <v>7.8271934208479041E-2</v>
      </c>
      <c r="AA41" s="558">
        <f t="shared" si="13"/>
        <v>0</v>
      </c>
      <c r="AB41" s="451"/>
      <c r="AC41" s="446"/>
      <c r="AD41" s="439" t="str">
        <f t="shared" si="5"/>
        <v>NA</v>
      </c>
      <c r="AE41" s="13"/>
    </row>
    <row r="42" spans="2:31" hidden="1" x14ac:dyDescent="0.25">
      <c r="B42" s="560" t="s">
        <v>636</v>
      </c>
      <c r="C42" s="694" t="s">
        <v>80</v>
      </c>
      <c r="D42" s="440"/>
      <c r="E42" s="772" t="str">
        <f t="shared" si="0"/>
        <v>NA</v>
      </c>
      <c r="F42" s="558"/>
      <c r="G42" s="558"/>
      <c r="H42" s="962"/>
      <c r="I42" s="772">
        <f t="shared" si="1"/>
        <v>2538.3321000000001</v>
      </c>
      <c r="J42" s="558">
        <v>2538.3321000000001</v>
      </c>
      <c r="K42" s="558">
        <v>0</v>
      </c>
      <c r="M42" s="15"/>
      <c r="N42" s="439" t="str">
        <f t="shared" si="2"/>
        <v>NA</v>
      </c>
      <c r="P42" s="493">
        <f>VLOOKUP(B42,'FX rates'!$B$9:$K$130,9,FALSE)</f>
        <v>8.8147500000000001</v>
      </c>
      <c r="Q42" s="283">
        <f>VLOOKUP(B42,'FX rates'!$B$9:$K$130,10,FALSE)</f>
        <v>8.1669166666666655</v>
      </c>
      <c r="S42" s="628" t="s">
        <v>636</v>
      </c>
      <c r="T42" s="440"/>
      <c r="U42" s="772" t="str">
        <f t="shared" si="8"/>
        <v>NA</v>
      </c>
      <c r="V42" s="558">
        <f t="shared" si="9"/>
        <v>0</v>
      </c>
      <c r="W42" s="558">
        <f t="shared" si="10"/>
        <v>0</v>
      </c>
      <c r="X42" s="544"/>
      <c r="Y42" s="772">
        <f t="shared" si="11"/>
        <v>310.80666102058103</v>
      </c>
      <c r="Z42" s="558">
        <f t="shared" si="12"/>
        <v>310.80666102058103</v>
      </c>
      <c r="AA42" s="558">
        <f t="shared" si="13"/>
        <v>0</v>
      </c>
      <c r="AB42" s="451"/>
      <c r="AC42" s="446"/>
      <c r="AD42" s="439" t="str">
        <f t="shared" si="5"/>
        <v>NA</v>
      </c>
      <c r="AE42" s="13"/>
    </row>
    <row r="43" spans="2:31" hidden="1" x14ac:dyDescent="0.25">
      <c r="B43" s="560" t="s">
        <v>138</v>
      </c>
      <c r="C43" s="694" t="s">
        <v>83</v>
      </c>
      <c r="D43" s="440"/>
      <c r="E43" s="772" t="str">
        <f t="shared" si="0"/>
        <v>NA</v>
      </c>
      <c r="F43" s="558"/>
      <c r="G43" s="558"/>
      <c r="H43" s="962"/>
      <c r="I43" s="772">
        <f t="shared" si="1"/>
        <v>395.4</v>
      </c>
      <c r="J43" s="558">
        <v>395.4</v>
      </c>
      <c r="K43" s="558">
        <v>0</v>
      </c>
      <c r="M43" s="15"/>
      <c r="N43" s="439" t="str">
        <f t="shared" si="2"/>
        <v>NA</v>
      </c>
      <c r="P43" s="493">
        <f>VLOOKUP(B43,'FX rates'!$B$9:$K$130,9,FALSE)</f>
        <v>3.749333333333333</v>
      </c>
      <c r="Q43" s="283">
        <f>VLOOKUP(B43,'FX rates'!$B$9:$K$130,10,FALSE)</f>
        <v>3.7485833333333338</v>
      </c>
      <c r="S43" s="628" t="s">
        <v>138</v>
      </c>
      <c r="T43" s="440"/>
      <c r="U43" s="772" t="str">
        <f t="shared" si="8"/>
        <v>NA</v>
      </c>
      <c r="V43" s="558">
        <f t="shared" si="9"/>
        <v>0</v>
      </c>
      <c r="W43" s="558">
        <f t="shared" si="10"/>
        <v>0</v>
      </c>
      <c r="X43" s="544"/>
      <c r="Y43" s="772">
        <f t="shared" si="11"/>
        <v>105.47984794255606</v>
      </c>
      <c r="Z43" s="558">
        <f t="shared" si="12"/>
        <v>105.47984794255606</v>
      </c>
      <c r="AA43" s="558">
        <f t="shared" si="13"/>
        <v>0</v>
      </c>
      <c r="AB43" s="451"/>
      <c r="AC43" s="446"/>
      <c r="AD43" s="439" t="str">
        <f t="shared" si="5"/>
        <v>NA</v>
      </c>
      <c r="AE43" s="13"/>
    </row>
    <row r="44" spans="2:31" x14ac:dyDescent="0.25">
      <c r="B44" s="560" t="s">
        <v>86</v>
      </c>
      <c r="C44" s="694" t="s">
        <v>87</v>
      </c>
      <c r="D44" s="440"/>
      <c r="E44" s="772">
        <f t="shared" si="0"/>
        <v>1999.92</v>
      </c>
      <c r="F44" s="558">
        <v>1999.92</v>
      </c>
      <c r="G44" s="558">
        <v>0</v>
      </c>
      <c r="H44" s="962"/>
      <c r="I44" s="772">
        <f t="shared" si="1"/>
        <v>3093</v>
      </c>
      <c r="J44" s="558">
        <v>3093</v>
      </c>
      <c r="K44" s="558">
        <v>0</v>
      </c>
      <c r="M44" s="15"/>
      <c r="N44" s="439">
        <f t="shared" si="2"/>
        <v>-0.35340446168768186</v>
      </c>
      <c r="P44" s="493">
        <f>VLOOKUP(B44,'FX rates'!$B$9:$K$130,9,FALSE)</f>
        <v>35.085416666666667</v>
      </c>
      <c r="Q44" s="283">
        <f>VLOOKUP(B44,'FX rates'!$B$9:$K$130,10,FALSE)</f>
        <v>33.079083333333337</v>
      </c>
      <c r="S44" s="628" t="s">
        <v>86</v>
      </c>
      <c r="T44" s="440"/>
      <c r="U44" s="772">
        <f t="shared" si="8"/>
        <v>57.001460720859811</v>
      </c>
      <c r="V44" s="558">
        <f t="shared" si="9"/>
        <v>57.001460720859811</v>
      </c>
      <c r="W44" s="558">
        <f t="shared" si="10"/>
        <v>0</v>
      </c>
      <c r="X44" s="544"/>
      <c r="Y44" s="772">
        <f t="shared" si="11"/>
        <v>93.503195624626827</v>
      </c>
      <c r="Z44" s="558">
        <f t="shared" si="12"/>
        <v>93.503195624626827</v>
      </c>
      <c r="AA44" s="558">
        <f t="shared" si="13"/>
        <v>0</v>
      </c>
      <c r="AB44" s="451"/>
      <c r="AC44" s="446"/>
      <c r="AD44" s="439">
        <f t="shared" si="5"/>
        <v>-0.39037954435594935</v>
      </c>
      <c r="AE44" s="13"/>
    </row>
    <row r="45" spans="2:31" x14ac:dyDescent="0.25">
      <c r="B45" s="560" t="s">
        <v>333</v>
      </c>
      <c r="C45" s="959" t="s">
        <v>66</v>
      </c>
      <c r="D45" s="440"/>
      <c r="E45" s="960">
        <f t="shared" si="0"/>
        <v>253.29</v>
      </c>
      <c r="F45" s="961">
        <v>253.29</v>
      </c>
      <c r="G45" s="961">
        <v>0</v>
      </c>
      <c r="H45" s="962"/>
      <c r="I45" s="960">
        <f t="shared" si="1"/>
        <v>253.289447</v>
      </c>
      <c r="J45" s="961">
        <v>253.289447</v>
      </c>
      <c r="K45" s="961">
        <v>0</v>
      </c>
      <c r="M45" s="15"/>
      <c r="N45" s="439">
        <f t="shared" si="2"/>
        <v>2.1832729572680262E-6</v>
      </c>
      <c r="P45" s="493">
        <f>VLOOKUP(B45,'FX rates'!$B$9:$K$130,9,FALSE)</f>
        <v>16.742583333333332</v>
      </c>
      <c r="Q45" s="283">
        <f>VLOOKUP(B45,'FX rates'!$B$9:$K$130,10,FALSE)</f>
        <v>17.784500000000001</v>
      </c>
      <c r="S45" s="628" t="s">
        <v>333</v>
      </c>
      <c r="T45" s="440"/>
      <c r="U45" s="960">
        <f t="shared" si="8"/>
        <v>15.128489729283116</v>
      </c>
      <c r="V45" s="961">
        <f t="shared" si="9"/>
        <v>15.128489729283116</v>
      </c>
      <c r="W45" s="961">
        <f t="shared" si="10"/>
        <v>0</v>
      </c>
      <c r="X45" s="544"/>
      <c r="Y45" s="960">
        <f t="shared" si="11"/>
        <v>14.242146082262643</v>
      </c>
      <c r="Z45" s="961">
        <f t="shared" si="12"/>
        <v>14.242146082262643</v>
      </c>
      <c r="AA45" s="961">
        <f t="shared" si="13"/>
        <v>0</v>
      </c>
      <c r="AB45" s="440"/>
      <c r="AC45" s="444"/>
      <c r="AD45" s="439">
        <f t="shared" si="5"/>
        <v>6.223385449783702E-2</v>
      </c>
      <c r="AE45" s="13"/>
    </row>
    <row r="46" spans="2:31" x14ac:dyDescent="0.25">
      <c r="B46" s="818" t="s">
        <v>143</v>
      </c>
      <c r="C46" s="959" t="s">
        <v>144</v>
      </c>
      <c r="D46" s="440"/>
      <c r="E46" s="960">
        <f t="shared" si="0"/>
        <v>1437.95</v>
      </c>
      <c r="F46" s="961">
        <v>1430.54</v>
      </c>
      <c r="G46" s="961">
        <v>7.41</v>
      </c>
      <c r="H46" s="541"/>
      <c r="I46" s="960">
        <f t="shared" si="1"/>
        <v>1574.84</v>
      </c>
      <c r="J46" s="961">
        <v>1574.8</v>
      </c>
      <c r="K46" s="961">
        <v>0.04</v>
      </c>
      <c r="M46" s="15"/>
      <c r="N46" s="1074">
        <f t="shared" si="2"/>
        <v>-8.6923115999085546E-2</v>
      </c>
      <c r="P46" s="282">
        <f>VLOOKUP(B46,'FX rates'!$B$9:$K$130,9,FALSE)</f>
        <v>3.8406666666666673</v>
      </c>
      <c r="Q46" s="283">
        <f>VLOOKUP(B46,'FX rates'!$B$9:$K$130,10,FALSE)</f>
        <v>3.6210833333333343</v>
      </c>
      <c r="S46" s="745" t="s">
        <v>143</v>
      </c>
      <c r="T46" s="440"/>
      <c r="U46" s="960">
        <f t="shared" si="8"/>
        <v>374.40114563443842</v>
      </c>
      <c r="V46" s="961">
        <f t="shared" si="9"/>
        <v>372.47179309147708</v>
      </c>
      <c r="W46" s="961">
        <f t="shared" si="10"/>
        <v>1.9293525429612912</v>
      </c>
      <c r="X46" s="544"/>
      <c r="Y46" s="960">
        <f t="shared" si="11"/>
        <v>434.90852185119542</v>
      </c>
      <c r="Z46" s="961">
        <f t="shared" si="12"/>
        <v>434.89747543322659</v>
      </c>
      <c r="AA46" s="961">
        <f t="shared" si="13"/>
        <v>1.1046417968839893E-2</v>
      </c>
      <c r="AB46" s="440"/>
      <c r="AC46" s="444"/>
      <c r="AD46" s="1074">
        <f t="shared" si="5"/>
        <v>-0.13912667417783936</v>
      </c>
      <c r="AE46" s="530"/>
    </row>
    <row r="47" spans="2:31" x14ac:dyDescent="0.25">
      <c r="B47" s="612" t="s">
        <v>145</v>
      </c>
      <c r="C47" s="695" t="s">
        <v>146</v>
      </c>
      <c r="D47" s="440"/>
      <c r="E47" s="707">
        <f t="shared" si="0"/>
        <v>1.25</v>
      </c>
      <c r="F47" s="703">
        <v>1.25</v>
      </c>
      <c r="G47" s="703">
        <v>0</v>
      </c>
      <c r="H47" s="541"/>
      <c r="I47" s="707">
        <f t="shared" si="1"/>
        <v>20.41</v>
      </c>
      <c r="J47" s="703">
        <v>20.41</v>
      </c>
      <c r="K47" s="703">
        <v>0</v>
      </c>
      <c r="M47" s="15"/>
      <c r="N47" s="495">
        <f t="shared" si="2"/>
        <v>-0.9387555120039196</v>
      </c>
      <c r="P47" s="284">
        <f>VLOOKUP(B47,'FX rates'!$B$9:$K$130,9,FALSE)</f>
        <v>6.6323333333333343</v>
      </c>
      <c r="Q47" s="285">
        <f>VLOOKUP(B47,'FX rates'!$B$9:$K$130,10,FALSE)</f>
        <v>6.2906666666666666</v>
      </c>
      <c r="S47" s="636" t="s">
        <v>145</v>
      </c>
      <c r="T47" s="440"/>
      <c r="U47" s="707">
        <f t="shared" si="8"/>
        <v>0.18847062371211737</v>
      </c>
      <c r="V47" s="703">
        <f t="shared" si="9"/>
        <v>0.18847062371211737</v>
      </c>
      <c r="W47" s="703">
        <f t="shared" si="10"/>
        <v>0</v>
      </c>
      <c r="X47" s="544"/>
      <c r="Y47" s="707">
        <f t="shared" si="11"/>
        <v>3.2444891903348876</v>
      </c>
      <c r="Z47" s="703">
        <f t="shared" si="12"/>
        <v>3.2444891903348876</v>
      </c>
      <c r="AA47" s="703">
        <f t="shared" si="13"/>
        <v>0</v>
      </c>
      <c r="AB47" s="440"/>
      <c r="AC47" s="444"/>
      <c r="AD47" s="495">
        <f t="shared" si="5"/>
        <v>-0.94191054041001021</v>
      </c>
      <c r="AE47" s="536"/>
    </row>
    <row r="48" spans="2:31" x14ac:dyDescent="0.25">
      <c r="B48" s="6"/>
      <c r="I48" s="27" t="s">
        <v>428</v>
      </c>
      <c r="J48" s="1" t="s">
        <v>428</v>
      </c>
      <c r="K48" s="1" t="s">
        <v>428</v>
      </c>
      <c r="T48" s="30"/>
      <c r="U48" s="30"/>
      <c r="V48" s="30"/>
      <c r="W48" s="30"/>
      <c r="X48" s="30"/>
      <c r="Y48" s="30"/>
      <c r="Z48" s="30"/>
      <c r="AA48" s="106"/>
      <c r="AD48" s="73"/>
    </row>
    <row r="49" spans="1:31" x14ac:dyDescent="0.25">
      <c r="A49" s="6"/>
      <c r="B49" s="6"/>
      <c r="I49" s="27" t="s">
        <v>428</v>
      </c>
      <c r="J49" s="1" t="s">
        <v>428</v>
      </c>
      <c r="K49" s="1" t="s">
        <v>428</v>
      </c>
      <c r="S49" s="39"/>
      <c r="T49" s="30"/>
      <c r="U49" s="30"/>
      <c r="V49" s="30"/>
      <c r="W49" s="30"/>
      <c r="X49" s="30"/>
      <c r="Y49" s="30"/>
      <c r="Z49" s="30"/>
      <c r="AA49" s="39"/>
      <c r="AB49" s="39"/>
      <c r="AC49" s="39"/>
      <c r="AD49" s="39"/>
      <c r="AE49" s="39"/>
    </row>
    <row r="50" spans="1:31" x14ac:dyDescent="0.25">
      <c r="B50" s="39" t="s">
        <v>90</v>
      </c>
      <c r="I50" s="27" t="s">
        <v>428</v>
      </c>
      <c r="J50" s="1" t="s">
        <v>428</v>
      </c>
      <c r="K50" s="1" t="s">
        <v>428</v>
      </c>
      <c r="S50" s="39"/>
      <c r="T50" s="30"/>
      <c r="U50" s="30"/>
      <c r="V50" s="30"/>
      <c r="W50" s="30"/>
      <c r="X50" s="30"/>
      <c r="Y50" s="30"/>
      <c r="Z50" s="30"/>
      <c r="AA50" s="39"/>
      <c r="AB50" s="39"/>
      <c r="AC50" s="39"/>
      <c r="AD50" s="39"/>
      <c r="AE50" s="39"/>
    </row>
    <row r="51" spans="1:31" x14ac:dyDescent="0.25">
      <c r="B51" s="39" t="s">
        <v>91</v>
      </c>
      <c r="I51" s="27" t="s">
        <v>428</v>
      </c>
      <c r="J51" s="1" t="s">
        <v>428</v>
      </c>
      <c r="K51" s="1" t="s">
        <v>428</v>
      </c>
      <c r="S51" s="39"/>
      <c r="T51" s="39"/>
      <c r="U51" s="39"/>
      <c r="V51" s="39"/>
      <c r="W51" s="39"/>
      <c r="X51" s="39"/>
      <c r="Y51" s="39"/>
      <c r="Z51" s="39"/>
      <c r="AA51" s="39"/>
      <c r="AB51" s="39"/>
      <c r="AC51" s="39"/>
      <c r="AD51" s="39"/>
      <c r="AE51" s="39"/>
    </row>
    <row r="52" spans="1:31" x14ac:dyDescent="0.25">
      <c r="B52" s="43"/>
      <c r="I52" s="27" t="s">
        <v>428</v>
      </c>
      <c r="J52" s="1" t="s">
        <v>428</v>
      </c>
      <c r="K52" s="1" t="s">
        <v>428</v>
      </c>
      <c r="S52" s="39"/>
      <c r="T52" s="39"/>
      <c r="U52" s="39"/>
      <c r="V52" s="39"/>
      <c r="W52" s="39"/>
      <c r="X52" s="39"/>
      <c r="Y52" s="39"/>
      <c r="Z52" s="39"/>
      <c r="AA52" s="39"/>
      <c r="AB52" s="39"/>
      <c r="AC52" s="39"/>
      <c r="AD52" s="39"/>
      <c r="AE52" s="39"/>
    </row>
    <row r="53" spans="1:31" x14ac:dyDescent="0.25">
      <c r="I53" s="27" t="s">
        <v>428</v>
      </c>
      <c r="J53" s="1" t="s">
        <v>428</v>
      </c>
      <c r="K53" s="1" t="s">
        <v>428</v>
      </c>
    </row>
    <row r="54" spans="1:31" x14ac:dyDescent="0.25">
      <c r="I54" s="27" t="s">
        <v>428</v>
      </c>
      <c r="J54" s="1" t="s">
        <v>428</v>
      </c>
      <c r="K54" s="1" t="s">
        <v>428</v>
      </c>
    </row>
    <row r="55" spans="1:31" x14ac:dyDescent="0.25">
      <c r="I55" s="27" t="s">
        <v>428</v>
      </c>
      <c r="J55" s="1" t="s">
        <v>428</v>
      </c>
      <c r="K55" s="1" t="s">
        <v>428</v>
      </c>
    </row>
    <row r="56" spans="1:31" x14ac:dyDescent="0.25">
      <c r="I56" s="27" t="s">
        <v>428</v>
      </c>
      <c r="J56" s="1" t="s">
        <v>428</v>
      </c>
      <c r="K56" s="1" t="s">
        <v>428</v>
      </c>
    </row>
    <row r="57" spans="1:31" x14ac:dyDescent="0.25">
      <c r="I57" s="27" t="s">
        <v>428</v>
      </c>
      <c r="J57" s="1" t="s">
        <v>428</v>
      </c>
      <c r="K57" s="1" t="s">
        <v>428</v>
      </c>
    </row>
  </sheetData>
  <mergeCells count="15">
    <mergeCell ref="B5:B7"/>
    <mergeCell ref="C5:C7"/>
    <mergeCell ref="E5:G5"/>
    <mergeCell ref="I5:K5"/>
    <mergeCell ref="AD5:AD7"/>
    <mergeCell ref="E6:E7"/>
    <mergeCell ref="I6:I7"/>
    <mergeCell ref="U6:U7"/>
    <mergeCell ref="Y6:Y7"/>
    <mergeCell ref="P5:P7"/>
    <mergeCell ref="Q5:Q7"/>
    <mergeCell ref="S5:S7"/>
    <mergeCell ref="U5:W5"/>
    <mergeCell ref="Y5:AA5"/>
    <mergeCell ref="N5:N7"/>
  </mergeCells>
  <dataValidations count="1">
    <dataValidation type="decimal" operator="greaterThanOrEqual" allowBlank="1" showInputMessage="1" showErrorMessage="1" prompt="Please enter number in millions of local currency" sqref="K36 J30" xr:uid="{96B02025-CCE2-4AD5-9AB2-204D54F82538}">
      <formula1>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H64"/>
  <sheetViews>
    <sheetView showGridLines="0" zoomScale="85" zoomScaleNormal="85" workbookViewId="0">
      <selection activeCell="J42" sqref="J42"/>
    </sheetView>
  </sheetViews>
  <sheetFormatPr defaultColWidth="11.42578125" defaultRowHeight="15" x14ac:dyDescent="0.25"/>
  <cols>
    <col min="1" max="1" width="2.85546875" style="1" customWidth="1"/>
    <col min="2" max="2" width="49.7109375" style="1" customWidth="1"/>
    <col min="3" max="3" width="6" style="1" customWidth="1"/>
    <col min="4" max="4" width="2.85546875" style="1" customWidth="1"/>
    <col min="5" max="5" width="15.7109375" style="27" customWidth="1"/>
    <col min="6" max="7" width="15.7109375" style="1" customWidth="1"/>
    <col min="8" max="8" width="2.85546875" style="1" customWidth="1"/>
    <col min="9" max="9" width="15.7109375" style="27" customWidth="1"/>
    <col min="10" max="11" width="15.7109375" style="1" customWidth="1"/>
    <col min="12" max="13" width="2.85546875" style="1" customWidth="1"/>
    <col min="14" max="14" width="10.85546875" style="1" customWidth="1"/>
    <col min="15" max="15" width="2.85546875" style="1" customWidth="1"/>
    <col min="16" max="17" width="15.7109375" style="1" customWidth="1"/>
    <col min="18" max="18" width="2.85546875" style="1" customWidth="1"/>
    <col min="19" max="19" width="29.28515625" style="1" customWidth="1"/>
    <col min="20" max="20" width="2.85546875" style="1" customWidth="1"/>
    <col min="21" max="21" width="13" style="27" customWidth="1"/>
    <col min="22" max="23" width="15.7109375" style="1" customWidth="1"/>
    <col min="24" max="24" width="2.85546875" style="1" customWidth="1"/>
    <col min="25" max="25" width="15.7109375" style="27" customWidth="1"/>
    <col min="26" max="27" width="15.7109375" style="1" customWidth="1"/>
    <col min="28" max="29" width="2.85546875" style="1" customWidth="1"/>
    <col min="30" max="30" width="10.85546875" style="1" customWidth="1"/>
    <col min="31" max="32" width="2.85546875" style="1" customWidth="1"/>
    <col min="33" max="33" width="11.42578125" style="1" customWidth="1"/>
    <col min="34" max="254" width="11.42578125" style="1"/>
    <col min="255" max="255" width="2.85546875" style="1" customWidth="1"/>
    <col min="256" max="257" width="49.7109375" style="1" customWidth="1"/>
    <col min="258" max="258" width="6" style="1" customWidth="1"/>
    <col min="259" max="259" width="2.85546875" style="1" customWidth="1"/>
    <col min="260" max="262" width="15.7109375" style="1" customWidth="1"/>
    <col min="263" max="263" width="2.85546875" style="1" customWidth="1"/>
    <col min="264" max="266" width="15.7109375" style="1" customWidth="1"/>
    <col min="267" max="268" width="2.85546875" style="1" customWidth="1"/>
    <col min="269" max="269" width="10.85546875" style="1" customWidth="1"/>
    <col min="270" max="270" width="2.85546875" style="1" customWidth="1"/>
    <col min="271" max="272" width="15.7109375" style="1" customWidth="1"/>
    <col min="273" max="273" width="2.85546875" style="1" customWidth="1"/>
    <col min="274" max="274" width="52.85546875" style="1" customWidth="1"/>
    <col min="275" max="275" width="49.7109375" style="1" customWidth="1"/>
    <col min="276" max="276" width="2.85546875" style="1" customWidth="1"/>
    <col min="277" max="279" width="15.7109375" style="1" customWidth="1"/>
    <col min="280" max="280" width="2.85546875" style="1" customWidth="1"/>
    <col min="281" max="283" width="15.7109375" style="1" customWidth="1"/>
    <col min="284" max="285" width="2.85546875" style="1" customWidth="1"/>
    <col min="286" max="286" width="10.85546875" style="1" customWidth="1"/>
    <col min="287" max="288" width="2.85546875" style="1" customWidth="1"/>
    <col min="289" max="289" width="11.42578125" style="1" customWidth="1"/>
    <col min="290" max="510" width="11.42578125" style="1"/>
    <col min="511" max="511" width="2.85546875" style="1" customWidth="1"/>
    <col min="512" max="513" width="49.7109375" style="1" customWidth="1"/>
    <col min="514" max="514" width="6" style="1" customWidth="1"/>
    <col min="515" max="515" width="2.85546875" style="1" customWidth="1"/>
    <col min="516" max="518" width="15.7109375" style="1" customWidth="1"/>
    <col min="519" max="519" width="2.85546875" style="1" customWidth="1"/>
    <col min="520" max="522" width="15.7109375" style="1" customWidth="1"/>
    <col min="523" max="524" width="2.85546875" style="1" customWidth="1"/>
    <col min="525" max="525" width="10.85546875" style="1" customWidth="1"/>
    <col min="526" max="526" width="2.85546875" style="1" customWidth="1"/>
    <col min="527" max="528" width="15.7109375" style="1" customWidth="1"/>
    <col min="529" max="529" width="2.85546875" style="1" customWidth="1"/>
    <col min="530" max="530" width="52.85546875" style="1" customWidth="1"/>
    <col min="531" max="531" width="49.7109375" style="1" customWidth="1"/>
    <col min="532" max="532" width="2.85546875" style="1" customWidth="1"/>
    <col min="533" max="535" width="15.7109375" style="1" customWidth="1"/>
    <col min="536" max="536" width="2.85546875" style="1" customWidth="1"/>
    <col min="537" max="539" width="15.7109375" style="1" customWidth="1"/>
    <col min="540" max="541" width="2.85546875" style="1" customWidth="1"/>
    <col min="542" max="542" width="10.85546875" style="1" customWidth="1"/>
    <col min="543" max="544" width="2.85546875" style="1" customWidth="1"/>
    <col min="545" max="545" width="11.42578125" style="1" customWidth="1"/>
    <col min="546" max="766" width="11.42578125" style="1"/>
    <col min="767" max="767" width="2.85546875" style="1" customWidth="1"/>
    <col min="768" max="769" width="49.7109375" style="1" customWidth="1"/>
    <col min="770" max="770" width="6" style="1" customWidth="1"/>
    <col min="771" max="771" width="2.85546875" style="1" customWidth="1"/>
    <col min="772" max="774" width="15.7109375" style="1" customWidth="1"/>
    <col min="775" max="775" width="2.85546875" style="1" customWidth="1"/>
    <col min="776" max="778" width="15.7109375" style="1" customWidth="1"/>
    <col min="779" max="780" width="2.85546875" style="1" customWidth="1"/>
    <col min="781" max="781" width="10.85546875" style="1" customWidth="1"/>
    <col min="782" max="782" width="2.85546875" style="1" customWidth="1"/>
    <col min="783" max="784" width="15.7109375" style="1" customWidth="1"/>
    <col min="785" max="785" width="2.85546875" style="1" customWidth="1"/>
    <col min="786" max="786" width="52.85546875" style="1" customWidth="1"/>
    <col min="787" max="787" width="49.7109375" style="1" customWidth="1"/>
    <col min="788" max="788" width="2.85546875" style="1" customWidth="1"/>
    <col min="789" max="791" width="15.7109375" style="1" customWidth="1"/>
    <col min="792" max="792" width="2.85546875" style="1" customWidth="1"/>
    <col min="793" max="795" width="15.7109375" style="1" customWidth="1"/>
    <col min="796" max="797" width="2.85546875" style="1" customWidth="1"/>
    <col min="798" max="798" width="10.85546875" style="1" customWidth="1"/>
    <col min="799" max="800" width="2.85546875" style="1" customWidth="1"/>
    <col min="801" max="801" width="11.42578125" style="1" customWidth="1"/>
    <col min="802" max="1022" width="11.42578125" style="1"/>
    <col min="1023" max="1023" width="2.85546875" style="1" customWidth="1"/>
    <col min="1024" max="1025" width="49.7109375" style="1" customWidth="1"/>
    <col min="1026" max="1026" width="6" style="1" customWidth="1"/>
    <col min="1027" max="1027" width="2.85546875" style="1" customWidth="1"/>
    <col min="1028" max="1030" width="15.7109375" style="1" customWidth="1"/>
    <col min="1031" max="1031" width="2.85546875" style="1" customWidth="1"/>
    <col min="1032" max="1034" width="15.7109375" style="1" customWidth="1"/>
    <col min="1035" max="1036" width="2.85546875" style="1" customWidth="1"/>
    <col min="1037" max="1037" width="10.85546875" style="1" customWidth="1"/>
    <col min="1038" max="1038" width="2.85546875" style="1" customWidth="1"/>
    <col min="1039" max="1040" width="15.7109375" style="1" customWidth="1"/>
    <col min="1041" max="1041" width="2.85546875" style="1" customWidth="1"/>
    <col min="1042" max="1042" width="52.85546875" style="1" customWidth="1"/>
    <col min="1043" max="1043" width="49.7109375" style="1" customWidth="1"/>
    <col min="1044" max="1044" width="2.85546875" style="1" customWidth="1"/>
    <col min="1045" max="1047" width="15.7109375" style="1" customWidth="1"/>
    <col min="1048" max="1048" width="2.85546875" style="1" customWidth="1"/>
    <col min="1049" max="1051" width="15.7109375" style="1" customWidth="1"/>
    <col min="1052" max="1053" width="2.85546875" style="1" customWidth="1"/>
    <col min="1054" max="1054" width="10.85546875" style="1" customWidth="1"/>
    <col min="1055" max="1056" width="2.85546875" style="1" customWidth="1"/>
    <col min="1057" max="1057" width="11.42578125" style="1" customWidth="1"/>
    <col min="1058" max="1278" width="11.42578125" style="1"/>
    <col min="1279" max="1279" width="2.85546875" style="1" customWidth="1"/>
    <col min="1280" max="1281" width="49.7109375" style="1" customWidth="1"/>
    <col min="1282" max="1282" width="6" style="1" customWidth="1"/>
    <col min="1283" max="1283" width="2.85546875" style="1" customWidth="1"/>
    <col min="1284" max="1286" width="15.7109375" style="1" customWidth="1"/>
    <col min="1287" max="1287" width="2.85546875" style="1" customWidth="1"/>
    <col min="1288" max="1290" width="15.7109375" style="1" customWidth="1"/>
    <col min="1291" max="1292" width="2.85546875" style="1" customWidth="1"/>
    <col min="1293" max="1293" width="10.85546875" style="1" customWidth="1"/>
    <col min="1294" max="1294" width="2.85546875" style="1" customWidth="1"/>
    <col min="1295" max="1296" width="15.7109375" style="1" customWidth="1"/>
    <col min="1297" max="1297" width="2.85546875" style="1" customWidth="1"/>
    <col min="1298" max="1298" width="52.85546875" style="1" customWidth="1"/>
    <col min="1299" max="1299" width="49.7109375" style="1" customWidth="1"/>
    <col min="1300" max="1300" width="2.85546875" style="1" customWidth="1"/>
    <col min="1301" max="1303" width="15.7109375" style="1" customWidth="1"/>
    <col min="1304" max="1304" width="2.85546875" style="1" customWidth="1"/>
    <col min="1305" max="1307" width="15.7109375" style="1" customWidth="1"/>
    <col min="1308" max="1309" width="2.85546875" style="1" customWidth="1"/>
    <col min="1310" max="1310" width="10.85546875" style="1" customWidth="1"/>
    <col min="1311" max="1312" width="2.85546875" style="1" customWidth="1"/>
    <col min="1313" max="1313" width="11.42578125" style="1" customWidth="1"/>
    <col min="1314" max="1534" width="11.42578125" style="1"/>
    <col min="1535" max="1535" width="2.85546875" style="1" customWidth="1"/>
    <col min="1536" max="1537" width="49.7109375" style="1" customWidth="1"/>
    <col min="1538" max="1538" width="6" style="1" customWidth="1"/>
    <col min="1539" max="1539" width="2.85546875" style="1" customWidth="1"/>
    <col min="1540" max="1542" width="15.7109375" style="1" customWidth="1"/>
    <col min="1543" max="1543" width="2.85546875" style="1" customWidth="1"/>
    <col min="1544" max="1546" width="15.7109375" style="1" customWidth="1"/>
    <col min="1547" max="1548" width="2.85546875" style="1" customWidth="1"/>
    <col min="1549" max="1549" width="10.85546875" style="1" customWidth="1"/>
    <col min="1550" max="1550" width="2.85546875" style="1" customWidth="1"/>
    <col min="1551" max="1552" width="15.7109375" style="1" customWidth="1"/>
    <col min="1553" max="1553" width="2.85546875" style="1" customWidth="1"/>
    <col min="1554" max="1554" width="52.85546875" style="1" customWidth="1"/>
    <col min="1555" max="1555" width="49.7109375" style="1" customWidth="1"/>
    <col min="1556" max="1556" width="2.85546875" style="1" customWidth="1"/>
    <col min="1557" max="1559" width="15.7109375" style="1" customWidth="1"/>
    <col min="1560" max="1560" width="2.85546875" style="1" customWidth="1"/>
    <col min="1561" max="1563" width="15.7109375" style="1" customWidth="1"/>
    <col min="1564" max="1565" width="2.85546875" style="1" customWidth="1"/>
    <col min="1566" max="1566" width="10.85546875" style="1" customWidth="1"/>
    <col min="1567" max="1568" width="2.85546875" style="1" customWidth="1"/>
    <col min="1569" max="1569" width="11.42578125" style="1" customWidth="1"/>
    <col min="1570" max="1790" width="11.42578125" style="1"/>
    <col min="1791" max="1791" width="2.85546875" style="1" customWidth="1"/>
    <col min="1792" max="1793" width="49.7109375" style="1" customWidth="1"/>
    <col min="1794" max="1794" width="6" style="1" customWidth="1"/>
    <col min="1795" max="1795" width="2.85546875" style="1" customWidth="1"/>
    <col min="1796" max="1798" width="15.7109375" style="1" customWidth="1"/>
    <col min="1799" max="1799" width="2.85546875" style="1" customWidth="1"/>
    <col min="1800" max="1802" width="15.7109375" style="1" customWidth="1"/>
    <col min="1803" max="1804" width="2.85546875" style="1" customWidth="1"/>
    <col min="1805" max="1805" width="10.85546875" style="1" customWidth="1"/>
    <col min="1806" max="1806" width="2.85546875" style="1" customWidth="1"/>
    <col min="1807" max="1808" width="15.7109375" style="1" customWidth="1"/>
    <col min="1809" max="1809" width="2.85546875" style="1" customWidth="1"/>
    <col min="1810" max="1810" width="52.85546875" style="1" customWidth="1"/>
    <col min="1811" max="1811" width="49.7109375" style="1" customWidth="1"/>
    <col min="1812" max="1812" width="2.85546875" style="1" customWidth="1"/>
    <col min="1813" max="1815" width="15.7109375" style="1" customWidth="1"/>
    <col min="1816" max="1816" width="2.85546875" style="1" customWidth="1"/>
    <col min="1817" max="1819" width="15.7109375" style="1" customWidth="1"/>
    <col min="1820" max="1821" width="2.85546875" style="1" customWidth="1"/>
    <col min="1822" max="1822" width="10.85546875" style="1" customWidth="1"/>
    <col min="1823" max="1824" width="2.85546875" style="1" customWidth="1"/>
    <col min="1825" max="1825" width="11.42578125" style="1" customWidth="1"/>
    <col min="1826" max="2046" width="11.42578125" style="1"/>
    <col min="2047" max="2047" width="2.85546875" style="1" customWidth="1"/>
    <col min="2048" max="2049" width="49.7109375" style="1" customWidth="1"/>
    <col min="2050" max="2050" width="6" style="1" customWidth="1"/>
    <col min="2051" max="2051" width="2.85546875" style="1" customWidth="1"/>
    <col min="2052" max="2054" width="15.7109375" style="1" customWidth="1"/>
    <col min="2055" max="2055" width="2.85546875" style="1" customWidth="1"/>
    <col min="2056" max="2058" width="15.7109375" style="1" customWidth="1"/>
    <col min="2059" max="2060" width="2.85546875" style="1" customWidth="1"/>
    <col min="2061" max="2061" width="10.85546875" style="1" customWidth="1"/>
    <col min="2062" max="2062" width="2.85546875" style="1" customWidth="1"/>
    <col min="2063" max="2064" width="15.7109375" style="1" customWidth="1"/>
    <col min="2065" max="2065" width="2.85546875" style="1" customWidth="1"/>
    <col min="2066" max="2066" width="52.85546875" style="1" customWidth="1"/>
    <col min="2067" max="2067" width="49.7109375" style="1" customWidth="1"/>
    <col min="2068" max="2068" width="2.85546875" style="1" customWidth="1"/>
    <col min="2069" max="2071" width="15.7109375" style="1" customWidth="1"/>
    <col min="2072" max="2072" width="2.85546875" style="1" customWidth="1"/>
    <col min="2073" max="2075" width="15.7109375" style="1" customWidth="1"/>
    <col min="2076" max="2077" width="2.85546875" style="1" customWidth="1"/>
    <col min="2078" max="2078" width="10.85546875" style="1" customWidth="1"/>
    <col min="2079" max="2080" width="2.85546875" style="1" customWidth="1"/>
    <col min="2081" max="2081" width="11.42578125" style="1" customWidth="1"/>
    <col min="2082" max="2302" width="11.42578125" style="1"/>
    <col min="2303" max="2303" width="2.85546875" style="1" customWidth="1"/>
    <col min="2304" max="2305" width="49.7109375" style="1" customWidth="1"/>
    <col min="2306" max="2306" width="6" style="1" customWidth="1"/>
    <col min="2307" max="2307" width="2.85546875" style="1" customWidth="1"/>
    <col min="2308" max="2310" width="15.7109375" style="1" customWidth="1"/>
    <col min="2311" max="2311" width="2.85546875" style="1" customWidth="1"/>
    <col min="2312" max="2314" width="15.7109375" style="1" customWidth="1"/>
    <col min="2315" max="2316" width="2.85546875" style="1" customWidth="1"/>
    <col min="2317" max="2317" width="10.85546875" style="1" customWidth="1"/>
    <col min="2318" max="2318" width="2.85546875" style="1" customWidth="1"/>
    <col min="2319" max="2320" width="15.7109375" style="1" customWidth="1"/>
    <col min="2321" max="2321" width="2.85546875" style="1" customWidth="1"/>
    <col min="2322" max="2322" width="52.85546875" style="1" customWidth="1"/>
    <col min="2323" max="2323" width="49.7109375" style="1" customWidth="1"/>
    <col min="2324" max="2324" width="2.85546875" style="1" customWidth="1"/>
    <col min="2325" max="2327" width="15.7109375" style="1" customWidth="1"/>
    <col min="2328" max="2328" width="2.85546875" style="1" customWidth="1"/>
    <col min="2329" max="2331" width="15.7109375" style="1" customWidth="1"/>
    <col min="2332" max="2333" width="2.85546875" style="1" customWidth="1"/>
    <col min="2334" max="2334" width="10.85546875" style="1" customWidth="1"/>
    <col min="2335" max="2336" width="2.85546875" style="1" customWidth="1"/>
    <col min="2337" max="2337" width="11.42578125" style="1" customWidth="1"/>
    <col min="2338" max="2558" width="11.42578125" style="1"/>
    <col min="2559" max="2559" width="2.85546875" style="1" customWidth="1"/>
    <col min="2560" max="2561" width="49.7109375" style="1" customWidth="1"/>
    <col min="2562" max="2562" width="6" style="1" customWidth="1"/>
    <col min="2563" max="2563" width="2.85546875" style="1" customWidth="1"/>
    <col min="2564" max="2566" width="15.7109375" style="1" customWidth="1"/>
    <col min="2567" max="2567" width="2.85546875" style="1" customWidth="1"/>
    <col min="2568" max="2570" width="15.7109375" style="1" customWidth="1"/>
    <col min="2571" max="2572" width="2.85546875" style="1" customWidth="1"/>
    <col min="2573" max="2573" width="10.85546875" style="1" customWidth="1"/>
    <col min="2574" max="2574" width="2.85546875" style="1" customWidth="1"/>
    <col min="2575" max="2576" width="15.7109375" style="1" customWidth="1"/>
    <col min="2577" max="2577" width="2.85546875" style="1" customWidth="1"/>
    <col min="2578" max="2578" width="52.85546875" style="1" customWidth="1"/>
    <col min="2579" max="2579" width="49.7109375" style="1" customWidth="1"/>
    <col min="2580" max="2580" width="2.85546875" style="1" customWidth="1"/>
    <col min="2581" max="2583" width="15.7109375" style="1" customWidth="1"/>
    <col min="2584" max="2584" width="2.85546875" style="1" customWidth="1"/>
    <col min="2585" max="2587" width="15.7109375" style="1" customWidth="1"/>
    <col min="2588" max="2589" width="2.85546875" style="1" customWidth="1"/>
    <col min="2590" max="2590" width="10.85546875" style="1" customWidth="1"/>
    <col min="2591" max="2592" width="2.85546875" style="1" customWidth="1"/>
    <col min="2593" max="2593" width="11.42578125" style="1" customWidth="1"/>
    <col min="2594" max="2814" width="11.42578125" style="1"/>
    <col min="2815" max="2815" width="2.85546875" style="1" customWidth="1"/>
    <col min="2816" max="2817" width="49.7109375" style="1" customWidth="1"/>
    <col min="2818" max="2818" width="6" style="1" customWidth="1"/>
    <col min="2819" max="2819" width="2.85546875" style="1" customWidth="1"/>
    <col min="2820" max="2822" width="15.7109375" style="1" customWidth="1"/>
    <col min="2823" max="2823" width="2.85546875" style="1" customWidth="1"/>
    <col min="2824" max="2826" width="15.7109375" style="1" customWidth="1"/>
    <col min="2827" max="2828" width="2.85546875" style="1" customWidth="1"/>
    <col min="2829" max="2829" width="10.85546875" style="1" customWidth="1"/>
    <col min="2830" max="2830" width="2.85546875" style="1" customWidth="1"/>
    <col min="2831" max="2832" width="15.7109375" style="1" customWidth="1"/>
    <col min="2833" max="2833" width="2.85546875" style="1" customWidth="1"/>
    <col min="2834" max="2834" width="52.85546875" style="1" customWidth="1"/>
    <col min="2835" max="2835" width="49.7109375" style="1" customWidth="1"/>
    <col min="2836" max="2836" width="2.85546875" style="1" customWidth="1"/>
    <col min="2837" max="2839" width="15.7109375" style="1" customWidth="1"/>
    <col min="2840" max="2840" width="2.85546875" style="1" customWidth="1"/>
    <col min="2841" max="2843" width="15.7109375" style="1" customWidth="1"/>
    <col min="2844" max="2845" width="2.85546875" style="1" customWidth="1"/>
    <col min="2846" max="2846" width="10.85546875" style="1" customWidth="1"/>
    <col min="2847" max="2848" width="2.85546875" style="1" customWidth="1"/>
    <col min="2849" max="2849" width="11.42578125" style="1" customWidth="1"/>
    <col min="2850" max="3070" width="11.42578125" style="1"/>
    <col min="3071" max="3071" width="2.85546875" style="1" customWidth="1"/>
    <col min="3072" max="3073" width="49.7109375" style="1" customWidth="1"/>
    <col min="3074" max="3074" width="6" style="1" customWidth="1"/>
    <col min="3075" max="3075" width="2.85546875" style="1" customWidth="1"/>
    <col min="3076" max="3078" width="15.7109375" style="1" customWidth="1"/>
    <col min="3079" max="3079" width="2.85546875" style="1" customWidth="1"/>
    <col min="3080" max="3082" width="15.7109375" style="1" customWidth="1"/>
    <col min="3083" max="3084" width="2.85546875" style="1" customWidth="1"/>
    <col min="3085" max="3085" width="10.85546875" style="1" customWidth="1"/>
    <col min="3086" max="3086" width="2.85546875" style="1" customWidth="1"/>
    <col min="3087" max="3088" width="15.7109375" style="1" customWidth="1"/>
    <col min="3089" max="3089" width="2.85546875" style="1" customWidth="1"/>
    <col min="3090" max="3090" width="52.85546875" style="1" customWidth="1"/>
    <col min="3091" max="3091" width="49.7109375" style="1" customWidth="1"/>
    <col min="3092" max="3092" width="2.85546875" style="1" customWidth="1"/>
    <col min="3093" max="3095" width="15.7109375" style="1" customWidth="1"/>
    <col min="3096" max="3096" width="2.85546875" style="1" customWidth="1"/>
    <col min="3097" max="3099" width="15.7109375" style="1" customWidth="1"/>
    <col min="3100" max="3101" width="2.85546875" style="1" customWidth="1"/>
    <col min="3102" max="3102" width="10.85546875" style="1" customWidth="1"/>
    <col min="3103" max="3104" width="2.85546875" style="1" customWidth="1"/>
    <col min="3105" max="3105" width="11.42578125" style="1" customWidth="1"/>
    <col min="3106" max="3326" width="11.42578125" style="1"/>
    <col min="3327" max="3327" width="2.85546875" style="1" customWidth="1"/>
    <col min="3328" max="3329" width="49.7109375" style="1" customWidth="1"/>
    <col min="3330" max="3330" width="6" style="1" customWidth="1"/>
    <col min="3331" max="3331" width="2.85546875" style="1" customWidth="1"/>
    <col min="3332" max="3334" width="15.7109375" style="1" customWidth="1"/>
    <col min="3335" max="3335" width="2.85546875" style="1" customWidth="1"/>
    <col min="3336" max="3338" width="15.7109375" style="1" customWidth="1"/>
    <col min="3339" max="3340" width="2.85546875" style="1" customWidth="1"/>
    <col min="3341" max="3341" width="10.85546875" style="1" customWidth="1"/>
    <col min="3342" max="3342" width="2.85546875" style="1" customWidth="1"/>
    <col min="3343" max="3344" width="15.7109375" style="1" customWidth="1"/>
    <col min="3345" max="3345" width="2.85546875" style="1" customWidth="1"/>
    <col min="3346" max="3346" width="52.85546875" style="1" customWidth="1"/>
    <col min="3347" max="3347" width="49.7109375" style="1" customWidth="1"/>
    <col min="3348" max="3348" width="2.85546875" style="1" customWidth="1"/>
    <col min="3349" max="3351" width="15.7109375" style="1" customWidth="1"/>
    <col min="3352" max="3352" width="2.85546875" style="1" customWidth="1"/>
    <col min="3353" max="3355" width="15.7109375" style="1" customWidth="1"/>
    <col min="3356" max="3357" width="2.85546875" style="1" customWidth="1"/>
    <col min="3358" max="3358" width="10.85546875" style="1" customWidth="1"/>
    <col min="3359" max="3360" width="2.85546875" style="1" customWidth="1"/>
    <col min="3361" max="3361" width="11.42578125" style="1" customWidth="1"/>
    <col min="3362" max="3582" width="11.42578125" style="1"/>
    <col min="3583" max="3583" width="2.85546875" style="1" customWidth="1"/>
    <col min="3584" max="3585" width="49.7109375" style="1" customWidth="1"/>
    <col min="3586" max="3586" width="6" style="1" customWidth="1"/>
    <col min="3587" max="3587" width="2.85546875" style="1" customWidth="1"/>
    <col min="3588" max="3590" width="15.7109375" style="1" customWidth="1"/>
    <col min="3591" max="3591" width="2.85546875" style="1" customWidth="1"/>
    <col min="3592" max="3594" width="15.7109375" style="1" customWidth="1"/>
    <col min="3595" max="3596" width="2.85546875" style="1" customWidth="1"/>
    <col min="3597" max="3597" width="10.85546875" style="1" customWidth="1"/>
    <col min="3598" max="3598" width="2.85546875" style="1" customWidth="1"/>
    <col min="3599" max="3600" width="15.7109375" style="1" customWidth="1"/>
    <col min="3601" max="3601" width="2.85546875" style="1" customWidth="1"/>
    <col min="3602" max="3602" width="52.85546875" style="1" customWidth="1"/>
    <col min="3603" max="3603" width="49.7109375" style="1" customWidth="1"/>
    <col min="3604" max="3604" width="2.85546875" style="1" customWidth="1"/>
    <col min="3605" max="3607" width="15.7109375" style="1" customWidth="1"/>
    <col min="3608" max="3608" width="2.85546875" style="1" customWidth="1"/>
    <col min="3609" max="3611" width="15.7109375" style="1" customWidth="1"/>
    <col min="3612" max="3613" width="2.85546875" style="1" customWidth="1"/>
    <col min="3614" max="3614" width="10.85546875" style="1" customWidth="1"/>
    <col min="3615" max="3616" width="2.85546875" style="1" customWidth="1"/>
    <col min="3617" max="3617" width="11.42578125" style="1" customWidth="1"/>
    <col min="3618" max="3838" width="11.42578125" style="1"/>
    <col min="3839" max="3839" width="2.85546875" style="1" customWidth="1"/>
    <col min="3840" max="3841" width="49.7109375" style="1" customWidth="1"/>
    <col min="3842" max="3842" width="6" style="1" customWidth="1"/>
    <col min="3843" max="3843" width="2.85546875" style="1" customWidth="1"/>
    <col min="3844" max="3846" width="15.7109375" style="1" customWidth="1"/>
    <col min="3847" max="3847" width="2.85546875" style="1" customWidth="1"/>
    <col min="3848" max="3850" width="15.7109375" style="1" customWidth="1"/>
    <col min="3851" max="3852" width="2.85546875" style="1" customWidth="1"/>
    <col min="3853" max="3853" width="10.85546875" style="1" customWidth="1"/>
    <col min="3854" max="3854" width="2.85546875" style="1" customWidth="1"/>
    <col min="3855" max="3856" width="15.7109375" style="1" customWidth="1"/>
    <col min="3857" max="3857" width="2.85546875" style="1" customWidth="1"/>
    <col min="3858" max="3858" width="52.85546875" style="1" customWidth="1"/>
    <col min="3859" max="3859" width="49.7109375" style="1" customWidth="1"/>
    <col min="3860" max="3860" width="2.85546875" style="1" customWidth="1"/>
    <col min="3861" max="3863" width="15.7109375" style="1" customWidth="1"/>
    <col min="3864" max="3864" width="2.85546875" style="1" customWidth="1"/>
    <col min="3865" max="3867" width="15.7109375" style="1" customWidth="1"/>
    <col min="3868" max="3869" width="2.85546875" style="1" customWidth="1"/>
    <col min="3870" max="3870" width="10.85546875" style="1" customWidth="1"/>
    <col min="3871" max="3872" width="2.85546875" style="1" customWidth="1"/>
    <col min="3873" max="3873" width="11.42578125" style="1" customWidth="1"/>
    <col min="3874" max="4094" width="11.42578125" style="1"/>
    <col min="4095" max="4095" width="2.85546875" style="1" customWidth="1"/>
    <col min="4096" max="4097" width="49.7109375" style="1" customWidth="1"/>
    <col min="4098" max="4098" width="6" style="1" customWidth="1"/>
    <col min="4099" max="4099" width="2.85546875" style="1" customWidth="1"/>
    <col min="4100" max="4102" width="15.7109375" style="1" customWidth="1"/>
    <col min="4103" max="4103" width="2.85546875" style="1" customWidth="1"/>
    <col min="4104" max="4106" width="15.7109375" style="1" customWidth="1"/>
    <col min="4107" max="4108" width="2.85546875" style="1" customWidth="1"/>
    <col min="4109" max="4109" width="10.85546875" style="1" customWidth="1"/>
    <col min="4110" max="4110" width="2.85546875" style="1" customWidth="1"/>
    <col min="4111" max="4112" width="15.7109375" style="1" customWidth="1"/>
    <col min="4113" max="4113" width="2.85546875" style="1" customWidth="1"/>
    <col min="4114" max="4114" width="52.85546875" style="1" customWidth="1"/>
    <col min="4115" max="4115" width="49.7109375" style="1" customWidth="1"/>
    <col min="4116" max="4116" width="2.85546875" style="1" customWidth="1"/>
    <col min="4117" max="4119" width="15.7109375" style="1" customWidth="1"/>
    <col min="4120" max="4120" width="2.85546875" style="1" customWidth="1"/>
    <col min="4121" max="4123" width="15.7109375" style="1" customWidth="1"/>
    <col min="4124" max="4125" width="2.85546875" style="1" customWidth="1"/>
    <col min="4126" max="4126" width="10.85546875" style="1" customWidth="1"/>
    <col min="4127" max="4128" width="2.85546875" style="1" customWidth="1"/>
    <col min="4129" max="4129" width="11.42578125" style="1" customWidth="1"/>
    <col min="4130" max="4350" width="11.42578125" style="1"/>
    <col min="4351" max="4351" width="2.85546875" style="1" customWidth="1"/>
    <col min="4352" max="4353" width="49.7109375" style="1" customWidth="1"/>
    <col min="4354" max="4354" width="6" style="1" customWidth="1"/>
    <col min="4355" max="4355" width="2.85546875" style="1" customWidth="1"/>
    <col min="4356" max="4358" width="15.7109375" style="1" customWidth="1"/>
    <col min="4359" max="4359" width="2.85546875" style="1" customWidth="1"/>
    <col min="4360" max="4362" width="15.7109375" style="1" customWidth="1"/>
    <col min="4363" max="4364" width="2.85546875" style="1" customWidth="1"/>
    <col min="4365" max="4365" width="10.85546875" style="1" customWidth="1"/>
    <col min="4366" max="4366" width="2.85546875" style="1" customWidth="1"/>
    <col min="4367" max="4368" width="15.7109375" style="1" customWidth="1"/>
    <col min="4369" max="4369" width="2.85546875" style="1" customWidth="1"/>
    <col min="4370" max="4370" width="52.85546875" style="1" customWidth="1"/>
    <col min="4371" max="4371" width="49.7109375" style="1" customWidth="1"/>
    <col min="4372" max="4372" width="2.85546875" style="1" customWidth="1"/>
    <col min="4373" max="4375" width="15.7109375" style="1" customWidth="1"/>
    <col min="4376" max="4376" width="2.85546875" style="1" customWidth="1"/>
    <col min="4377" max="4379" width="15.7109375" style="1" customWidth="1"/>
    <col min="4380" max="4381" width="2.85546875" style="1" customWidth="1"/>
    <col min="4382" max="4382" width="10.85546875" style="1" customWidth="1"/>
    <col min="4383" max="4384" width="2.85546875" style="1" customWidth="1"/>
    <col min="4385" max="4385" width="11.42578125" style="1" customWidth="1"/>
    <col min="4386" max="4606" width="11.42578125" style="1"/>
    <col min="4607" max="4607" width="2.85546875" style="1" customWidth="1"/>
    <col min="4608" max="4609" width="49.7109375" style="1" customWidth="1"/>
    <col min="4610" max="4610" width="6" style="1" customWidth="1"/>
    <col min="4611" max="4611" width="2.85546875" style="1" customWidth="1"/>
    <col min="4612" max="4614" width="15.7109375" style="1" customWidth="1"/>
    <col min="4615" max="4615" width="2.85546875" style="1" customWidth="1"/>
    <col min="4616" max="4618" width="15.7109375" style="1" customWidth="1"/>
    <col min="4619" max="4620" width="2.85546875" style="1" customWidth="1"/>
    <col min="4621" max="4621" width="10.85546875" style="1" customWidth="1"/>
    <col min="4622" max="4622" width="2.85546875" style="1" customWidth="1"/>
    <col min="4623" max="4624" width="15.7109375" style="1" customWidth="1"/>
    <col min="4625" max="4625" width="2.85546875" style="1" customWidth="1"/>
    <col min="4626" max="4626" width="52.85546875" style="1" customWidth="1"/>
    <col min="4627" max="4627" width="49.7109375" style="1" customWidth="1"/>
    <col min="4628" max="4628" width="2.85546875" style="1" customWidth="1"/>
    <col min="4629" max="4631" width="15.7109375" style="1" customWidth="1"/>
    <col min="4632" max="4632" width="2.85546875" style="1" customWidth="1"/>
    <col min="4633" max="4635" width="15.7109375" style="1" customWidth="1"/>
    <col min="4636" max="4637" width="2.85546875" style="1" customWidth="1"/>
    <col min="4638" max="4638" width="10.85546875" style="1" customWidth="1"/>
    <col min="4639" max="4640" width="2.85546875" style="1" customWidth="1"/>
    <col min="4641" max="4641" width="11.42578125" style="1" customWidth="1"/>
    <col min="4642" max="4862" width="11.42578125" style="1"/>
    <col min="4863" max="4863" width="2.85546875" style="1" customWidth="1"/>
    <col min="4864" max="4865" width="49.7109375" style="1" customWidth="1"/>
    <col min="4866" max="4866" width="6" style="1" customWidth="1"/>
    <col min="4867" max="4867" width="2.85546875" style="1" customWidth="1"/>
    <col min="4868" max="4870" width="15.7109375" style="1" customWidth="1"/>
    <col min="4871" max="4871" width="2.85546875" style="1" customWidth="1"/>
    <col min="4872" max="4874" width="15.7109375" style="1" customWidth="1"/>
    <col min="4875" max="4876" width="2.85546875" style="1" customWidth="1"/>
    <col min="4877" max="4877" width="10.85546875" style="1" customWidth="1"/>
    <col min="4878" max="4878" width="2.85546875" style="1" customWidth="1"/>
    <col min="4879" max="4880" width="15.7109375" style="1" customWidth="1"/>
    <col min="4881" max="4881" width="2.85546875" style="1" customWidth="1"/>
    <col min="4882" max="4882" width="52.85546875" style="1" customWidth="1"/>
    <col min="4883" max="4883" width="49.7109375" style="1" customWidth="1"/>
    <col min="4884" max="4884" width="2.85546875" style="1" customWidth="1"/>
    <col min="4885" max="4887" width="15.7109375" style="1" customWidth="1"/>
    <col min="4888" max="4888" width="2.85546875" style="1" customWidth="1"/>
    <col min="4889" max="4891" width="15.7109375" style="1" customWidth="1"/>
    <col min="4892" max="4893" width="2.85546875" style="1" customWidth="1"/>
    <col min="4894" max="4894" width="10.85546875" style="1" customWidth="1"/>
    <col min="4895" max="4896" width="2.85546875" style="1" customWidth="1"/>
    <col min="4897" max="4897" width="11.42578125" style="1" customWidth="1"/>
    <col min="4898" max="5118" width="11.42578125" style="1"/>
    <col min="5119" max="5119" width="2.85546875" style="1" customWidth="1"/>
    <col min="5120" max="5121" width="49.7109375" style="1" customWidth="1"/>
    <col min="5122" max="5122" width="6" style="1" customWidth="1"/>
    <col min="5123" max="5123" width="2.85546875" style="1" customWidth="1"/>
    <col min="5124" max="5126" width="15.7109375" style="1" customWidth="1"/>
    <col min="5127" max="5127" width="2.85546875" style="1" customWidth="1"/>
    <col min="5128" max="5130" width="15.7109375" style="1" customWidth="1"/>
    <col min="5131" max="5132" width="2.85546875" style="1" customWidth="1"/>
    <col min="5133" max="5133" width="10.85546875" style="1" customWidth="1"/>
    <col min="5134" max="5134" width="2.85546875" style="1" customWidth="1"/>
    <col min="5135" max="5136" width="15.7109375" style="1" customWidth="1"/>
    <col min="5137" max="5137" width="2.85546875" style="1" customWidth="1"/>
    <col min="5138" max="5138" width="52.85546875" style="1" customWidth="1"/>
    <col min="5139" max="5139" width="49.7109375" style="1" customWidth="1"/>
    <col min="5140" max="5140" width="2.85546875" style="1" customWidth="1"/>
    <col min="5141" max="5143" width="15.7109375" style="1" customWidth="1"/>
    <col min="5144" max="5144" width="2.85546875" style="1" customWidth="1"/>
    <col min="5145" max="5147" width="15.7109375" style="1" customWidth="1"/>
    <col min="5148" max="5149" width="2.85546875" style="1" customWidth="1"/>
    <col min="5150" max="5150" width="10.85546875" style="1" customWidth="1"/>
    <col min="5151" max="5152" width="2.85546875" style="1" customWidth="1"/>
    <col min="5153" max="5153" width="11.42578125" style="1" customWidth="1"/>
    <col min="5154" max="5374" width="11.42578125" style="1"/>
    <col min="5375" max="5375" width="2.85546875" style="1" customWidth="1"/>
    <col min="5376" max="5377" width="49.7109375" style="1" customWidth="1"/>
    <col min="5378" max="5378" width="6" style="1" customWidth="1"/>
    <col min="5379" max="5379" width="2.85546875" style="1" customWidth="1"/>
    <col min="5380" max="5382" width="15.7109375" style="1" customWidth="1"/>
    <col min="5383" max="5383" width="2.85546875" style="1" customWidth="1"/>
    <col min="5384" max="5386" width="15.7109375" style="1" customWidth="1"/>
    <col min="5387" max="5388" width="2.85546875" style="1" customWidth="1"/>
    <col min="5389" max="5389" width="10.85546875" style="1" customWidth="1"/>
    <col min="5390" max="5390" width="2.85546875" style="1" customWidth="1"/>
    <col min="5391" max="5392" width="15.7109375" style="1" customWidth="1"/>
    <col min="5393" max="5393" width="2.85546875" style="1" customWidth="1"/>
    <col min="5394" max="5394" width="52.85546875" style="1" customWidth="1"/>
    <col min="5395" max="5395" width="49.7109375" style="1" customWidth="1"/>
    <col min="5396" max="5396" width="2.85546875" style="1" customWidth="1"/>
    <col min="5397" max="5399" width="15.7109375" style="1" customWidth="1"/>
    <col min="5400" max="5400" width="2.85546875" style="1" customWidth="1"/>
    <col min="5401" max="5403" width="15.7109375" style="1" customWidth="1"/>
    <col min="5404" max="5405" width="2.85546875" style="1" customWidth="1"/>
    <col min="5406" max="5406" width="10.85546875" style="1" customWidth="1"/>
    <col min="5407" max="5408" width="2.85546875" style="1" customWidth="1"/>
    <col min="5409" max="5409" width="11.42578125" style="1" customWidth="1"/>
    <col min="5410" max="5630" width="11.42578125" style="1"/>
    <col min="5631" max="5631" width="2.85546875" style="1" customWidth="1"/>
    <col min="5632" max="5633" width="49.7109375" style="1" customWidth="1"/>
    <col min="5634" max="5634" width="6" style="1" customWidth="1"/>
    <col min="5635" max="5635" width="2.85546875" style="1" customWidth="1"/>
    <col min="5636" max="5638" width="15.7109375" style="1" customWidth="1"/>
    <col min="5639" max="5639" width="2.85546875" style="1" customWidth="1"/>
    <col min="5640" max="5642" width="15.7109375" style="1" customWidth="1"/>
    <col min="5643" max="5644" width="2.85546875" style="1" customWidth="1"/>
    <col min="5645" max="5645" width="10.85546875" style="1" customWidth="1"/>
    <col min="5646" max="5646" width="2.85546875" style="1" customWidth="1"/>
    <col min="5647" max="5648" width="15.7109375" style="1" customWidth="1"/>
    <col min="5649" max="5649" width="2.85546875" style="1" customWidth="1"/>
    <col min="5650" max="5650" width="52.85546875" style="1" customWidth="1"/>
    <col min="5651" max="5651" width="49.7109375" style="1" customWidth="1"/>
    <col min="5652" max="5652" width="2.85546875" style="1" customWidth="1"/>
    <col min="5653" max="5655" width="15.7109375" style="1" customWidth="1"/>
    <col min="5656" max="5656" width="2.85546875" style="1" customWidth="1"/>
    <col min="5657" max="5659" width="15.7109375" style="1" customWidth="1"/>
    <col min="5660" max="5661" width="2.85546875" style="1" customWidth="1"/>
    <col min="5662" max="5662" width="10.85546875" style="1" customWidth="1"/>
    <col min="5663" max="5664" width="2.85546875" style="1" customWidth="1"/>
    <col min="5665" max="5665" width="11.42578125" style="1" customWidth="1"/>
    <col min="5666" max="5886" width="11.42578125" style="1"/>
    <col min="5887" max="5887" width="2.85546875" style="1" customWidth="1"/>
    <col min="5888" max="5889" width="49.7109375" style="1" customWidth="1"/>
    <col min="5890" max="5890" width="6" style="1" customWidth="1"/>
    <col min="5891" max="5891" width="2.85546875" style="1" customWidth="1"/>
    <col min="5892" max="5894" width="15.7109375" style="1" customWidth="1"/>
    <col min="5895" max="5895" width="2.85546875" style="1" customWidth="1"/>
    <col min="5896" max="5898" width="15.7109375" style="1" customWidth="1"/>
    <col min="5899" max="5900" width="2.85546875" style="1" customWidth="1"/>
    <col min="5901" max="5901" width="10.85546875" style="1" customWidth="1"/>
    <col min="5902" max="5902" width="2.85546875" style="1" customWidth="1"/>
    <col min="5903" max="5904" width="15.7109375" style="1" customWidth="1"/>
    <col min="5905" max="5905" width="2.85546875" style="1" customWidth="1"/>
    <col min="5906" max="5906" width="52.85546875" style="1" customWidth="1"/>
    <col min="5907" max="5907" width="49.7109375" style="1" customWidth="1"/>
    <col min="5908" max="5908" width="2.85546875" style="1" customWidth="1"/>
    <col min="5909" max="5911" width="15.7109375" style="1" customWidth="1"/>
    <col min="5912" max="5912" width="2.85546875" style="1" customWidth="1"/>
    <col min="5913" max="5915" width="15.7109375" style="1" customWidth="1"/>
    <col min="5916" max="5917" width="2.85546875" style="1" customWidth="1"/>
    <col min="5918" max="5918" width="10.85546875" style="1" customWidth="1"/>
    <col min="5919" max="5920" width="2.85546875" style="1" customWidth="1"/>
    <col min="5921" max="5921" width="11.42578125" style="1" customWidth="1"/>
    <col min="5922" max="6142" width="11.42578125" style="1"/>
    <col min="6143" max="6143" width="2.85546875" style="1" customWidth="1"/>
    <col min="6144" max="6145" width="49.7109375" style="1" customWidth="1"/>
    <col min="6146" max="6146" width="6" style="1" customWidth="1"/>
    <col min="6147" max="6147" width="2.85546875" style="1" customWidth="1"/>
    <col min="6148" max="6150" width="15.7109375" style="1" customWidth="1"/>
    <col min="6151" max="6151" width="2.85546875" style="1" customWidth="1"/>
    <col min="6152" max="6154" width="15.7109375" style="1" customWidth="1"/>
    <col min="6155" max="6156" width="2.85546875" style="1" customWidth="1"/>
    <col min="6157" max="6157" width="10.85546875" style="1" customWidth="1"/>
    <col min="6158" max="6158" width="2.85546875" style="1" customWidth="1"/>
    <col min="6159" max="6160" width="15.7109375" style="1" customWidth="1"/>
    <col min="6161" max="6161" width="2.85546875" style="1" customWidth="1"/>
    <col min="6162" max="6162" width="52.85546875" style="1" customWidth="1"/>
    <col min="6163" max="6163" width="49.7109375" style="1" customWidth="1"/>
    <col min="6164" max="6164" width="2.85546875" style="1" customWidth="1"/>
    <col min="6165" max="6167" width="15.7109375" style="1" customWidth="1"/>
    <col min="6168" max="6168" width="2.85546875" style="1" customWidth="1"/>
    <col min="6169" max="6171" width="15.7109375" style="1" customWidth="1"/>
    <col min="6172" max="6173" width="2.85546875" style="1" customWidth="1"/>
    <col min="6174" max="6174" width="10.85546875" style="1" customWidth="1"/>
    <col min="6175" max="6176" width="2.85546875" style="1" customWidth="1"/>
    <col min="6177" max="6177" width="11.42578125" style="1" customWidth="1"/>
    <col min="6178" max="6398" width="11.42578125" style="1"/>
    <col min="6399" max="6399" width="2.85546875" style="1" customWidth="1"/>
    <col min="6400" max="6401" width="49.7109375" style="1" customWidth="1"/>
    <col min="6402" max="6402" width="6" style="1" customWidth="1"/>
    <col min="6403" max="6403" width="2.85546875" style="1" customWidth="1"/>
    <col min="6404" max="6406" width="15.7109375" style="1" customWidth="1"/>
    <col min="6407" max="6407" width="2.85546875" style="1" customWidth="1"/>
    <col min="6408" max="6410" width="15.7109375" style="1" customWidth="1"/>
    <col min="6411" max="6412" width="2.85546875" style="1" customWidth="1"/>
    <col min="6413" max="6413" width="10.85546875" style="1" customWidth="1"/>
    <col min="6414" max="6414" width="2.85546875" style="1" customWidth="1"/>
    <col min="6415" max="6416" width="15.7109375" style="1" customWidth="1"/>
    <col min="6417" max="6417" width="2.85546875" style="1" customWidth="1"/>
    <col min="6418" max="6418" width="52.85546875" style="1" customWidth="1"/>
    <col min="6419" max="6419" width="49.7109375" style="1" customWidth="1"/>
    <col min="6420" max="6420" width="2.85546875" style="1" customWidth="1"/>
    <col min="6421" max="6423" width="15.7109375" style="1" customWidth="1"/>
    <col min="6424" max="6424" width="2.85546875" style="1" customWidth="1"/>
    <col min="6425" max="6427" width="15.7109375" style="1" customWidth="1"/>
    <col min="6428" max="6429" width="2.85546875" style="1" customWidth="1"/>
    <col min="6430" max="6430" width="10.85546875" style="1" customWidth="1"/>
    <col min="6431" max="6432" width="2.85546875" style="1" customWidth="1"/>
    <col min="6433" max="6433" width="11.42578125" style="1" customWidth="1"/>
    <col min="6434" max="6654" width="11.42578125" style="1"/>
    <col min="6655" max="6655" width="2.85546875" style="1" customWidth="1"/>
    <col min="6656" max="6657" width="49.7109375" style="1" customWidth="1"/>
    <col min="6658" max="6658" width="6" style="1" customWidth="1"/>
    <col min="6659" max="6659" width="2.85546875" style="1" customWidth="1"/>
    <col min="6660" max="6662" width="15.7109375" style="1" customWidth="1"/>
    <col min="6663" max="6663" width="2.85546875" style="1" customWidth="1"/>
    <col min="6664" max="6666" width="15.7109375" style="1" customWidth="1"/>
    <col min="6667" max="6668" width="2.85546875" style="1" customWidth="1"/>
    <col min="6669" max="6669" width="10.85546875" style="1" customWidth="1"/>
    <col min="6670" max="6670" width="2.85546875" style="1" customWidth="1"/>
    <col min="6671" max="6672" width="15.7109375" style="1" customWidth="1"/>
    <col min="6673" max="6673" width="2.85546875" style="1" customWidth="1"/>
    <col min="6674" max="6674" width="52.85546875" style="1" customWidth="1"/>
    <col min="6675" max="6675" width="49.7109375" style="1" customWidth="1"/>
    <col min="6676" max="6676" width="2.85546875" style="1" customWidth="1"/>
    <col min="6677" max="6679" width="15.7109375" style="1" customWidth="1"/>
    <col min="6680" max="6680" width="2.85546875" style="1" customWidth="1"/>
    <col min="6681" max="6683" width="15.7109375" style="1" customWidth="1"/>
    <col min="6684" max="6685" width="2.85546875" style="1" customWidth="1"/>
    <col min="6686" max="6686" width="10.85546875" style="1" customWidth="1"/>
    <col min="6687" max="6688" width="2.85546875" style="1" customWidth="1"/>
    <col min="6689" max="6689" width="11.42578125" style="1" customWidth="1"/>
    <col min="6690" max="6910" width="11.42578125" style="1"/>
    <col min="6911" max="6911" width="2.85546875" style="1" customWidth="1"/>
    <col min="6912" max="6913" width="49.7109375" style="1" customWidth="1"/>
    <col min="6914" max="6914" width="6" style="1" customWidth="1"/>
    <col min="6915" max="6915" width="2.85546875" style="1" customWidth="1"/>
    <col min="6916" max="6918" width="15.7109375" style="1" customWidth="1"/>
    <col min="6919" max="6919" width="2.85546875" style="1" customWidth="1"/>
    <col min="6920" max="6922" width="15.7109375" style="1" customWidth="1"/>
    <col min="6923" max="6924" width="2.85546875" style="1" customWidth="1"/>
    <col min="6925" max="6925" width="10.85546875" style="1" customWidth="1"/>
    <col min="6926" max="6926" width="2.85546875" style="1" customWidth="1"/>
    <col min="6927" max="6928" width="15.7109375" style="1" customWidth="1"/>
    <col min="6929" max="6929" width="2.85546875" style="1" customWidth="1"/>
    <col min="6930" max="6930" width="52.85546875" style="1" customWidth="1"/>
    <col min="6931" max="6931" width="49.7109375" style="1" customWidth="1"/>
    <col min="6932" max="6932" width="2.85546875" style="1" customWidth="1"/>
    <col min="6933" max="6935" width="15.7109375" style="1" customWidth="1"/>
    <col min="6936" max="6936" width="2.85546875" style="1" customWidth="1"/>
    <col min="6937" max="6939" width="15.7109375" style="1" customWidth="1"/>
    <col min="6940" max="6941" width="2.85546875" style="1" customWidth="1"/>
    <col min="6942" max="6942" width="10.85546875" style="1" customWidth="1"/>
    <col min="6943" max="6944" width="2.85546875" style="1" customWidth="1"/>
    <col min="6945" max="6945" width="11.42578125" style="1" customWidth="1"/>
    <col min="6946" max="7166" width="11.42578125" style="1"/>
    <col min="7167" max="7167" width="2.85546875" style="1" customWidth="1"/>
    <col min="7168" max="7169" width="49.7109375" style="1" customWidth="1"/>
    <col min="7170" max="7170" width="6" style="1" customWidth="1"/>
    <col min="7171" max="7171" width="2.85546875" style="1" customWidth="1"/>
    <col min="7172" max="7174" width="15.7109375" style="1" customWidth="1"/>
    <col min="7175" max="7175" width="2.85546875" style="1" customWidth="1"/>
    <col min="7176" max="7178" width="15.7109375" style="1" customWidth="1"/>
    <col min="7179" max="7180" width="2.85546875" style="1" customWidth="1"/>
    <col min="7181" max="7181" width="10.85546875" style="1" customWidth="1"/>
    <col min="7182" max="7182" width="2.85546875" style="1" customWidth="1"/>
    <col min="7183" max="7184" width="15.7109375" style="1" customWidth="1"/>
    <col min="7185" max="7185" width="2.85546875" style="1" customWidth="1"/>
    <col min="7186" max="7186" width="52.85546875" style="1" customWidth="1"/>
    <col min="7187" max="7187" width="49.7109375" style="1" customWidth="1"/>
    <col min="7188" max="7188" width="2.85546875" style="1" customWidth="1"/>
    <col min="7189" max="7191" width="15.7109375" style="1" customWidth="1"/>
    <col min="7192" max="7192" width="2.85546875" style="1" customWidth="1"/>
    <col min="7193" max="7195" width="15.7109375" style="1" customWidth="1"/>
    <col min="7196" max="7197" width="2.85546875" style="1" customWidth="1"/>
    <col min="7198" max="7198" width="10.85546875" style="1" customWidth="1"/>
    <col min="7199" max="7200" width="2.85546875" style="1" customWidth="1"/>
    <col min="7201" max="7201" width="11.42578125" style="1" customWidth="1"/>
    <col min="7202" max="7422" width="11.42578125" style="1"/>
    <col min="7423" max="7423" width="2.85546875" style="1" customWidth="1"/>
    <col min="7424" max="7425" width="49.7109375" style="1" customWidth="1"/>
    <col min="7426" max="7426" width="6" style="1" customWidth="1"/>
    <col min="7427" max="7427" width="2.85546875" style="1" customWidth="1"/>
    <col min="7428" max="7430" width="15.7109375" style="1" customWidth="1"/>
    <col min="7431" max="7431" width="2.85546875" style="1" customWidth="1"/>
    <col min="7432" max="7434" width="15.7109375" style="1" customWidth="1"/>
    <col min="7435" max="7436" width="2.85546875" style="1" customWidth="1"/>
    <col min="7437" max="7437" width="10.85546875" style="1" customWidth="1"/>
    <col min="7438" max="7438" width="2.85546875" style="1" customWidth="1"/>
    <col min="7439" max="7440" width="15.7109375" style="1" customWidth="1"/>
    <col min="7441" max="7441" width="2.85546875" style="1" customWidth="1"/>
    <col min="7442" max="7442" width="52.85546875" style="1" customWidth="1"/>
    <col min="7443" max="7443" width="49.7109375" style="1" customWidth="1"/>
    <col min="7444" max="7444" width="2.85546875" style="1" customWidth="1"/>
    <col min="7445" max="7447" width="15.7109375" style="1" customWidth="1"/>
    <col min="7448" max="7448" width="2.85546875" style="1" customWidth="1"/>
    <col min="7449" max="7451" width="15.7109375" style="1" customWidth="1"/>
    <col min="7452" max="7453" width="2.85546875" style="1" customWidth="1"/>
    <col min="7454" max="7454" width="10.85546875" style="1" customWidth="1"/>
    <col min="7455" max="7456" width="2.85546875" style="1" customWidth="1"/>
    <col min="7457" max="7457" width="11.42578125" style="1" customWidth="1"/>
    <col min="7458" max="7678" width="11.42578125" style="1"/>
    <col min="7679" max="7679" width="2.85546875" style="1" customWidth="1"/>
    <col min="7680" max="7681" width="49.7109375" style="1" customWidth="1"/>
    <col min="7682" max="7682" width="6" style="1" customWidth="1"/>
    <col min="7683" max="7683" width="2.85546875" style="1" customWidth="1"/>
    <col min="7684" max="7686" width="15.7109375" style="1" customWidth="1"/>
    <col min="7687" max="7687" width="2.85546875" style="1" customWidth="1"/>
    <col min="7688" max="7690" width="15.7109375" style="1" customWidth="1"/>
    <col min="7691" max="7692" width="2.85546875" style="1" customWidth="1"/>
    <col min="7693" max="7693" width="10.85546875" style="1" customWidth="1"/>
    <col min="7694" max="7694" width="2.85546875" style="1" customWidth="1"/>
    <col min="7695" max="7696" width="15.7109375" style="1" customWidth="1"/>
    <col min="7697" max="7697" width="2.85546875" style="1" customWidth="1"/>
    <col min="7698" max="7698" width="52.85546875" style="1" customWidth="1"/>
    <col min="7699" max="7699" width="49.7109375" style="1" customWidth="1"/>
    <col min="7700" max="7700" width="2.85546875" style="1" customWidth="1"/>
    <col min="7701" max="7703" width="15.7109375" style="1" customWidth="1"/>
    <col min="7704" max="7704" width="2.85546875" style="1" customWidth="1"/>
    <col min="7705" max="7707" width="15.7109375" style="1" customWidth="1"/>
    <col min="7708" max="7709" width="2.85546875" style="1" customWidth="1"/>
    <col min="7710" max="7710" width="10.85546875" style="1" customWidth="1"/>
    <col min="7711" max="7712" width="2.85546875" style="1" customWidth="1"/>
    <col min="7713" max="7713" width="11.42578125" style="1" customWidth="1"/>
    <col min="7714" max="7934" width="11.42578125" style="1"/>
    <col min="7935" max="7935" width="2.85546875" style="1" customWidth="1"/>
    <col min="7936" max="7937" width="49.7109375" style="1" customWidth="1"/>
    <col min="7938" max="7938" width="6" style="1" customWidth="1"/>
    <col min="7939" max="7939" width="2.85546875" style="1" customWidth="1"/>
    <col min="7940" max="7942" width="15.7109375" style="1" customWidth="1"/>
    <col min="7943" max="7943" width="2.85546875" style="1" customWidth="1"/>
    <col min="7944" max="7946" width="15.7109375" style="1" customWidth="1"/>
    <col min="7947" max="7948" width="2.85546875" style="1" customWidth="1"/>
    <col min="7949" max="7949" width="10.85546875" style="1" customWidth="1"/>
    <col min="7950" max="7950" width="2.85546875" style="1" customWidth="1"/>
    <col min="7951" max="7952" width="15.7109375" style="1" customWidth="1"/>
    <col min="7953" max="7953" width="2.85546875" style="1" customWidth="1"/>
    <col min="7954" max="7954" width="52.85546875" style="1" customWidth="1"/>
    <col min="7955" max="7955" width="49.7109375" style="1" customWidth="1"/>
    <col min="7956" max="7956" width="2.85546875" style="1" customWidth="1"/>
    <col min="7957" max="7959" width="15.7109375" style="1" customWidth="1"/>
    <col min="7960" max="7960" width="2.85546875" style="1" customWidth="1"/>
    <col min="7961" max="7963" width="15.7109375" style="1" customWidth="1"/>
    <col min="7964" max="7965" width="2.85546875" style="1" customWidth="1"/>
    <col min="7966" max="7966" width="10.85546875" style="1" customWidth="1"/>
    <col min="7967" max="7968" width="2.85546875" style="1" customWidth="1"/>
    <col min="7969" max="7969" width="11.42578125" style="1" customWidth="1"/>
    <col min="7970" max="8190" width="11.42578125" style="1"/>
    <col min="8191" max="8191" width="2.85546875" style="1" customWidth="1"/>
    <col min="8192" max="8193" width="49.7109375" style="1" customWidth="1"/>
    <col min="8194" max="8194" width="6" style="1" customWidth="1"/>
    <col min="8195" max="8195" width="2.85546875" style="1" customWidth="1"/>
    <col min="8196" max="8198" width="15.7109375" style="1" customWidth="1"/>
    <col min="8199" max="8199" width="2.85546875" style="1" customWidth="1"/>
    <col min="8200" max="8202" width="15.7109375" style="1" customWidth="1"/>
    <col min="8203" max="8204" width="2.85546875" style="1" customWidth="1"/>
    <col min="8205" max="8205" width="10.85546875" style="1" customWidth="1"/>
    <col min="8206" max="8206" width="2.85546875" style="1" customWidth="1"/>
    <col min="8207" max="8208" width="15.7109375" style="1" customWidth="1"/>
    <col min="8209" max="8209" width="2.85546875" style="1" customWidth="1"/>
    <col min="8210" max="8210" width="52.85546875" style="1" customWidth="1"/>
    <col min="8211" max="8211" width="49.7109375" style="1" customWidth="1"/>
    <col min="8212" max="8212" width="2.85546875" style="1" customWidth="1"/>
    <col min="8213" max="8215" width="15.7109375" style="1" customWidth="1"/>
    <col min="8216" max="8216" width="2.85546875" style="1" customWidth="1"/>
    <col min="8217" max="8219" width="15.7109375" style="1" customWidth="1"/>
    <col min="8220" max="8221" width="2.85546875" style="1" customWidth="1"/>
    <col min="8222" max="8222" width="10.85546875" style="1" customWidth="1"/>
    <col min="8223" max="8224" width="2.85546875" style="1" customWidth="1"/>
    <col min="8225" max="8225" width="11.42578125" style="1" customWidth="1"/>
    <col min="8226" max="8446" width="11.42578125" style="1"/>
    <col min="8447" max="8447" width="2.85546875" style="1" customWidth="1"/>
    <col min="8448" max="8449" width="49.7109375" style="1" customWidth="1"/>
    <col min="8450" max="8450" width="6" style="1" customWidth="1"/>
    <col min="8451" max="8451" width="2.85546875" style="1" customWidth="1"/>
    <col min="8452" max="8454" width="15.7109375" style="1" customWidth="1"/>
    <col min="8455" max="8455" width="2.85546875" style="1" customWidth="1"/>
    <col min="8456" max="8458" width="15.7109375" style="1" customWidth="1"/>
    <col min="8459" max="8460" width="2.85546875" style="1" customWidth="1"/>
    <col min="8461" max="8461" width="10.85546875" style="1" customWidth="1"/>
    <col min="8462" max="8462" width="2.85546875" style="1" customWidth="1"/>
    <col min="8463" max="8464" width="15.7109375" style="1" customWidth="1"/>
    <col min="8465" max="8465" width="2.85546875" style="1" customWidth="1"/>
    <col min="8466" max="8466" width="52.85546875" style="1" customWidth="1"/>
    <col min="8467" max="8467" width="49.7109375" style="1" customWidth="1"/>
    <col min="8468" max="8468" width="2.85546875" style="1" customWidth="1"/>
    <col min="8469" max="8471" width="15.7109375" style="1" customWidth="1"/>
    <col min="8472" max="8472" width="2.85546875" style="1" customWidth="1"/>
    <col min="8473" max="8475" width="15.7109375" style="1" customWidth="1"/>
    <col min="8476" max="8477" width="2.85546875" style="1" customWidth="1"/>
    <col min="8478" max="8478" width="10.85546875" style="1" customWidth="1"/>
    <col min="8479" max="8480" width="2.85546875" style="1" customWidth="1"/>
    <col min="8481" max="8481" width="11.42578125" style="1" customWidth="1"/>
    <col min="8482" max="8702" width="11.42578125" style="1"/>
    <col min="8703" max="8703" width="2.85546875" style="1" customWidth="1"/>
    <col min="8704" max="8705" width="49.7109375" style="1" customWidth="1"/>
    <col min="8706" max="8706" width="6" style="1" customWidth="1"/>
    <col min="8707" max="8707" width="2.85546875" style="1" customWidth="1"/>
    <col min="8708" max="8710" width="15.7109375" style="1" customWidth="1"/>
    <col min="8711" max="8711" width="2.85546875" style="1" customWidth="1"/>
    <col min="8712" max="8714" width="15.7109375" style="1" customWidth="1"/>
    <col min="8715" max="8716" width="2.85546875" style="1" customWidth="1"/>
    <col min="8717" max="8717" width="10.85546875" style="1" customWidth="1"/>
    <col min="8718" max="8718" width="2.85546875" style="1" customWidth="1"/>
    <col min="8719" max="8720" width="15.7109375" style="1" customWidth="1"/>
    <col min="8721" max="8721" width="2.85546875" style="1" customWidth="1"/>
    <col min="8722" max="8722" width="52.85546875" style="1" customWidth="1"/>
    <col min="8723" max="8723" width="49.7109375" style="1" customWidth="1"/>
    <col min="8724" max="8724" width="2.85546875" style="1" customWidth="1"/>
    <col min="8725" max="8727" width="15.7109375" style="1" customWidth="1"/>
    <col min="8728" max="8728" width="2.85546875" style="1" customWidth="1"/>
    <col min="8729" max="8731" width="15.7109375" style="1" customWidth="1"/>
    <col min="8732" max="8733" width="2.85546875" style="1" customWidth="1"/>
    <col min="8734" max="8734" width="10.85546875" style="1" customWidth="1"/>
    <col min="8735" max="8736" width="2.85546875" style="1" customWidth="1"/>
    <col min="8737" max="8737" width="11.42578125" style="1" customWidth="1"/>
    <col min="8738" max="8958" width="11.42578125" style="1"/>
    <col min="8959" max="8959" width="2.85546875" style="1" customWidth="1"/>
    <col min="8960" max="8961" width="49.7109375" style="1" customWidth="1"/>
    <col min="8962" max="8962" width="6" style="1" customWidth="1"/>
    <col min="8963" max="8963" width="2.85546875" style="1" customWidth="1"/>
    <col min="8964" max="8966" width="15.7109375" style="1" customWidth="1"/>
    <col min="8967" max="8967" width="2.85546875" style="1" customWidth="1"/>
    <col min="8968" max="8970" width="15.7109375" style="1" customWidth="1"/>
    <col min="8971" max="8972" width="2.85546875" style="1" customWidth="1"/>
    <col min="8973" max="8973" width="10.85546875" style="1" customWidth="1"/>
    <col min="8974" max="8974" width="2.85546875" style="1" customWidth="1"/>
    <col min="8975" max="8976" width="15.7109375" style="1" customWidth="1"/>
    <col min="8977" max="8977" width="2.85546875" style="1" customWidth="1"/>
    <col min="8978" max="8978" width="52.85546875" style="1" customWidth="1"/>
    <col min="8979" max="8979" width="49.7109375" style="1" customWidth="1"/>
    <col min="8980" max="8980" width="2.85546875" style="1" customWidth="1"/>
    <col min="8981" max="8983" width="15.7109375" style="1" customWidth="1"/>
    <col min="8984" max="8984" width="2.85546875" style="1" customWidth="1"/>
    <col min="8985" max="8987" width="15.7109375" style="1" customWidth="1"/>
    <col min="8988" max="8989" width="2.85546875" style="1" customWidth="1"/>
    <col min="8990" max="8990" width="10.85546875" style="1" customWidth="1"/>
    <col min="8991" max="8992" width="2.85546875" style="1" customWidth="1"/>
    <col min="8993" max="8993" width="11.42578125" style="1" customWidth="1"/>
    <col min="8994" max="9214" width="11.42578125" style="1"/>
    <col min="9215" max="9215" width="2.85546875" style="1" customWidth="1"/>
    <col min="9216" max="9217" width="49.7109375" style="1" customWidth="1"/>
    <col min="9218" max="9218" width="6" style="1" customWidth="1"/>
    <col min="9219" max="9219" width="2.85546875" style="1" customWidth="1"/>
    <col min="9220" max="9222" width="15.7109375" style="1" customWidth="1"/>
    <col min="9223" max="9223" width="2.85546875" style="1" customWidth="1"/>
    <col min="9224" max="9226" width="15.7109375" style="1" customWidth="1"/>
    <col min="9227" max="9228" width="2.85546875" style="1" customWidth="1"/>
    <col min="9229" max="9229" width="10.85546875" style="1" customWidth="1"/>
    <col min="9230" max="9230" width="2.85546875" style="1" customWidth="1"/>
    <col min="9231" max="9232" width="15.7109375" style="1" customWidth="1"/>
    <col min="9233" max="9233" width="2.85546875" style="1" customWidth="1"/>
    <col min="9234" max="9234" width="52.85546875" style="1" customWidth="1"/>
    <col min="9235" max="9235" width="49.7109375" style="1" customWidth="1"/>
    <col min="9236" max="9236" width="2.85546875" style="1" customWidth="1"/>
    <col min="9237" max="9239" width="15.7109375" style="1" customWidth="1"/>
    <col min="9240" max="9240" width="2.85546875" style="1" customWidth="1"/>
    <col min="9241" max="9243" width="15.7109375" style="1" customWidth="1"/>
    <col min="9244" max="9245" width="2.85546875" style="1" customWidth="1"/>
    <col min="9246" max="9246" width="10.85546875" style="1" customWidth="1"/>
    <col min="9247" max="9248" width="2.85546875" style="1" customWidth="1"/>
    <col min="9249" max="9249" width="11.42578125" style="1" customWidth="1"/>
    <col min="9250" max="9470" width="11.42578125" style="1"/>
    <col min="9471" max="9471" width="2.85546875" style="1" customWidth="1"/>
    <col min="9472" max="9473" width="49.7109375" style="1" customWidth="1"/>
    <col min="9474" max="9474" width="6" style="1" customWidth="1"/>
    <col min="9475" max="9475" width="2.85546875" style="1" customWidth="1"/>
    <col min="9476" max="9478" width="15.7109375" style="1" customWidth="1"/>
    <col min="9479" max="9479" width="2.85546875" style="1" customWidth="1"/>
    <col min="9480" max="9482" width="15.7109375" style="1" customWidth="1"/>
    <col min="9483" max="9484" width="2.85546875" style="1" customWidth="1"/>
    <col min="9485" max="9485" width="10.85546875" style="1" customWidth="1"/>
    <col min="9486" max="9486" width="2.85546875" style="1" customWidth="1"/>
    <col min="9487" max="9488" width="15.7109375" style="1" customWidth="1"/>
    <col min="9489" max="9489" width="2.85546875" style="1" customWidth="1"/>
    <col min="9490" max="9490" width="52.85546875" style="1" customWidth="1"/>
    <col min="9491" max="9491" width="49.7109375" style="1" customWidth="1"/>
    <col min="9492" max="9492" width="2.85546875" style="1" customWidth="1"/>
    <col min="9493" max="9495" width="15.7109375" style="1" customWidth="1"/>
    <col min="9496" max="9496" width="2.85546875" style="1" customWidth="1"/>
    <col min="9497" max="9499" width="15.7109375" style="1" customWidth="1"/>
    <col min="9500" max="9501" width="2.85546875" style="1" customWidth="1"/>
    <col min="9502" max="9502" width="10.85546875" style="1" customWidth="1"/>
    <col min="9503" max="9504" width="2.85546875" style="1" customWidth="1"/>
    <col min="9505" max="9505" width="11.42578125" style="1" customWidth="1"/>
    <col min="9506" max="9726" width="11.42578125" style="1"/>
    <col min="9727" max="9727" width="2.85546875" style="1" customWidth="1"/>
    <col min="9728" max="9729" width="49.7109375" style="1" customWidth="1"/>
    <col min="9730" max="9730" width="6" style="1" customWidth="1"/>
    <col min="9731" max="9731" width="2.85546875" style="1" customWidth="1"/>
    <col min="9732" max="9734" width="15.7109375" style="1" customWidth="1"/>
    <col min="9735" max="9735" width="2.85546875" style="1" customWidth="1"/>
    <col min="9736" max="9738" width="15.7109375" style="1" customWidth="1"/>
    <col min="9739" max="9740" width="2.85546875" style="1" customWidth="1"/>
    <col min="9741" max="9741" width="10.85546875" style="1" customWidth="1"/>
    <col min="9742" max="9742" width="2.85546875" style="1" customWidth="1"/>
    <col min="9743" max="9744" width="15.7109375" style="1" customWidth="1"/>
    <col min="9745" max="9745" width="2.85546875" style="1" customWidth="1"/>
    <col min="9746" max="9746" width="52.85546875" style="1" customWidth="1"/>
    <col min="9747" max="9747" width="49.7109375" style="1" customWidth="1"/>
    <col min="9748" max="9748" width="2.85546875" style="1" customWidth="1"/>
    <col min="9749" max="9751" width="15.7109375" style="1" customWidth="1"/>
    <col min="9752" max="9752" width="2.85546875" style="1" customWidth="1"/>
    <col min="9753" max="9755" width="15.7109375" style="1" customWidth="1"/>
    <col min="9756" max="9757" width="2.85546875" style="1" customWidth="1"/>
    <col min="9758" max="9758" width="10.85546875" style="1" customWidth="1"/>
    <col min="9759" max="9760" width="2.85546875" style="1" customWidth="1"/>
    <col min="9761" max="9761" width="11.42578125" style="1" customWidth="1"/>
    <col min="9762" max="9982" width="11.42578125" style="1"/>
    <col min="9983" max="9983" width="2.85546875" style="1" customWidth="1"/>
    <col min="9984" max="9985" width="49.7109375" style="1" customWidth="1"/>
    <col min="9986" max="9986" width="6" style="1" customWidth="1"/>
    <col min="9987" max="9987" width="2.85546875" style="1" customWidth="1"/>
    <col min="9988" max="9990" width="15.7109375" style="1" customWidth="1"/>
    <col min="9991" max="9991" width="2.85546875" style="1" customWidth="1"/>
    <col min="9992" max="9994" width="15.7109375" style="1" customWidth="1"/>
    <col min="9995" max="9996" width="2.85546875" style="1" customWidth="1"/>
    <col min="9997" max="9997" width="10.85546875" style="1" customWidth="1"/>
    <col min="9998" max="9998" width="2.85546875" style="1" customWidth="1"/>
    <col min="9999" max="10000" width="15.7109375" style="1" customWidth="1"/>
    <col min="10001" max="10001" width="2.85546875" style="1" customWidth="1"/>
    <col min="10002" max="10002" width="52.85546875" style="1" customWidth="1"/>
    <col min="10003" max="10003" width="49.7109375" style="1" customWidth="1"/>
    <col min="10004" max="10004" width="2.85546875" style="1" customWidth="1"/>
    <col min="10005" max="10007" width="15.7109375" style="1" customWidth="1"/>
    <col min="10008" max="10008" width="2.85546875" style="1" customWidth="1"/>
    <col min="10009" max="10011" width="15.7109375" style="1" customWidth="1"/>
    <col min="10012" max="10013" width="2.85546875" style="1" customWidth="1"/>
    <col min="10014" max="10014" width="10.85546875" style="1" customWidth="1"/>
    <col min="10015" max="10016" width="2.85546875" style="1" customWidth="1"/>
    <col min="10017" max="10017" width="11.42578125" style="1" customWidth="1"/>
    <col min="10018" max="10238" width="11.42578125" style="1"/>
    <col min="10239" max="10239" width="2.85546875" style="1" customWidth="1"/>
    <col min="10240" max="10241" width="49.7109375" style="1" customWidth="1"/>
    <col min="10242" max="10242" width="6" style="1" customWidth="1"/>
    <col min="10243" max="10243" width="2.85546875" style="1" customWidth="1"/>
    <col min="10244" max="10246" width="15.7109375" style="1" customWidth="1"/>
    <col min="10247" max="10247" width="2.85546875" style="1" customWidth="1"/>
    <col min="10248" max="10250" width="15.7109375" style="1" customWidth="1"/>
    <col min="10251" max="10252" width="2.85546875" style="1" customWidth="1"/>
    <col min="10253" max="10253" width="10.85546875" style="1" customWidth="1"/>
    <col min="10254" max="10254" width="2.85546875" style="1" customWidth="1"/>
    <col min="10255" max="10256" width="15.7109375" style="1" customWidth="1"/>
    <col min="10257" max="10257" width="2.85546875" style="1" customWidth="1"/>
    <col min="10258" max="10258" width="52.85546875" style="1" customWidth="1"/>
    <col min="10259" max="10259" width="49.7109375" style="1" customWidth="1"/>
    <col min="10260" max="10260" width="2.85546875" style="1" customWidth="1"/>
    <col min="10261" max="10263" width="15.7109375" style="1" customWidth="1"/>
    <col min="10264" max="10264" width="2.85546875" style="1" customWidth="1"/>
    <col min="10265" max="10267" width="15.7109375" style="1" customWidth="1"/>
    <col min="10268" max="10269" width="2.85546875" style="1" customWidth="1"/>
    <col min="10270" max="10270" width="10.85546875" style="1" customWidth="1"/>
    <col min="10271" max="10272" width="2.85546875" style="1" customWidth="1"/>
    <col min="10273" max="10273" width="11.42578125" style="1" customWidth="1"/>
    <col min="10274" max="10494" width="11.42578125" style="1"/>
    <col min="10495" max="10495" width="2.85546875" style="1" customWidth="1"/>
    <col min="10496" max="10497" width="49.7109375" style="1" customWidth="1"/>
    <col min="10498" max="10498" width="6" style="1" customWidth="1"/>
    <col min="10499" max="10499" width="2.85546875" style="1" customWidth="1"/>
    <col min="10500" max="10502" width="15.7109375" style="1" customWidth="1"/>
    <col min="10503" max="10503" width="2.85546875" style="1" customWidth="1"/>
    <col min="10504" max="10506" width="15.7109375" style="1" customWidth="1"/>
    <col min="10507" max="10508" width="2.85546875" style="1" customWidth="1"/>
    <col min="10509" max="10509" width="10.85546875" style="1" customWidth="1"/>
    <col min="10510" max="10510" width="2.85546875" style="1" customWidth="1"/>
    <col min="10511" max="10512" width="15.7109375" style="1" customWidth="1"/>
    <col min="10513" max="10513" width="2.85546875" style="1" customWidth="1"/>
    <col min="10514" max="10514" width="52.85546875" style="1" customWidth="1"/>
    <col min="10515" max="10515" width="49.7109375" style="1" customWidth="1"/>
    <col min="10516" max="10516" width="2.85546875" style="1" customWidth="1"/>
    <col min="10517" max="10519" width="15.7109375" style="1" customWidth="1"/>
    <col min="10520" max="10520" width="2.85546875" style="1" customWidth="1"/>
    <col min="10521" max="10523" width="15.7109375" style="1" customWidth="1"/>
    <col min="10524" max="10525" width="2.85546875" style="1" customWidth="1"/>
    <col min="10526" max="10526" width="10.85546875" style="1" customWidth="1"/>
    <col min="10527" max="10528" width="2.85546875" style="1" customWidth="1"/>
    <col min="10529" max="10529" width="11.42578125" style="1" customWidth="1"/>
    <col min="10530" max="10750" width="11.42578125" style="1"/>
    <col min="10751" max="10751" width="2.85546875" style="1" customWidth="1"/>
    <col min="10752" max="10753" width="49.7109375" style="1" customWidth="1"/>
    <col min="10754" max="10754" width="6" style="1" customWidth="1"/>
    <col min="10755" max="10755" width="2.85546875" style="1" customWidth="1"/>
    <col min="10756" max="10758" width="15.7109375" style="1" customWidth="1"/>
    <col min="10759" max="10759" width="2.85546875" style="1" customWidth="1"/>
    <col min="10760" max="10762" width="15.7109375" style="1" customWidth="1"/>
    <col min="10763" max="10764" width="2.85546875" style="1" customWidth="1"/>
    <col min="10765" max="10765" width="10.85546875" style="1" customWidth="1"/>
    <col min="10766" max="10766" width="2.85546875" style="1" customWidth="1"/>
    <col min="10767" max="10768" width="15.7109375" style="1" customWidth="1"/>
    <col min="10769" max="10769" width="2.85546875" style="1" customWidth="1"/>
    <col min="10770" max="10770" width="52.85546875" style="1" customWidth="1"/>
    <col min="10771" max="10771" width="49.7109375" style="1" customWidth="1"/>
    <col min="10772" max="10772" width="2.85546875" style="1" customWidth="1"/>
    <col min="10773" max="10775" width="15.7109375" style="1" customWidth="1"/>
    <col min="10776" max="10776" width="2.85546875" style="1" customWidth="1"/>
    <col min="10777" max="10779" width="15.7109375" style="1" customWidth="1"/>
    <col min="10780" max="10781" width="2.85546875" style="1" customWidth="1"/>
    <col min="10782" max="10782" width="10.85546875" style="1" customWidth="1"/>
    <col min="10783" max="10784" width="2.85546875" style="1" customWidth="1"/>
    <col min="10785" max="10785" width="11.42578125" style="1" customWidth="1"/>
    <col min="10786" max="11006" width="11.42578125" style="1"/>
    <col min="11007" max="11007" width="2.85546875" style="1" customWidth="1"/>
    <col min="11008" max="11009" width="49.7109375" style="1" customWidth="1"/>
    <col min="11010" max="11010" width="6" style="1" customWidth="1"/>
    <col min="11011" max="11011" width="2.85546875" style="1" customWidth="1"/>
    <col min="11012" max="11014" width="15.7109375" style="1" customWidth="1"/>
    <col min="11015" max="11015" width="2.85546875" style="1" customWidth="1"/>
    <col min="11016" max="11018" width="15.7109375" style="1" customWidth="1"/>
    <col min="11019" max="11020" width="2.85546875" style="1" customWidth="1"/>
    <col min="11021" max="11021" width="10.85546875" style="1" customWidth="1"/>
    <col min="11022" max="11022" width="2.85546875" style="1" customWidth="1"/>
    <col min="11023" max="11024" width="15.7109375" style="1" customWidth="1"/>
    <col min="11025" max="11025" width="2.85546875" style="1" customWidth="1"/>
    <col min="11026" max="11026" width="52.85546875" style="1" customWidth="1"/>
    <col min="11027" max="11027" width="49.7109375" style="1" customWidth="1"/>
    <col min="11028" max="11028" width="2.85546875" style="1" customWidth="1"/>
    <col min="11029" max="11031" width="15.7109375" style="1" customWidth="1"/>
    <col min="11032" max="11032" width="2.85546875" style="1" customWidth="1"/>
    <col min="11033" max="11035" width="15.7109375" style="1" customWidth="1"/>
    <col min="11036" max="11037" width="2.85546875" style="1" customWidth="1"/>
    <col min="11038" max="11038" width="10.85546875" style="1" customWidth="1"/>
    <col min="11039" max="11040" width="2.85546875" style="1" customWidth="1"/>
    <col min="11041" max="11041" width="11.42578125" style="1" customWidth="1"/>
    <col min="11042" max="11262" width="11.42578125" style="1"/>
    <col min="11263" max="11263" width="2.85546875" style="1" customWidth="1"/>
    <col min="11264" max="11265" width="49.7109375" style="1" customWidth="1"/>
    <col min="11266" max="11266" width="6" style="1" customWidth="1"/>
    <col min="11267" max="11267" width="2.85546875" style="1" customWidth="1"/>
    <col min="11268" max="11270" width="15.7109375" style="1" customWidth="1"/>
    <col min="11271" max="11271" width="2.85546875" style="1" customWidth="1"/>
    <col min="11272" max="11274" width="15.7109375" style="1" customWidth="1"/>
    <col min="11275" max="11276" width="2.85546875" style="1" customWidth="1"/>
    <col min="11277" max="11277" width="10.85546875" style="1" customWidth="1"/>
    <col min="11278" max="11278" width="2.85546875" style="1" customWidth="1"/>
    <col min="11279" max="11280" width="15.7109375" style="1" customWidth="1"/>
    <col min="11281" max="11281" width="2.85546875" style="1" customWidth="1"/>
    <col min="11282" max="11282" width="52.85546875" style="1" customWidth="1"/>
    <col min="11283" max="11283" width="49.7109375" style="1" customWidth="1"/>
    <col min="11284" max="11284" width="2.85546875" style="1" customWidth="1"/>
    <col min="11285" max="11287" width="15.7109375" style="1" customWidth="1"/>
    <col min="11288" max="11288" width="2.85546875" style="1" customWidth="1"/>
    <col min="11289" max="11291" width="15.7109375" style="1" customWidth="1"/>
    <col min="11292" max="11293" width="2.85546875" style="1" customWidth="1"/>
    <col min="11294" max="11294" width="10.85546875" style="1" customWidth="1"/>
    <col min="11295" max="11296" width="2.85546875" style="1" customWidth="1"/>
    <col min="11297" max="11297" width="11.42578125" style="1" customWidth="1"/>
    <col min="11298" max="11518" width="11.42578125" style="1"/>
    <col min="11519" max="11519" width="2.85546875" style="1" customWidth="1"/>
    <col min="11520" max="11521" width="49.7109375" style="1" customWidth="1"/>
    <col min="11522" max="11522" width="6" style="1" customWidth="1"/>
    <col min="11523" max="11523" width="2.85546875" style="1" customWidth="1"/>
    <col min="11524" max="11526" width="15.7109375" style="1" customWidth="1"/>
    <col min="11527" max="11527" width="2.85546875" style="1" customWidth="1"/>
    <col min="11528" max="11530" width="15.7109375" style="1" customWidth="1"/>
    <col min="11531" max="11532" width="2.85546875" style="1" customWidth="1"/>
    <col min="11533" max="11533" width="10.85546875" style="1" customWidth="1"/>
    <col min="11534" max="11534" width="2.85546875" style="1" customWidth="1"/>
    <col min="11535" max="11536" width="15.7109375" style="1" customWidth="1"/>
    <col min="11537" max="11537" width="2.85546875" style="1" customWidth="1"/>
    <col min="11538" max="11538" width="52.85546875" style="1" customWidth="1"/>
    <col min="11539" max="11539" width="49.7109375" style="1" customWidth="1"/>
    <col min="11540" max="11540" width="2.85546875" style="1" customWidth="1"/>
    <col min="11541" max="11543" width="15.7109375" style="1" customWidth="1"/>
    <col min="11544" max="11544" width="2.85546875" style="1" customWidth="1"/>
    <col min="11545" max="11547" width="15.7109375" style="1" customWidth="1"/>
    <col min="11548" max="11549" width="2.85546875" style="1" customWidth="1"/>
    <col min="11550" max="11550" width="10.85546875" style="1" customWidth="1"/>
    <col min="11551" max="11552" width="2.85546875" style="1" customWidth="1"/>
    <col min="11553" max="11553" width="11.42578125" style="1" customWidth="1"/>
    <col min="11554" max="11774" width="11.42578125" style="1"/>
    <col min="11775" max="11775" width="2.85546875" style="1" customWidth="1"/>
    <col min="11776" max="11777" width="49.7109375" style="1" customWidth="1"/>
    <col min="11778" max="11778" width="6" style="1" customWidth="1"/>
    <col min="11779" max="11779" width="2.85546875" style="1" customWidth="1"/>
    <col min="11780" max="11782" width="15.7109375" style="1" customWidth="1"/>
    <col min="11783" max="11783" width="2.85546875" style="1" customWidth="1"/>
    <col min="11784" max="11786" width="15.7109375" style="1" customWidth="1"/>
    <col min="11787" max="11788" width="2.85546875" style="1" customWidth="1"/>
    <col min="11789" max="11789" width="10.85546875" style="1" customWidth="1"/>
    <col min="11790" max="11790" width="2.85546875" style="1" customWidth="1"/>
    <col min="11791" max="11792" width="15.7109375" style="1" customWidth="1"/>
    <col min="11793" max="11793" width="2.85546875" style="1" customWidth="1"/>
    <col min="11794" max="11794" width="52.85546875" style="1" customWidth="1"/>
    <col min="11795" max="11795" width="49.7109375" style="1" customWidth="1"/>
    <col min="11796" max="11796" width="2.85546875" style="1" customWidth="1"/>
    <col min="11797" max="11799" width="15.7109375" style="1" customWidth="1"/>
    <col min="11800" max="11800" width="2.85546875" style="1" customWidth="1"/>
    <col min="11801" max="11803" width="15.7109375" style="1" customWidth="1"/>
    <col min="11804" max="11805" width="2.85546875" style="1" customWidth="1"/>
    <col min="11806" max="11806" width="10.85546875" style="1" customWidth="1"/>
    <col min="11807" max="11808" width="2.85546875" style="1" customWidth="1"/>
    <col min="11809" max="11809" width="11.42578125" style="1" customWidth="1"/>
    <col min="11810" max="12030" width="11.42578125" style="1"/>
    <col min="12031" max="12031" width="2.85546875" style="1" customWidth="1"/>
    <col min="12032" max="12033" width="49.7109375" style="1" customWidth="1"/>
    <col min="12034" max="12034" width="6" style="1" customWidth="1"/>
    <col min="12035" max="12035" width="2.85546875" style="1" customWidth="1"/>
    <col min="12036" max="12038" width="15.7109375" style="1" customWidth="1"/>
    <col min="12039" max="12039" width="2.85546875" style="1" customWidth="1"/>
    <col min="12040" max="12042" width="15.7109375" style="1" customWidth="1"/>
    <col min="12043" max="12044" width="2.85546875" style="1" customWidth="1"/>
    <col min="12045" max="12045" width="10.85546875" style="1" customWidth="1"/>
    <col min="12046" max="12046" width="2.85546875" style="1" customWidth="1"/>
    <col min="12047" max="12048" width="15.7109375" style="1" customWidth="1"/>
    <col min="12049" max="12049" width="2.85546875" style="1" customWidth="1"/>
    <col min="12050" max="12050" width="52.85546875" style="1" customWidth="1"/>
    <col min="12051" max="12051" width="49.7109375" style="1" customWidth="1"/>
    <col min="12052" max="12052" width="2.85546875" style="1" customWidth="1"/>
    <col min="12053" max="12055" width="15.7109375" style="1" customWidth="1"/>
    <col min="12056" max="12056" width="2.85546875" style="1" customWidth="1"/>
    <col min="12057" max="12059" width="15.7109375" style="1" customWidth="1"/>
    <col min="12060" max="12061" width="2.85546875" style="1" customWidth="1"/>
    <col min="12062" max="12062" width="10.85546875" style="1" customWidth="1"/>
    <col min="12063" max="12064" width="2.85546875" style="1" customWidth="1"/>
    <col min="12065" max="12065" width="11.42578125" style="1" customWidth="1"/>
    <col min="12066" max="12286" width="11.42578125" style="1"/>
    <col min="12287" max="12287" width="2.85546875" style="1" customWidth="1"/>
    <col min="12288" max="12289" width="49.7109375" style="1" customWidth="1"/>
    <col min="12290" max="12290" width="6" style="1" customWidth="1"/>
    <col min="12291" max="12291" width="2.85546875" style="1" customWidth="1"/>
    <col min="12292" max="12294" width="15.7109375" style="1" customWidth="1"/>
    <col min="12295" max="12295" width="2.85546875" style="1" customWidth="1"/>
    <col min="12296" max="12298" width="15.7109375" style="1" customWidth="1"/>
    <col min="12299" max="12300" width="2.85546875" style="1" customWidth="1"/>
    <col min="12301" max="12301" width="10.85546875" style="1" customWidth="1"/>
    <col min="12302" max="12302" width="2.85546875" style="1" customWidth="1"/>
    <col min="12303" max="12304" width="15.7109375" style="1" customWidth="1"/>
    <col min="12305" max="12305" width="2.85546875" style="1" customWidth="1"/>
    <col min="12306" max="12306" width="52.85546875" style="1" customWidth="1"/>
    <col min="12307" max="12307" width="49.7109375" style="1" customWidth="1"/>
    <col min="12308" max="12308" width="2.85546875" style="1" customWidth="1"/>
    <col min="12309" max="12311" width="15.7109375" style="1" customWidth="1"/>
    <col min="12312" max="12312" width="2.85546875" style="1" customWidth="1"/>
    <col min="12313" max="12315" width="15.7109375" style="1" customWidth="1"/>
    <col min="12316" max="12317" width="2.85546875" style="1" customWidth="1"/>
    <col min="12318" max="12318" width="10.85546875" style="1" customWidth="1"/>
    <col min="12319" max="12320" width="2.85546875" style="1" customWidth="1"/>
    <col min="12321" max="12321" width="11.42578125" style="1" customWidth="1"/>
    <col min="12322" max="12542" width="11.42578125" style="1"/>
    <col min="12543" max="12543" width="2.85546875" style="1" customWidth="1"/>
    <col min="12544" max="12545" width="49.7109375" style="1" customWidth="1"/>
    <col min="12546" max="12546" width="6" style="1" customWidth="1"/>
    <col min="12547" max="12547" width="2.85546875" style="1" customWidth="1"/>
    <col min="12548" max="12550" width="15.7109375" style="1" customWidth="1"/>
    <col min="12551" max="12551" width="2.85546875" style="1" customWidth="1"/>
    <col min="12552" max="12554" width="15.7109375" style="1" customWidth="1"/>
    <col min="12555" max="12556" width="2.85546875" style="1" customWidth="1"/>
    <col min="12557" max="12557" width="10.85546875" style="1" customWidth="1"/>
    <col min="12558" max="12558" width="2.85546875" style="1" customWidth="1"/>
    <col min="12559" max="12560" width="15.7109375" style="1" customWidth="1"/>
    <col min="12561" max="12561" width="2.85546875" style="1" customWidth="1"/>
    <col min="12562" max="12562" width="52.85546875" style="1" customWidth="1"/>
    <col min="12563" max="12563" width="49.7109375" style="1" customWidth="1"/>
    <col min="12564" max="12564" width="2.85546875" style="1" customWidth="1"/>
    <col min="12565" max="12567" width="15.7109375" style="1" customWidth="1"/>
    <col min="12568" max="12568" width="2.85546875" style="1" customWidth="1"/>
    <col min="12569" max="12571" width="15.7109375" style="1" customWidth="1"/>
    <col min="12572" max="12573" width="2.85546875" style="1" customWidth="1"/>
    <col min="12574" max="12574" width="10.85546875" style="1" customWidth="1"/>
    <col min="12575" max="12576" width="2.85546875" style="1" customWidth="1"/>
    <col min="12577" max="12577" width="11.42578125" style="1" customWidth="1"/>
    <col min="12578" max="12798" width="11.42578125" style="1"/>
    <col min="12799" max="12799" width="2.85546875" style="1" customWidth="1"/>
    <col min="12800" max="12801" width="49.7109375" style="1" customWidth="1"/>
    <col min="12802" max="12802" width="6" style="1" customWidth="1"/>
    <col min="12803" max="12803" width="2.85546875" style="1" customWidth="1"/>
    <col min="12804" max="12806" width="15.7109375" style="1" customWidth="1"/>
    <col min="12807" max="12807" width="2.85546875" style="1" customWidth="1"/>
    <col min="12808" max="12810" width="15.7109375" style="1" customWidth="1"/>
    <col min="12811" max="12812" width="2.85546875" style="1" customWidth="1"/>
    <col min="12813" max="12813" width="10.85546875" style="1" customWidth="1"/>
    <col min="12814" max="12814" width="2.85546875" style="1" customWidth="1"/>
    <col min="12815" max="12816" width="15.7109375" style="1" customWidth="1"/>
    <col min="12817" max="12817" width="2.85546875" style="1" customWidth="1"/>
    <col min="12818" max="12818" width="52.85546875" style="1" customWidth="1"/>
    <col min="12819" max="12819" width="49.7109375" style="1" customWidth="1"/>
    <col min="12820" max="12820" width="2.85546875" style="1" customWidth="1"/>
    <col min="12821" max="12823" width="15.7109375" style="1" customWidth="1"/>
    <col min="12824" max="12824" width="2.85546875" style="1" customWidth="1"/>
    <col min="12825" max="12827" width="15.7109375" style="1" customWidth="1"/>
    <col min="12828" max="12829" width="2.85546875" style="1" customWidth="1"/>
    <col min="12830" max="12830" width="10.85546875" style="1" customWidth="1"/>
    <col min="12831" max="12832" width="2.85546875" style="1" customWidth="1"/>
    <col min="12833" max="12833" width="11.42578125" style="1" customWidth="1"/>
    <col min="12834" max="13054" width="11.42578125" style="1"/>
    <col min="13055" max="13055" width="2.85546875" style="1" customWidth="1"/>
    <col min="13056" max="13057" width="49.7109375" style="1" customWidth="1"/>
    <col min="13058" max="13058" width="6" style="1" customWidth="1"/>
    <col min="13059" max="13059" width="2.85546875" style="1" customWidth="1"/>
    <col min="13060" max="13062" width="15.7109375" style="1" customWidth="1"/>
    <col min="13063" max="13063" width="2.85546875" style="1" customWidth="1"/>
    <col min="13064" max="13066" width="15.7109375" style="1" customWidth="1"/>
    <col min="13067" max="13068" width="2.85546875" style="1" customWidth="1"/>
    <col min="13069" max="13069" width="10.85546875" style="1" customWidth="1"/>
    <col min="13070" max="13070" width="2.85546875" style="1" customWidth="1"/>
    <col min="13071" max="13072" width="15.7109375" style="1" customWidth="1"/>
    <col min="13073" max="13073" width="2.85546875" style="1" customWidth="1"/>
    <col min="13074" max="13074" width="52.85546875" style="1" customWidth="1"/>
    <col min="13075" max="13075" width="49.7109375" style="1" customWidth="1"/>
    <col min="13076" max="13076" width="2.85546875" style="1" customWidth="1"/>
    <col min="13077" max="13079" width="15.7109375" style="1" customWidth="1"/>
    <col min="13080" max="13080" width="2.85546875" style="1" customWidth="1"/>
    <col min="13081" max="13083" width="15.7109375" style="1" customWidth="1"/>
    <col min="13084" max="13085" width="2.85546875" style="1" customWidth="1"/>
    <col min="13086" max="13086" width="10.85546875" style="1" customWidth="1"/>
    <col min="13087" max="13088" width="2.85546875" style="1" customWidth="1"/>
    <col min="13089" max="13089" width="11.42578125" style="1" customWidth="1"/>
    <col min="13090" max="13310" width="11.42578125" style="1"/>
    <col min="13311" max="13311" width="2.85546875" style="1" customWidth="1"/>
    <col min="13312" max="13313" width="49.7109375" style="1" customWidth="1"/>
    <col min="13314" max="13314" width="6" style="1" customWidth="1"/>
    <col min="13315" max="13315" width="2.85546875" style="1" customWidth="1"/>
    <col min="13316" max="13318" width="15.7109375" style="1" customWidth="1"/>
    <col min="13319" max="13319" width="2.85546875" style="1" customWidth="1"/>
    <col min="13320" max="13322" width="15.7109375" style="1" customWidth="1"/>
    <col min="13323" max="13324" width="2.85546875" style="1" customWidth="1"/>
    <col min="13325" max="13325" width="10.85546875" style="1" customWidth="1"/>
    <col min="13326" max="13326" width="2.85546875" style="1" customWidth="1"/>
    <col min="13327" max="13328" width="15.7109375" style="1" customWidth="1"/>
    <col min="13329" max="13329" width="2.85546875" style="1" customWidth="1"/>
    <col min="13330" max="13330" width="52.85546875" style="1" customWidth="1"/>
    <col min="13331" max="13331" width="49.7109375" style="1" customWidth="1"/>
    <col min="13332" max="13332" width="2.85546875" style="1" customWidth="1"/>
    <col min="13333" max="13335" width="15.7109375" style="1" customWidth="1"/>
    <col min="13336" max="13336" width="2.85546875" style="1" customWidth="1"/>
    <col min="13337" max="13339" width="15.7109375" style="1" customWidth="1"/>
    <col min="13340" max="13341" width="2.85546875" style="1" customWidth="1"/>
    <col min="13342" max="13342" width="10.85546875" style="1" customWidth="1"/>
    <col min="13343" max="13344" width="2.85546875" style="1" customWidth="1"/>
    <col min="13345" max="13345" width="11.42578125" style="1" customWidth="1"/>
    <col min="13346" max="13566" width="11.42578125" style="1"/>
    <col min="13567" max="13567" width="2.85546875" style="1" customWidth="1"/>
    <col min="13568" max="13569" width="49.7109375" style="1" customWidth="1"/>
    <col min="13570" max="13570" width="6" style="1" customWidth="1"/>
    <col min="13571" max="13571" width="2.85546875" style="1" customWidth="1"/>
    <col min="13572" max="13574" width="15.7109375" style="1" customWidth="1"/>
    <col min="13575" max="13575" width="2.85546875" style="1" customWidth="1"/>
    <col min="13576" max="13578" width="15.7109375" style="1" customWidth="1"/>
    <col min="13579" max="13580" width="2.85546875" style="1" customWidth="1"/>
    <col min="13581" max="13581" width="10.85546875" style="1" customWidth="1"/>
    <col min="13582" max="13582" width="2.85546875" style="1" customWidth="1"/>
    <col min="13583" max="13584" width="15.7109375" style="1" customWidth="1"/>
    <col min="13585" max="13585" width="2.85546875" style="1" customWidth="1"/>
    <col min="13586" max="13586" width="52.85546875" style="1" customWidth="1"/>
    <col min="13587" max="13587" width="49.7109375" style="1" customWidth="1"/>
    <col min="13588" max="13588" width="2.85546875" style="1" customWidth="1"/>
    <col min="13589" max="13591" width="15.7109375" style="1" customWidth="1"/>
    <col min="13592" max="13592" width="2.85546875" style="1" customWidth="1"/>
    <col min="13593" max="13595" width="15.7109375" style="1" customWidth="1"/>
    <col min="13596" max="13597" width="2.85546875" style="1" customWidth="1"/>
    <col min="13598" max="13598" width="10.85546875" style="1" customWidth="1"/>
    <col min="13599" max="13600" width="2.85546875" style="1" customWidth="1"/>
    <col min="13601" max="13601" width="11.42578125" style="1" customWidth="1"/>
    <col min="13602" max="13822" width="11.42578125" style="1"/>
    <col min="13823" max="13823" width="2.85546875" style="1" customWidth="1"/>
    <col min="13824" max="13825" width="49.7109375" style="1" customWidth="1"/>
    <col min="13826" max="13826" width="6" style="1" customWidth="1"/>
    <col min="13827" max="13827" width="2.85546875" style="1" customWidth="1"/>
    <col min="13828" max="13830" width="15.7109375" style="1" customWidth="1"/>
    <col min="13831" max="13831" width="2.85546875" style="1" customWidth="1"/>
    <col min="13832" max="13834" width="15.7109375" style="1" customWidth="1"/>
    <col min="13835" max="13836" width="2.85546875" style="1" customWidth="1"/>
    <col min="13837" max="13837" width="10.85546875" style="1" customWidth="1"/>
    <col min="13838" max="13838" width="2.85546875" style="1" customWidth="1"/>
    <col min="13839" max="13840" width="15.7109375" style="1" customWidth="1"/>
    <col min="13841" max="13841" width="2.85546875" style="1" customWidth="1"/>
    <col min="13842" max="13842" width="52.85546875" style="1" customWidth="1"/>
    <col min="13843" max="13843" width="49.7109375" style="1" customWidth="1"/>
    <col min="13844" max="13844" width="2.85546875" style="1" customWidth="1"/>
    <col min="13845" max="13847" width="15.7109375" style="1" customWidth="1"/>
    <col min="13848" max="13848" width="2.85546875" style="1" customWidth="1"/>
    <col min="13849" max="13851" width="15.7109375" style="1" customWidth="1"/>
    <col min="13852" max="13853" width="2.85546875" style="1" customWidth="1"/>
    <col min="13854" max="13854" width="10.85546875" style="1" customWidth="1"/>
    <col min="13855" max="13856" width="2.85546875" style="1" customWidth="1"/>
    <col min="13857" max="13857" width="11.42578125" style="1" customWidth="1"/>
    <col min="13858" max="14078" width="11.42578125" style="1"/>
    <col min="14079" max="14079" width="2.85546875" style="1" customWidth="1"/>
    <col min="14080" max="14081" width="49.7109375" style="1" customWidth="1"/>
    <col min="14082" max="14082" width="6" style="1" customWidth="1"/>
    <col min="14083" max="14083" width="2.85546875" style="1" customWidth="1"/>
    <col min="14084" max="14086" width="15.7109375" style="1" customWidth="1"/>
    <col min="14087" max="14087" width="2.85546875" style="1" customWidth="1"/>
    <col min="14088" max="14090" width="15.7109375" style="1" customWidth="1"/>
    <col min="14091" max="14092" width="2.85546875" style="1" customWidth="1"/>
    <col min="14093" max="14093" width="10.85546875" style="1" customWidth="1"/>
    <col min="14094" max="14094" width="2.85546875" style="1" customWidth="1"/>
    <col min="14095" max="14096" width="15.7109375" style="1" customWidth="1"/>
    <col min="14097" max="14097" width="2.85546875" style="1" customWidth="1"/>
    <col min="14098" max="14098" width="52.85546875" style="1" customWidth="1"/>
    <col min="14099" max="14099" width="49.7109375" style="1" customWidth="1"/>
    <col min="14100" max="14100" width="2.85546875" style="1" customWidth="1"/>
    <col min="14101" max="14103" width="15.7109375" style="1" customWidth="1"/>
    <col min="14104" max="14104" width="2.85546875" style="1" customWidth="1"/>
    <col min="14105" max="14107" width="15.7109375" style="1" customWidth="1"/>
    <col min="14108" max="14109" width="2.85546875" style="1" customWidth="1"/>
    <col min="14110" max="14110" width="10.85546875" style="1" customWidth="1"/>
    <col min="14111" max="14112" width="2.85546875" style="1" customWidth="1"/>
    <col min="14113" max="14113" width="11.42578125" style="1" customWidth="1"/>
    <col min="14114" max="14334" width="11.42578125" style="1"/>
    <col min="14335" max="14335" width="2.85546875" style="1" customWidth="1"/>
    <col min="14336" max="14337" width="49.7109375" style="1" customWidth="1"/>
    <col min="14338" max="14338" width="6" style="1" customWidth="1"/>
    <col min="14339" max="14339" width="2.85546875" style="1" customWidth="1"/>
    <col min="14340" max="14342" width="15.7109375" style="1" customWidth="1"/>
    <col min="14343" max="14343" width="2.85546875" style="1" customWidth="1"/>
    <col min="14344" max="14346" width="15.7109375" style="1" customWidth="1"/>
    <col min="14347" max="14348" width="2.85546875" style="1" customWidth="1"/>
    <col min="14349" max="14349" width="10.85546875" style="1" customWidth="1"/>
    <col min="14350" max="14350" width="2.85546875" style="1" customWidth="1"/>
    <col min="14351" max="14352" width="15.7109375" style="1" customWidth="1"/>
    <col min="14353" max="14353" width="2.85546875" style="1" customWidth="1"/>
    <col min="14354" max="14354" width="52.85546875" style="1" customWidth="1"/>
    <col min="14355" max="14355" width="49.7109375" style="1" customWidth="1"/>
    <col min="14356" max="14356" width="2.85546875" style="1" customWidth="1"/>
    <col min="14357" max="14359" width="15.7109375" style="1" customWidth="1"/>
    <col min="14360" max="14360" width="2.85546875" style="1" customWidth="1"/>
    <col min="14361" max="14363" width="15.7109375" style="1" customWidth="1"/>
    <col min="14364" max="14365" width="2.85546875" style="1" customWidth="1"/>
    <col min="14366" max="14366" width="10.85546875" style="1" customWidth="1"/>
    <col min="14367" max="14368" width="2.85546875" style="1" customWidth="1"/>
    <col min="14369" max="14369" width="11.42578125" style="1" customWidth="1"/>
    <col min="14370" max="14590" width="11.42578125" style="1"/>
    <col min="14591" max="14591" width="2.85546875" style="1" customWidth="1"/>
    <col min="14592" max="14593" width="49.7109375" style="1" customWidth="1"/>
    <col min="14594" max="14594" width="6" style="1" customWidth="1"/>
    <col min="14595" max="14595" width="2.85546875" style="1" customWidth="1"/>
    <col min="14596" max="14598" width="15.7109375" style="1" customWidth="1"/>
    <col min="14599" max="14599" width="2.85546875" style="1" customWidth="1"/>
    <col min="14600" max="14602" width="15.7109375" style="1" customWidth="1"/>
    <col min="14603" max="14604" width="2.85546875" style="1" customWidth="1"/>
    <col min="14605" max="14605" width="10.85546875" style="1" customWidth="1"/>
    <col min="14606" max="14606" width="2.85546875" style="1" customWidth="1"/>
    <col min="14607" max="14608" width="15.7109375" style="1" customWidth="1"/>
    <col min="14609" max="14609" width="2.85546875" style="1" customWidth="1"/>
    <col min="14610" max="14610" width="52.85546875" style="1" customWidth="1"/>
    <col min="14611" max="14611" width="49.7109375" style="1" customWidth="1"/>
    <col min="14612" max="14612" width="2.85546875" style="1" customWidth="1"/>
    <col min="14613" max="14615" width="15.7109375" style="1" customWidth="1"/>
    <col min="14616" max="14616" width="2.85546875" style="1" customWidth="1"/>
    <col min="14617" max="14619" width="15.7109375" style="1" customWidth="1"/>
    <col min="14620" max="14621" width="2.85546875" style="1" customWidth="1"/>
    <col min="14622" max="14622" width="10.85546875" style="1" customWidth="1"/>
    <col min="14623" max="14624" width="2.85546875" style="1" customWidth="1"/>
    <col min="14625" max="14625" width="11.42578125" style="1" customWidth="1"/>
    <col min="14626" max="14846" width="11.42578125" style="1"/>
    <col min="14847" max="14847" width="2.85546875" style="1" customWidth="1"/>
    <col min="14848" max="14849" width="49.7109375" style="1" customWidth="1"/>
    <col min="14850" max="14850" width="6" style="1" customWidth="1"/>
    <col min="14851" max="14851" width="2.85546875" style="1" customWidth="1"/>
    <col min="14852" max="14854" width="15.7109375" style="1" customWidth="1"/>
    <col min="14855" max="14855" width="2.85546875" style="1" customWidth="1"/>
    <col min="14856" max="14858" width="15.7109375" style="1" customWidth="1"/>
    <col min="14859" max="14860" width="2.85546875" style="1" customWidth="1"/>
    <col min="14861" max="14861" width="10.85546875" style="1" customWidth="1"/>
    <col min="14862" max="14862" width="2.85546875" style="1" customWidth="1"/>
    <col min="14863" max="14864" width="15.7109375" style="1" customWidth="1"/>
    <col min="14865" max="14865" width="2.85546875" style="1" customWidth="1"/>
    <col min="14866" max="14866" width="52.85546875" style="1" customWidth="1"/>
    <col min="14867" max="14867" width="49.7109375" style="1" customWidth="1"/>
    <col min="14868" max="14868" width="2.85546875" style="1" customWidth="1"/>
    <col min="14869" max="14871" width="15.7109375" style="1" customWidth="1"/>
    <col min="14872" max="14872" width="2.85546875" style="1" customWidth="1"/>
    <col min="14873" max="14875" width="15.7109375" style="1" customWidth="1"/>
    <col min="14876" max="14877" width="2.85546875" style="1" customWidth="1"/>
    <col min="14878" max="14878" width="10.85546875" style="1" customWidth="1"/>
    <col min="14879" max="14880" width="2.85546875" style="1" customWidth="1"/>
    <col min="14881" max="14881" width="11.42578125" style="1" customWidth="1"/>
    <col min="14882" max="15102" width="11.42578125" style="1"/>
    <col min="15103" max="15103" width="2.85546875" style="1" customWidth="1"/>
    <col min="15104" max="15105" width="49.7109375" style="1" customWidth="1"/>
    <col min="15106" max="15106" width="6" style="1" customWidth="1"/>
    <col min="15107" max="15107" width="2.85546875" style="1" customWidth="1"/>
    <col min="15108" max="15110" width="15.7109375" style="1" customWidth="1"/>
    <col min="15111" max="15111" width="2.85546875" style="1" customWidth="1"/>
    <col min="15112" max="15114" width="15.7109375" style="1" customWidth="1"/>
    <col min="15115" max="15116" width="2.85546875" style="1" customWidth="1"/>
    <col min="15117" max="15117" width="10.85546875" style="1" customWidth="1"/>
    <col min="15118" max="15118" width="2.85546875" style="1" customWidth="1"/>
    <col min="15119" max="15120" width="15.7109375" style="1" customWidth="1"/>
    <col min="15121" max="15121" width="2.85546875" style="1" customWidth="1"/>
    <col min="15122" max="15122" width="52.85546875" style="1" customWidth="1"/>
    <col min="15123" max="15123" width="49.7109375" style="1" customWidth="1"/>
    <col min="15124" max="15124" width="2.85546875" style="1" customWidth="1"/>
    <col min="15125" max="15127" width="15.7109375" style="1" customWidth="1"/>
    <col min="15128" max="15128" width="2.85546875" style="1" customWidth="1"/>
    <col min="15129" max="15131" width="15.7109375" style="1" customWidth="1"/>
    <col min="15132" max="15133" width="2.85546875" style="1" customWidth="1"/>
    <col min="15134" max="15134" width="10.85546875" style="1" customWidth="1"/>
    <col min="15135" max="15136" width="2.85546875" style="1" customWidth="1"/>
    <col min="15137" max="15137" width="11.42578125" style="1" customWidth="1"/>
    <col min="15138" max="15358" width="11.42578125" style="1"/>
    <col min="15359" max="15359" width="2.85546875" style="1" customWidth="1"/>
    <col min="15360" max="15361" width="49.7109375" style="1" customWidth="1"/>
    <col min="15362" max="15362" width="6" style="1" customWidth="1"/>
    <col min="15363" max="15363" width="2.85546875" style="1" customWidth="1"/>
    <col min="15364" max="15366" width="15.7109375" style="1" customWidth="1"/>
    <col min="15367" max="15367" width="2.85546875" style="1" customWidth="1"/>
    <col min="15368" max="15370" width="15.7109375" style="1" customWidth="1"/>
    <col min="15371" max="15372" width="2.85546875" style="1" customWidth="1"/>
    <col min="15373" max="15373" width="10.85546875" style="1" customWidth="1"/>
    <col min="15374" max="15374" width="2.85546875" style="1" customWidth="1"/>
    <col min="15375" max="15376" width="15.7109375" style="1" customWidth="1"/>
    <col min="15377" max="15377" width="2.85546875" style="1" customWidth="1"/>
    <col min="15378" max="15378" width="52.85546875" style="1" customWidth="1"/>
    <col min="15379" max="15379" width="49.7109375" style="1" customWidth="1"/>
    <col min="15380" max="15380" width="2.85546875" style="1" customWidth="1"/>
    <col min="15381" max="15383" width="15.7109375" style="1" customWidth="1"/>
    <col min="15384" max="15384" width="2.85546875" style="1" customWidth="1"/>
    <col min="15385" max="15387" width="15.7109375" style="1" customWidth="1"/>
    <col min="15388" max="15389" width="2.85546875" style="1" customWidth="1"/>
    <col min="15390" max="15390" width="10.85546875" style="1" customWidth="1"/>
    <col min="15391" max="15392" width="2.85546875" style="1" customWidth="1"/>
    <col min="15393" max="15393" width="11.42578125" style="1" customWidth="1"/>
    <col min="15394" max="15614" width="11.42578125" style="1"/>
    <col min="15615" max="15615" width="2.85546875" style="1" customWidth="1"/>
    <col min="15616" max="15617" width="49.7109375" style="1" customWidth="1"/>
    <col min="15618" max="15618" width="6" style="1" customWidth="1"/>
    <col min="15619" max="15619" width="2.85546875" style="1" customWidth="1"/>
    <col min="15620" max="15622" width="15.7109375" style="1" customWidth="1"/>
    <col min="15623" max="15623" width="2.85546875" style="1" customWidth="1"/>
    <col min="15624" max="15626" width="15.7109375" style="1" customWidth="1"/>
    <col min="15627" max="15628" width="2.85546875" style="1" customWidth="1"/>
    <col min="15629" max="15629" width="10.85546875" style="1" customWidth="1"/>
    <col min="15630" max="15630" width="2.85546875" style="1" customWidth="1"/>
    <col min="15631" max="15632" width="15.7109375" style="1" customWidth="1"/>
    <col min="15633" max="15633" width="2.85546875" style="1" customWidth="1"/>
    <col min="15634" max="15634" width="52.85546875" style="1" customWidth="1"/>
    <col min="15635" max="15635" width="49.7109375" style="1" customWidth="1"/>
    <col min="15636" max="15636" width="2.85546875" style="1" customWidth="1"/>
    <col min="15637" max="15639" width="15.7109375" style="1" customWidth="1"/>
    <col min="15640" max="15640" width="2.85546875" style="1" customWidth="1"/>
    <col min="15641" max="15643" width="15.7109375" style="1" customWidth="1"/>
    <col min="15644" max="15645" width="2.85546875" style="1" customWidth="1"/>
    <col min="15646" max="15646" width="10.85546875" style="1" customWidth="1"/>
    <col min="15647" max="15648" width="2.85546875" style="1" customWidth="1"/>
    <col min="15649" max="15649" width="11.42578125" style="1" customWidth="1"/>
    <col min="15650" max="15870" width="11.42578125" style="1"/>
    <col min="15871" max="15871" width="2.85546875" style="1" customWidth="1"/>
    <col min="15872" max="15873" width="49.7109375" style="1" customWidth="1"/>
    <col min="15874" max="15874" width="6" style="1" customWidth="1"/>
    <col min="15875" max="15875" width="2.85546875" style="1" customWidth="1"/>
    <col min="15876" max="15878" width="15.7109375" style="1" customWidth="1"/>
    <col min="15879" max="15879" width="2.85546875" style="1" customWidth="1"/>
    <col min="15880" max="15882" width="15.7109375" style="1" customWidth="1"/>
    <col min="15883" max="15884" width="2.85546875" style="1" customWidth="1"/>
    <col min="15885" max="15885" width="10.85546875" style="1" customWidth="1"/>
    <col min="15886" max="15886" width="2.85546875" style="1" customWidth="1"/>
    <col min="15887" max="15888" width="15.7109375" style="1" customWidth="1"/>
    <col min="15889" max="15889" width="2.85546875" style="1" customWidth="1"/>
    <col min="15890" max="15890" width="52.85546875" style="1" customWidth="1"/>
    <col min="15891" max="15891" width="49.7109375" style="1" customWidth="1"/>
    <col min="15892" max="15892" width="2.85546875" style="1" customWidth="1"/>
    <col min="15893" max="15895" width="15.7109375" style="1" customWidth="1"/>
    <col min="15896" max="15896" width="2.85546875" style="1" customWidth="1"/>
    <col min="15897" max="15899" width="15.7109375" style="1" customWidth="1"/>
    <col min="15900" max="15901" width="2.85546875" style="1" customWidth="1"/>
    <col min="15902" max="15902" width="10.85546875" style="1" customWidth="1"/>
    <col min="15903" max="15904" width="2.85546875" style="1" customWidth="1"/>
    <col min="15905" max="15905" width="11.42578125" style="1" customWidth="1"/>
    <col min="15906" max="16126" width="11.42578125" style="1"/>
    <col min="16127" max="16127" width="2.85546875" style="1" customWidth="1"/>
    <col min="16128" max="16129" width="49.7109375" style="1" customWidth="1"/>
    <col min="16130" max="16130" width="6" style="1" customWidth="1"/>
    <col min="16131" max="16131" width="2.85546875" style="1" customWidth="1"/>
    <col min="16132" max="16134" width="15.7109375" style="1" customWidth="1"/>
    <col min="16135" max="16135" width="2.85546875" style="1" customWidth="1"/>
    <col min="16136" max="16138" width="15.7109375" style="1" customWidth="1"/>
    <col min="16139" max="16140" width="2.85546875" style="1" customWidth="1"/>
    <col min="16141" max="16141" width="10.85546875" style="1" customWidth="1"/>
    <col min="16142" max="16142" width="2.85546875" style="1" customWidth="1"/>
    <col min="16143" max="16144" width="15.7109375" style="1" customWidth="1"/>
    <col min="16145" max="16145" width="2.85546875" style="1" customWidth="1"/>
    <col min="16146" max="16146" width="52.85546875" style="1" customWidth="1"/>
    <col min="16147" max="16147" width="49.7109375" style="1" customWidth="1"/>
    <col min="16148" max="16148" width="2.85546875" style="1" customWidth="1"/>
    <col min="16149" max="16151" width="15.7109375" style="1" customWidth="1"/>
    <col min="16152" max="16152" width="2.85546875" style="1" customWidth="1"/>
    <col min="16153" max="16155" width="15.7109375" style="1" customWidth="1"/>
    <col min="16156" max="16157" width="2.85546875" style="1" customWidth="1"/>
    <col min="16158" max="16158" width="10.85546875" style="1" customWidth="1"/>
    <col min="16159" max="16160" width="2.85546875" style="1" customWidth="1"/>
    <col min="16161" max="16161" width="11.42578125" style="1" customWidth="1"/>
    <col min="16162" max="16384" width="11.42578125" style="1"/>
  </cols>
  <sheetData>
    <row r="1" spans="1:34" ht="12" customHeight="1" x14ac:dyDescent="0.25">
      <c r="AG1" s="75"/>
      <c r="AH1" s="75"/>
    </row>
    <row r="2" spans="1:34" x14ac:dyDescent="0.25">
      <c r="B2" s="27" t="s">
        <v>296</v>
      </c>
      <c r="S2" s="27"/>
      <c r="AG2" s="75"/>
      <c r="AH2" s="75"/>
    </row>
    <row r="3" spans="1:34" x14ac:dyDescent="0.25">
      <c r="B3" s="27" t="s">
        <v>155</v>
      </c>
      <c r="S3" s="27" t="s">
        <v>155</v>
      </c>
      <c r="AG3" s="75"/>
      <c r="AH3" s="75"/>
    </row>
    <row r="4" spans="1:34" x14ac:dyDescent="0.25">
      <c r="B4" s="55" t="s">
        <v>2</v>
      </c>
      <c r="L4" s="278"/>
      <c r="S4" s="55" t="s">
        <v>3</v>
      </c>
      <c r="AG4" s="75"/>
      <c r="AH4" s="75"/>
    </row>
    <row r="5" spans="1:34" s="514" customFormat="1" ht="15" customHeight="1" x14ac:dyDescent="0.25">
      <c r="A5" s="1464"/>
      <c r="B5" s="1501" t="s">
        <v>4</v>
      </c>
      <c r="C5" s="1501" t="s">
        <v>5</v>
      </c>
      <c r="D5" s="1464"/>
      <c r="E5" s="1501">
        <v>2019</v>
      </c>
      <c r="F5" s="1501"/>
      <c r="G5" s="1501"/>
      <c r="H5" s="1464"/>
      <c r="I5" s="1501">
        <v>2018</v>
      </c>
      <c r="J5" s="1501"/>
      <c r="K5" s="1501"/>
      <c r="L5" s="1478"/>
      <c r="M5" s="1464"/>
      <c r="N5" s="1500" t="s">
        <v>517</v>
      </c>
      <c r="O5" s="1464"/>
      <c r="P5" s="1500" t="s">
        <v>659</v>
      </c>
      <c r="Q5" s="1500" t="s">
        <v>459</v>
      </c>
      <c r="R5" s="1464"/>
      <c r="S5" s="1501" t="s">
        <v>4</v>
      </c>
      <c r="T5" s="1464"/>
      <c r="U5" s="1501">
        <v>2019</v>
      </c>
      <c r="V5" s="1501"/>
      <c r="W5" s="1501"/>
      <c r="X5" s="1464"/>
      <c r="Y5" s="1501">
        <v>2018</v>
      </c>
      <c r="Z5" s="1501"/>
      <c r="AA5" s="1501"/>
      <c r="AB5" s="1464"/>
      <c r="AC5" s="1464"/>
      <c r="AD5" s="1500" t="s">
        <v>517</v>
      </c>
      <c r="AE5" s="1464"/>
      <c r="AF5" s="1464"/>
      <c r="AG5" s="1456"/>
      <c r="AH5" s="1456"/>
    </row>
    <row r="6" spans="1:34" s="514" customFormat="1" x14ac:dyDescent="0.25">
      <c r="A6" s="1464"/>
      <c r="B6" s="1501"/>
      <c r="C6" s="1501"/>
      <c r="D6" s="1464"/>
      <c r="E6" s="1501" t="s">
        <v>148</v>
      </c>
      <c r="F6" s="1441" t="s">
        <v>149</v>
      </c>
      <c r="G6" s="1441" t="s">
        <v>150</v>
      </c>
      <c r="H6" s="1464"/>
      <c r="I6" s="1501" t="s">
        <v>148</v>
      </c>
      <c r="J6" s="1441" t="s">
        <v>149</v>
      </c>
      <c r="K6" s="1441" t="s">
        <v>150</v>
      </c>
      <c r="L6" s="1478"/>
      <c r="M6" s="1464"/>
      <c r="N6" s="1500"/>
      <c r="O6" s="1464"/>
      <c r="P6" s="1500"/>
      <c r="Q6" s="1500"/>
      <c r="R6" s="1464"/>
      <c r="S6" s="1501"/>
      <c r="T6" s="1464"/>
      <c r="U6" s="1501" t="s">
        <v>148</v>
      </c>
      <c r="V6" s="1441" t="s">
        <v>149</v>
      </c>
      <c r="W6" s="1441" t="s">
        <v>150</v>
      </c>
      <c r="X6" s="1464"/>
      <c r="Y6" s="1501" t="s">
        <v>148</v>
      </c>
      <c r="Z6" s="1441" t="s">
        <v>149</v>
      </c>
      <c r="AA6" s="1441" t="s">
        <v>150</v>
      </c>
      <c r="AB6" s="1464"/>
      <c r="AC6" s="1464"/>
      <c r="AD6" s="1500"/>
      <c r="AE6" s="1464"/>
      <c r="AF6" s="1464"/>
      <c r="AG6" s="1456"/>
      <c r="AH6" s="1456"/>
    </row>
    <row r="7" spans="1:34" s="514" customFormat="1" x14ac:dyDescent="0.25">
      <c r="A7" s="1464"/>
      <c r="B7" s="1501"/>
      <c r="C7" s="1501"/>
      <c r="D7" s="1464"/>
      <c r="E7" s="1501"/>
      <c r="F7" s="1441" t="s">
        <v>151</v>
      </c>
      <c r="G7" s="1441" t="s">
        <v>151</v>
      </c>
      <c r="H7" s="1464"/>
      <c r="I7" s="1501"/>
      <c r="J7" s="1441" t="s">
        <v>151</v>
      </c>
      <c r="K7" s="1441" t="s">
        <v>151</v>
      </c>
      <c r="L7" s="1478"/>
      <c r="M7" s="1464"/>
      <c r="N7" s="1500"/>
      <c r="O7" s="1464"/>
      <c r="P7" s="1500"/>
      <c r="Q7" s="1500"/>
      <c r="R7" s="1464"/>
      <c r="S7" s="1501"/>
      <c r="T7" s="1464"/>
      <c r="U7" s="1501"/>
      <c r="V7" s="1441" t="s">
        <v>151</v>
      </c>
      <c r="W7" s="1441" t="s">
        <v>151</v>
      </c>
      <c r="X7" s="1464"/>
      <c r="Y7" s="1501"/>
      <c r="Z7" s="1441" t="s">
        <v>151</v>
      </c>
      <c r="AA7" s="1441" t="s">
        <v>151</v>
      </c>
      <c r="AB7" s="1464"/>
      <c r="AC7" s="1464"/>
      <c r="AD7" s="1500"/>
      <c r="AE7" s="1464"/>
      <c r="AF7" s="1464"/>
      <c r="AG7" s="1456"/>
      <c r="AH7" s="1456"/>
    </row>
    <row r="8" spans="1:34" x14ac:dyDescent="0.25">
      <c r="A8" s="7"/>
      <c r="B8" s="7"/>
      <c r="C8" s="7"/>
      <c r="D8" s="7"/>
      <c r="E8" s="9"/>
      <c r="F8" s="7"/>
      <c r="G8" s="7"/>
      <c r="H8" s="7"/>
      <c r="I8" s="9"/>
      <c r="J8" s="7"/>
      <c r="K8" s="7"/>
      <c r="L8" s="278"/>
      <c r="M8" s="7"/>
      <c r="N8" s="10"/>
      <c r="O8" s="7"/>
      <c r="P8" s="10"/>
      <c r="Q8" s="7"/>
      <c r="R8" s="7"/>
      <c r="S8" s="7"/>
      <c r="T8" s="7"/>
      <c r="U8" s="9"/>
      <c r="V8" s="7"/>
      <c r="W8" s="7"/>
      <c r="X8" s="7"/>
      <c r="Y8" s="9"/>
      <c r="Z8" s="7"/>
      <c r="AA8" s="7"/>
      <c r="AB8" s="7"/>
      <c r="AC8" s="7"/>
      <c r="AD8" s="10"/>
      <c r="AE8" s="7"/>
      <c r="AF8" s="7"/>
      <c r="AG8" s="75"/>
      <c r="AH8" s="75"/>
    </row>
    <row r="9" spans="1:34" x14ac:dyDescent="0.25">
      <c r="B9" s="11" t="s">
        <v>6</v>
      </c>
      <c r="E9" s="49"/>
      <c r="F9" s="13"/>
      <c r="G9" s="13"/>
      <c r="H9" s="13"/>
      <c r="I9" s="49"/>
      <c r="J9" s="13"/>
      <c r="K9" s="13"/>
      <c r="L9" s="278"/>
      <c r="M9" s="13"/>
      <c r="N9" s="13"/>
      <c r="P9" s="13"/>
      <c r="S9" s="11" t="s">
        <v>6</v>
      </c>
      <c r="U9" s="22"/>
      <c r="V9" s="15"/>
      <c r="W9" s="15"/>
      <c r="X9" s="15"/>
      <c r="Y9" s="22"/>
      <c r="Z9" s="15"/>
      <c r="AA9" s="15"/>
      <c r="AB9" s="15"/>
      <c r="AD9" s="13"/>
      <c r="AG9" s="75"/>
      <c r="AH9" s="75"/>
    </row>
    <row r="10" spans="1:34" x14ac:dyDescent="0.25">
      <c r="A10" s="27"/>
      <c r="B10" s="964" t="s">
        <v>15</v>
      </c>
      <c r="C10" s="965" t="s">
        <v>16</v>
      </c>
      <c r="D10" s="499"/>
      <c r="E10" s="966">
        <f t="shared" ref="E10:E34" si="0">IF(OR(ISNUMBER(F10),ISNUMBER(G10)),SUM(F10,G10),"NA")</f>
        <v>58.05</v>
      </c>
      <c r="F10" s="731">
        <v>0</v>
      </c>
      <c r="G10" s="731">
        <v>58.05</v>
      </c>
      <c r="H10" s="967"/>
      <c r="I10" s="966">
        <f t="shared" ref="I10:I34" si="1">IF(OR(ISNUMBER(J10),ISNUMBER(K10)),SUM(J10,K10),"NA")</f>
        <v>84.82</v>
      </c>
      <c r="J10" s="731">
        <v>0</v>
      </c>
      <c r="K10" s="731">
        <v>84.82</v>
      </c>
      <c r="L10" s="278"/>
      <c r="M10" s="16"/>
      <c r="N10" s="972">
        <f t="shared" ref="N10:N34" si="2">IF(OR(E10="NA",I10=0,I10="NA"),"NA",(E10-I10)/I10)</f>
        <v>-0.31560952605517567</v>
      </c>
      <c r="O10" s="27"/>
      <c r="P10" s="547">
        <f>VLOOKUP(B10,'FX rates'!$B$9:$K$124,9,FALSE)</f>
        <v>3.3380833333333335</v>
      </c>
      <c r="Q10" s="548">
        <f>VLOOKUP(B10,'FX rates'!$B$9:$K$124,10,FALSE)</f>
        <v>3.2792499999999998</v>
      </c>
      <c r="R10" s="27"/>
      <c r="S10" s="964" t="s">
        <v>15</v>
      </c>
      <c r="T10" s="499"/>
      <c r="U10" s="966">
        <f>IF(E10="NA","NA",E10/$P10)</f>
        <v>17.39021893801333</v>
      </c>
      <c r="V10" s="731">
        <f>IF(F10="NA","NA",F10/$P10)</f>
        <v>0</v>
      </c>
      <c r="W10" s="731">
        <f>IF(G10="NA","NA",G10/$P10)</f>
        <v>17.39021893801333</v>
      </c>
      <c r="X10" s="448"/>
      <c r="Y10" s="966">
        <f>IF(I10="NA","NA",I10/$Q10)</f>
        <v>25.865670503926204</v>
      </c>
      <c r="Z10" s="731">
        <f>IF(J10="NA","NA",J10/$Q10)</f>
        <v>0</v>
      </c>
      <c r="AA10" s="731">
        <f>IF(K10="NA","NA",K10/$Q10)</f>
        <v>25.865670503926204</v>
      </c>
      <c r="AB10" s="499"/>
      <c r="AC10" s="446"/>
      <c r="AD10" s="972">
        <f t="shared" ref="AD10:AD34" si="3">IF(OR(U10="NA",Y10=0,Y10="NA"),"NA",(U10-Y10)/Y10)</f>
        <v>-0.32767182913840825</v>
      </c>
      <c r="AE10" s="63"/>
      <c r="AF10" s="27"/>
      <c r="AG10" s="75"/>
      <c r="AH10" s="75"/>
    </row>
    <row r="11" spans="1:34" x14ac:dyDescent="0.25">
      <c r="B11" s="21"/>
      <c r="C11" s="66"/>
      <c r="E11" s="278"/>
      <c r="F11" s="278"/>
      <c r="G11" s="278"/>
      <c r="H11" s="266"/>
      <c r="I11" s="278"/>
      <c r="J11" s="278"/>
      <c r="K11" s="278"/>
      <c r="L11" s="278"/>
      <c r="M11" s="13"/>
      <c r="N11" s="67"/>
      <c r="O11" s="67"/>
      <c r="P11" s="67"/>
      <c r="Q11" s="67"/>
      <c r="R11" s="67"/>
      <c r="S11" s="43"/>
      <c r="U11" s="278"/>
      <c r="V11" s="278"/>
      <c r="W11" s="278"/>
      <c r="X11" s="15"/>
      <c r="Y11" s="278"/>
      <c r="Z11" s="278"/>
      <c r="AA11" s="278"/>
      <c r="AB11" s="27"/>
      <c r="AD11" s="67"/>
      <c r="AE11" s="65"/>
      <c r="AF11" s="72"/>
      <c r="AG11" s="75"/>
      <c r="AH11" s="75"/>
    </row>
    <row r="12" spans="1:34" x14ac:dyDescent="0.25">
      <c r="A12" s="6"/>
      <c r="B12" s="29"/>
      <c r="C12" s="66"/>
      <c r="D12" s="6"/>
      <c r="E12" s="278"/>
      <c r="F12" s="278"/>
      <c r="G12" s="278"/>
      <c r="H12" s="286"/>
      <c r="I12" s="278"/>
      <c r="J12" s="278"/>
      <c r="K12" s="278"/>
      <c r="L12" s="278"/>
      <c r="M12" s="74"/>
      <c r="N12" s="67"/>
      <c r="O12" s="67"/>
      <c r="P12" s="67"/>
      <c r="Q12" s="67"/>
      <c r="R12" s="67"/>
      <c r="S12" s="29"/>
      <c r="T12" s="6"/>
      <c r="U12" s="278"/>
      <c r="V12" s="278"/>
      <c r="W12" s="278"/>
      <c r="X12" s="51"/>
      <c r="Y12" s="278"/>
      <c r="Z12" s="278"/>
      <c r="AA12" s="278"/>
      <c r="AB12" s="27"/>
      <c r="AC12" s="6"/>
      <c r="AD12" s="67"/>
      <c r="AE12" s="70"/>
      <c r="AF12" s="6"/>
      <c r="AG12" s="75"/>
      <c r="AH12" s="75"/>
    </row>
    <row r="13" spans="1:34" x14ac:dyDescent="0.25">
      <c r="A13" s="6"/>
      <c r="B13" s="11" t="s">
        <v>23</v>
      </c>
      <c r="C13" s="3"/>
      <c r="D13" s="6"/>
      <c r="E13" s="274"/>
      <c r="F13" s="266"/>
      <c r="G13" s="266"/>
      <c r="H13" s="286"/>
      <c r="I13" s="274"/>
      <c r="J13" s="266"/>
      <c r="K13" s="266"/>
      <c r="L13" s="278"/>
      <c r="M13" s="74"/>
      <c r="N13" s="67"/>
      <c r="O13" s="67"/>
      <c r="P13" s="67"/>
      <c r="Q13" s="67"/>
      <c r="R13" s="67"/>
      <c r="S13" s="11" t="s">
        <v>23</v>
      </c>
      <c r="T13" s="6"/>
      <c r="U13" s="274"/>
      <c r="V13" s="266"/>
      <c r="W13" s="266"/>
      <c r="X13" s="51"/>
      <c r="Y13" s="274"/>
      <c r="Z13" s="266"/>
      <c r="AA13" s="266"/>
      <c r="AB13" s="27"/>
      <c r="AC13" s="6"/>
      <c r="AD13" s="67"/>
      <c r="AE13" s="70"/>
      <c r="AF13" s="6"/>
      <c r="AG13" s="75"/>
      <c r="AH13" s="75"/>
    </row>
    <row r="14" spans="1:34" x14ac:dyDescent="0.25">
      <c r="A14" s="27"/>
      <c r="B14" s="608" t="s">
        <v>26</v>
      </c>
      <c r="C14" s="693" t="s">
        <v>27</v>
      </c>
      <c r="D14" s="499"/>
      <c r="E14" s="771">
        <f t="shared" si="0"/>
        <v>773.96</v>
      </c>
      <c r="F14" s="720">
        <v>773.96</v>
      </c>
      <c r="G14" s="720">
        <v>0</v>
      </c>
      <c r="H14" s="967"/>
      <c r="I14" s="771">
        <f t="shared" si="1"/>
        <v>716.4</v>
      </c>
      <c r="J14" s="720">
        <v>716.4</v>
      </c>
      <c r="K14" s="720">
        <v>0</v>
      </c>
      <c r="L14" s="278"/>
      <c r="M14" s="16"/>
      <c r="N14" s="489">
        <f t="shared" si="2"/>
        <v>8.0346175321049776E-2</v>
      </c>
      <c r="O14" s="27"/>
      <c r="P14" s="280">
        <f>VLOOKUP(B14,'FX rates'!$B$9:$K$124,9,FALSE)</f>
        <v>4.1394166666666665</v>
      </c>
      <c r="Q14" s="281">
        <f>VLOOKUP(B14,'FX rates'!$B$9:$K$124,10,FALSE)</f>
        <v>4.0347499999999998</v>
      </c>
      <c r="R14" s="27"/>
      <c r="S14" s="608" t="s">
        <v>26</v>
      </c>
      <c r="T14" s="499"/>
      <c r="U14" s="771">
        <f t="shared" ref="U14:W19" si="4">IF(E14="NA","NA",E14/$P14)</f>
        <v>186.97320475912468</v>
      </c>
      <c r="V14" s="720">
        <f t="shared" si="4"/>
        <v>186.97320475912468</v>
      </c>
      <c r="W14" s="720">
        <f t="shared" si="4"/>
        <v>0</v>
      </c>
      <c r="X14" s="448"/>
      <c r="Y14" s="771">
        <f t="shared" ref="Y14:AA19" si="5">IF(I14="NA","NA",I14/$Q14)</f>
        <v>177.55746948385897</v>
      </c>
      <c r="Z14" s="720">
        <f t="shared" si="5"/>
        <v>177.55746948385897</v>
      </c>
      <c r="AA14" s="720">
        <f t="shared" si="5"/>
        <v>0</v>
      </c>
      <c r="AB14" s="499"/>
      <c r="AC14" s="446"/>
      <c r="AD14" s="489">
        <f t="shared" si="3"/>
        <v>5.3029226552035673E-2</v>
      </c>
      <c r="AE14" s="63"/>
      <c r="AF14" s="27"/>
      <c r="AG14" s="75"/>
      <c r="AH14" s="75"/>
    </row>
    <row r="15" spans="1:34" hidden="1" x14ac:dyDescent="0.25">
      <c r="A15" s="27"/>
      <c r="B15" s="610" t="s">
        <v>444</v>
      </c>
      <c r="C15" s="848" t="s">
        <v>31</v>
      </c>
      <c r="D15" s="499"/>
      <c r="E15" s="968" t="str">
        <f t="shared" si="0"/>
        <v>NA</v>
      </c>
      <c r="F15" s="725"/>
      <c r="G15" s="725"/>
      <c r="H15" s="967"/>
      <c r="I15" s="968">
        <f t="shared" si="1"/>
        <v>26329822.464372002</v>
      </c>
      <c r="J15" s="725">
        <v>26329822.464372002</v>
      </c>
      <c r="K15" s="725">
        <v>0</v>
      </c>
      <c r="L15" s="278"/>
      <c r="M15" s="16"/>
      <c r="N15" s="439" t="str">
        <f t="shared" si="2"/>
        <v>NA</v>
      </c>
      <c r="O15" s="27"/>
      <c r="P15" s="282">
        <f>VLOOKUP(B15,'FX rates'!$B$9:$K$124,9,FALSE)</f>
        <v>23197.75</v>
      </c>
      <c r="Q15" s="283">
        <f>VLOOKUP(B15,'FX rates'!$B$9:$K$124,10,FALSE)</f>
        <v>22980.441666666666</v>
      </c>
      <c r="R15" s="27"/>
      <c r="S15" s="610" t="s">
        <v>444</v>
      </c>
      <c r="T15" s="499"/>
      <c r="U15" s="968" t="str">
        <f t="shared" si="4"/>
        <v>NA</v>
      </c>
      <c r="V15" s="725">
        <f t="shared" si="4"/>
        <v>0</v>
      </c>
      <c r="W15" s="725">
        <f t="shared" si="4"/>
        <v>0</v>
      </c>
      <c r="X15" s="448"/>
      <c r="Y15" s="968">
        <f t="shared" si="5"/>
        <v>1145.7491916947638</v>
      </c>
      <c r="Z15" s="725">
        <f t="shared" si="5"/>
        <v>1145.7491916947638</v>
      </c>
      <c r="AA15" s="725">
        <f t="shared" si="5"/>
        <v>0</v>
      </c>
      <c r="AB15" s="499"/>
      <c r="AC15" s="446"/>
      <c r="AD15" s="439" t="str">
        <f t="shared" si="3"/>
        <v>NA</v>
      </c>
      <c r="AE15" s="63"/>
      <c r="AF15" s="27"/>
      <c r="AG15" s="75"/>
      <c r="AH15" s="75"/>
    </row>
    <row r="16" spans="1:34" x14ac:dyDescent="0.25">
      <c r="B16" s="610" t="s">
        <v>36</v>
      </c>
      <c r="C16" s="694" t="s">
        <v>37</v>
      </c>
      <c r="D16" s="440"/>
      <c r="E16" s="772">
        <f t="shared" si="0"/>
        <v>1436318.2</v>
      </c>
      <c r="F16" s="558">
        <v>1435434.24</v>
      </c>
      <c r="G16" s="558">
        <v>883.96</v>
      </c>
      <c r="H16" s="954"/>
      <c r="I16" s="772">
        <f t="shared" si="1"/>
        <v>1287815.6000000001</v>
      </c>
      <c r="J16" s="558">
        <v>1285249.8</v>
      </c>
      <c r="K16" s="558">
        <v>2565.8000000000002</v>
      </c>
      <c r="L16" s="278"/>
      <c r="M16" s="16"/>
      <c r="N16" s="439">
        <f t="shared" si="2"/>
        <v>0.11531355886665751</v>
      </c>
      <c r="P16" s="282">
        <f>VLOOKUP(B16,'FX rates'!$B$9:$K$124,9,FALSE)</f>
        <v>108.9045</v>
      </c>
      <c r="Q16" s="283">
        <f>VLOOKUP(B16,'FX rates'!$B$9:$K$124,10,FALSE)</f>
        <v>110.27499999999998</v>
      </c>
      <c r="S16" s="610" t="s">
        <v>36</v>
      </c>
      <c r="T16" s="440"/>
      <c r="U16" s="772">
        <f t="shared" si="4"/>
        <v>13188.786505608125</v>
      </c>
      <c r="V16" s="558">
        <f t="shared" si="4"/>
        <v>13180.669669297413</v>
      </c>
      <c r="W16" s="558">
        <f t="shared" si="4"/>
        <v>8.116836310712598</v>
      </c>
      <c r="X16" s="444"/>
      <c r="Y16" s="772">
        <f t="shared" si="5"/>
        <v>11678.21899795965</v>
      </c>
      <c r="Z16" s="558">
        <f t="shared" si="5"/>
        <v>11654.951711630019</v>
      </c>
      <c r="AA16" s="558">
        <f t="shared" si="5"/>
        <v>23.267286329630476</v>
      </c>
      <c r="AB16" s="499"/>
      <c r="AC16" s="444"/>
      <c r="AD16" s="439">
        <f t="shared" si="3"/>
        <v>0.12934913345197521</v>
      </c>
      <c r="AE16" s="65"/>
      <c r="AF16" s="72"/>
      <c r="AG16" s="75"/>
      <c r="AH16" s="75"/>
    </row>
    <row r="17" spans="1:34" x14ac:dyDescent="0.25">
      <c r="B17" s="610" t="s">
        <v>38</v>
      </c>
      <c r="C17" s="694" t="s">
        <v>39</v>
      </c>
      <c r="D17" s="440"/>
      <c r="E17" s="772">
        <f t="shared" si="0"/>
        <v>4777152.6999999993</v>
      </c>
      <c r="F17" s="558">
        <v>4653320.5999999996</v>
      </c>
      <c r="G17" s="558">
        <v>123832.1</v>
      </c>
      <c r="H17" s="954"/>
      <c r="I17" s="772">
        <f t="shared" si="1"/>
        <v>4639683.2</v>
      </c>
      <c r="J17" s="558">
        <v>4581230.2</v>
      </c>
      <c r="K17" s="558">
        <v>58453</v>
      </c>
      <c r="L17" s="278"/>
      <c r="M17" s="16"/>
      <c r="N17" s="439">
        <f t="shared" si="2"/>
        <v>2.9629070364114312E-2</v>
      </c>
      <c r="P17" s="282">
        <f>VLOOKUP(B17,'FX rates'!$B$9:$K$124,9,FALSE)</f>
        <v>1166.2100000000003</v>
      </c>
      <c r="Q17" s="283">
        <f>VLOOKUP(B17,'FX rates'!$B$9:$K$124,10,FALSE)</f>
        <v>1098.4283333333333</v>
      </c>
      <c r="S17" s="610" t="s">
        <v>38</v>
      </c>
      <c r="T17" s="440"/>
      <c r="U17" s="772">
        <f t="shared" si="4"/>
        <v>4096.3057253839343</v>
      </c>
      <c r="V17" s="558">
        <f t="shared" si="4"/>
        <v>3990.1223621817671</v>
      </c>
      <c r="W17" s="558">
        <f t="shared" si="4"/>
        <v>106.18336320216768</v>
      </c>
      <c r="X17" s="444"/>
      <c r="Y17" s="772">
        <f t="shared" si="5"/>
        <v>4223.9289166187455</v>
      </c>
      <c r="Z17" s="558">
        <f t="shared" si="5"/>
        <v>4170.7137925854668</v>
      </c>
      <c r="AA17" s="558">
        <f t="shared" si="5"/>
        <v>53.215124033277853</v>
      </c>
      <c r="AB17" s="499"/>
      <c r="AC17" s="444"/>
      <c r="AD17" s="439">
        <f t="shared" si="3"/>
        <v>-3.0214332142921938E-2</v>
      </c>
      <c r="AE17" s="65"/>
      <c r="AF17" s="72"/>
      <c r="AG17" s="75"/>
      <c r="AH17" s="75"/>
    </row>
    <row r="18" spans="1:34" x14ac:dyDescent="0.25">
      <c r="B18" s="818" t="s">
        <v>45</v>
      </c>
      <c r="C18" s="959" t="s">
        <v>44</v>
      </c>
      <c r="D18" s="440"/>
      <c r="E18" s="772">
        <f t="shared" si="0"/>
        <v>116653.86</v>
      </c>
      <c r="F18" s="961">
        <v>116653.86</v>
      </c>
      <c r="G18" s="961">
        <v>0</v>
      </c>
      <c r="H18" s="954"/>
      <c r="I18" s="772">
        <f t="shared" si="1"/>
        <v>113935.37</v>
      </c>
      <c r="J18" s="961">
        <v>113935.37</v>
      </c>
      <c r="K18" s="961">
        <v>0</v>
      </c>
      <c r="L18" s="278"/>
      <c r="M18" s="16"/>
      <c r="N18" s="1074">
        <f t="shared" si="2"/>
        <v>2.3859930414936163E-2</v>
      </c>
      <c r="P18" s="282">
        <f>VLOOKUP(B18,'FX rates'!$B$9:$K$124,9,FALSE)</f>
        <v>6.8816666666666642</v>
      </c>
      <c r="Q18" s="283">
        <f>VLOOKUP(B18,'FX rates'!$B$9:$K$124,10,FALSE)</f>
        <v>6.6317500000000003</v>
      </c>
      <c r="S18" s="818" t="s">
        <v>45</v>
      </c>
      <c r="T18" s="440"/>
      <c r="U18" s="772">
        <f t="shared" si="4"/>
        <v>16951.396464034882</v>
      </c>
      <c r="V18" s="961">
        <f t="shared" si="4"/>
        <v>16951.396464034882</v>
      </c>
      <c r="W18" s="961">
        <f t="shared" si="4"/>
        <v>0</v>
      </c>
      <c r="X18" s="444"/>
      <c r="Y18" s="772">
        <f t="shared" si="5"/>
        <v>17180.287254495419</v>
      </c>
      <c r="Z18" s="961">
        <f t="shared" si="5"/>
        <v>17180.287254495419</v>
      </c>
      <c r="AA18" s="961">
        <f t="shared" si="5"/>
        <v>0</v>
      </c>
      <c r="AB18" s="499"/>
      <c r="AC18" s="446"/>
      <c r="AD18" s="1074">
        <f t="shared" si="3"/>
        <v>-1.3322873306477735E-2</v>
      </c>
      <c r="AE18" s="65"/>
      <c r="AF18" s="72"/>
      <c r="AG18" s="75"/>
      <c r="AH18" s="75"/>
    </row>
    <row r="19" spans="1:34" x14ac:dyDescent="0.25">
      <c r="B19" s="612" t="s">
        <v>351</v>
      </c>
      <c r="C19" s="695" t="s">
        <v>48</v>
      </c>
      <c r="D19" s="440"/>
      <c r="E19" s="707">
        <f t="shared" si="0"/>
        <v>5808.26</v>
      </c>
      <c r="F19" s="703">
        <v>5808.26</v>
      </c>
      <c r="G19" s="703">
        <v>0</v>
      </c>
      <c r="H19" s="954"/>
      <c r="I19" s="707">
        <f t="shared" si="1"/>
        <v>7870.6648011799998</v>
      </c>
      <c r="J19" s="703">
        <v>7870.6648011799998</v>
      </c>
      <c r="K19" s="703">
        <v>0</v>
      </c>
      <c r="L19" s="278"/>
      <c r="M19" s="16"/>
      <c r="N19" s="495">
        <f t="shared" si="2"/>
        <v>-0.26203692486952257</v>
      </c>
      <c r="P19" s="284">
        <f>VLOOKUP(B19,'FX rates'!$B$9:$K$124,9,FALSE)</f>
        <v>30.879249999999999</v>
      </c>
      <c r="Q19" s="285">
        <f>VLOOKUP(B19,'FX rates'!$B$9:$K$124,10,FALSE)</f>
        <v>32.224833333333336</v>
      </c>
      <c r="S19" s="612" t="s">
        <v>351</v>
      </c>
      <c r="T19" s="440"/>
      <c r="U19" s="707">
        <f t="shared" si="4"/>
        <v>188.09588963462519</v>
      </c>
      <c r="V19" s="703">
        <f t="shared" si="4"/>
        <v>188.09588963462519</v>
      </c>
      <c r="W19" s="703">
        <f t="shared" si="4"/>
        <v>0</v>
      </c>
      <c r="X19" s="444"/>
      <c r="Y19" s="707">
        <f t="shared" si="5"/>
        <v>244.24221902921656</v>
      </c>
      <c r="Z19" s="703">
        <f t="shared" si="5"/>
        <v>244.24221902921656</v>
      </c>
      <c r="AA19" s="703">
        <f t="shared" si="5"/>
        <v>0</v>
      </c>
      <c r="AB19" s="499"/>
      <c r="AC19" s="444"/>
      <c r="AD19" s="495">
        <f t="shared" si="3"/>
        <v>-0.22987970555522619</v>
      </c>
      <c r="AE19" s="65"/>
      <c r="AF19" s="72"/>
      <c r="AG19" s="75"/>
      <c r="AH19" s="75"/>
    </row>
    <row r="20" spans="1:34" x14ac:dyDescent="0.25">
      <c r="B20" s="37"/>
      <c r="C20" s="66"/>
      <c r="E20" s="278"/>
      <c r="F20" s="278"/>
      <c r="G20" s="278"/>
      <c r="H20" s="266"/>
      <c r="I20" s="278"/>
      <c r="J20" s="278"/>
      <c r="K20" s="278"/>
      <c r="L20" s="278"/>
      <c r="M20" s="278"/>
      <c r="N20" s="67"/>
      <c r="O20" s="278"/>
      <c r="P20" s="278"/>
      <c r="Q20" s="278"/>
      <c r="R20" s="278"/>
      <c r="S20" s="43"/>
      <c r="U20" s="278"/>
      <c r="V20" s="278"/>
      <c r="W20" s="278"/>
      <c r="X20" s="68"/>
      <c r="Y20" s="278"/>
      <c r="Z20" s="278"/>
      <c r="AA20" s="278"/>
      <c r="AB20" s="27"/>
      <c r="AD20" s="67"/>
      <c r="AE20" s="65"/>
      <c r="AF20" s="72"/>
      <c r="AG20" s="75"/>
      <c r="AH20" s="75"/>
    </row>
    <row r="21" spans="1:34" x14ac:dyDescent="0.25">
      <c r="A21" s="6"/>
      <c r="B21" s="21"/>
      <c r="C21" s="66"/>
      <c r="D21" s="6"/>
      <c r="E21" s="278"/>
      <c r="F21" s="278"/>
      <c r="G21" s="278"/>
      <c r="H21" s="286"/>
      <c r="I21" s="278"/>
      <c r="J21" s="278"/>
      <c r="K21" s="278"/>
      <c r="L21" s="278"/>
      <c r="M21" s="278"/>
      <c r="N21" s="67"/>
      <c r="O21" s="278"/>
      <c r="P21" s="278"/>
      <c r="Q21" s="278"/>
      <c r="R21" s="278"/>
      <c r="S21" s="21"/>
      <c r="T21" s="6"/>
      <c r="U21" s="278"/>
      <c r="V21" s="278"/>
      <c r="W21" s="278"/>
      <c r="X21" s="51"/>
      <c r="Y21" s="278"/>
      <c r="Z21" s="278"/>
      <c r="AA21" s="278"/>
      <c r="AB21" s="27"/>
      <c r="AC21" s="6"/>
      <c r="AD21" s="67"/>
      <c r="AE21" s="65"/>
      <c r="AF21" s="72"/>
    </row>
    <row r="22" spans="1:34" x14ac:dyDescent="0.25">
      <c r="A22" s="6"/>
      <c r="B22" s="11" t="s">
        <v>52</v>
      </c>
      <c r="C22" s="3"/>
      <c r="D22" s="6"/>
      <c r="E22" s="274"/>
      <c r="F22" s="266"/>
      <c r="G22" s="266"/>
      <c r="H22" s="286"/>
      <c r="I22" s="274"/>
      <c r="J22" s="266"/>
      <c r="K22" s="266"/>
      <c r="L22" s="278"/>
      <c r="M22" s="74"/>
      <c r="N22" s="67"/>
      <c r="O22" s="278"/>
      <c r="P22" s="278"/>
      <c r="Q22" s="278"/>
      <c r="R22" s="6"/>
      <c r="S22" s="11" t="s">
        <v>52</v>
      </c>
      <c r="T22" s="6"/>
      <c r="U22" s="274"/>
      <c r="V22" s="266"/>
      <c r="W22" s="266"/>
      <c r="X22" s="51"/>
      <c r="Y22" s="274"/>
      <c r="Z22" s="266"/>
      <c r="AA22" s="266"/>
      <c r="AB22" s="27"/>
      <c r="AC22" s="6"/>
      <c r="AD22" s="67"/>
      <c r="AE22" s="65"/>
      <c r="AF22" s="72"/>
    </row>
    <row r="23" spans="1:34" customFormat="1" x14ac:dyDescent="0.25">
      <c r="B23" s="624" t="s">
        <v>60</v>
      </c>
      <c r="C23" s="693" t="s">
        <v>61</v>
      </c>
      <c r="D23" s="440"/>
      <c r="E23" s="970">
        <f t="shared" si="0"/>
        <v>11.05</v>
      </c>
      <c r="F23" s="971">
        <v>11.05</v>
      </c>
      <c r="G23" s="971">
        <v>0</v>
      </c>
      <c r="H23" s="954"/>
      <c r="I23" s="970">
        <f t="shared" si="1"/>
        <v>54.71</v>
      </c>
      <c r="J23" s="971">
        <v>54.71</v>
      </c>
      <c r="K23" s="971">
        <v>0</v>
      </c>
      <c r="L23" s="278"/>
      <c r="M23" s="16"/>
      <c r="N23" s="489">
        <f t="shared" si="2"/>
        <v>-0.79802595503564244</v>
      </c>
      <c r="O23" s="1"/>
      <c r="P23" s="280">
        <f>VLOOKUP(B23,'FX rates'!$B$9:$K$124,9,FALSE)</f>
        <v>5.6950000000000003</v>
      </c>
      <c r="Q23" s="281">
        <f>VLOOKUP(B23,'FX rates'!$B$9:$K$124,10,FALSE)</f>
        <v>4.8471666666666673</v>
      </c>
      <c r="R23" s="1"/>
      <c r="S23" s="624" t="s">
        <v>60</v>
      </c>
      <c r="T23" s="440"/>
      <c r="U23" s="970">
        <f t="shared" ref="U23:U34" si="6">IF(E23="NA","NA",E23/$P23)</f>
        <v>1.9402985074626866</v>
      </c>
      <c r="V23" s="971">
        <f t="shared" ref="V23:V34" si="7">IF(F23="NA","NA",F23/$P23)</f>
        <v>1.9402985074626866</v>
      </c>
      <c r="W23" s="971">
        <f t="shared" ref="W23:W34" si="8">IF(G23="NA","NA",G23/$P23)</f>
        <v>0</v>
      </c>
      <c r="X23" s="444"/>
      <c r="Y23" s="970">
        <f t="shared" ref="Y23:Y34" si="9">IF(I23="NA","NA",I23/$Q23)</f>
        <v>11.287006154798334</v>
      </c>
      <c r="Z23" s="971">
        <f t="shared" ref="Z23:Z34" si="10">IF(J23="NA","NA",J23/$Q23)</f>
        <v>11.287006154798334</v>
      </c>
      <c r="AA23" s="971">
        <f t="shared" ref="AA23:AA34" si="11">IF(K23="NA","NA",K23/$Q23)</f>
        <v>0</v>
      </c>
      <c r="AB23" s="499"/>
      <c r="AC23" s="444"/>
      <c r="AD23" s="489">
        <f t="shared" si="3"/>
        <v>-0.82809449371675703</v>
      </c>
      <c r="AE23" s="570"/>
    </row>
    <row r="24" spans="1:34" x14ac:dyDescent="0.25">
      <c r="A24" s="27"/>
      <c r="B24" s="628" t="s">
        <v>603</v>
      </c>
      <c r="C24" s="694" t="s">
        <v>57</v>
      </c>
      <c r="D24" s="440"/>
      <c r="E24" s="960">
        <f t="shared" si="0"/>
        <v>105.10000000000001</v>
      </c>
      <c r="F24" s="961">
        <v>104.9</v>
      </c>
      <c r="G24" s="961">
        <v>0.2</v>
      </c>
      <c r="H24" s="954"/>
      <c r="I24" s="960">
        <f t="shared" si="1"/>
        <v>138.5</v>
      </c>
      <c r="J24" s="961">
        <v>138</v>
      </c>
      <c r="K24" s="961">
        <v>0.5</v>
      </c>
      <c r="L24" s="278"/>
      <c r="M24" s="16"/>
      <c r="N24" s="439">
        <f t="shared" si="2"/>
        <v>-0.24115523465703964</v>
      </c>
      <c r="P24" s="282">
        <f>VLOOKUP(B24,'FX rates'!$B$9:$K$124,9,FALSE)</f>
        <v>0.8942500000000001</v>
      </c>
      <c r="Q24" s="283">
        <f>VLOOKUP(B24,'FX rates'!$B$9:$K$124,10,FALSE)</f>
        <v>0.84750000000000014</v>
      </c>
      <c r="S24" s="628" t="s">
        <v>603</v>
      </c>
      <c r="T24" s="440"/>
      <c r="U24" s="960">
        <f t="shared" si="6"/>
        <v>117.52865529773553</v>
      </c>
      <c r="V24" s="961">
        <f t="shared" si="7"/>
        <v>117.3050041934582</v>
      </c>
      <c r="W24" s="961">
        <f t="shared" si="8"/>
        <v>0.22365110427732734</v>
      </c>
      <c r="X24" s="444"/>
      <c r="Y24" s="960">
        <f t="shared" si="9"/>
        <v>163.42182890855455</v>
      </c>
      <c r="Z24" s="961">
        <f t="shared" si="10"/>
        <v>162.83185840707961</v>
      </c>
      <c r="AA24" s="961">
        <f t="shared" si="11"/>
        <v>0.58997050147492613</v>
      </c>
      <c r="AB24" s="499"/>
      <c r="AC24" s="444"/>
      <c r="AD24" s="439">
        <f t="shared" si="3"/>
        <v>-0.28082645945970486</v>
      </c>
      <c r="AE24" s="973"/>
      <c r="AF24" s="27"/>
      <c r="AG24" s="75"/>
      <c r="AH24" s="75"/>
    </row>
    <row r="25" spans="1:34" hidden="1" x14ac:dyDescent="0.25">
      <c r="A25" s="27"/>
      <c r="B25" s="628" t="s">
        <v>67</v>
      </c>
      <c r="C25" s="694" t="s">
        <v>57</v>
      </c>
      <c r="D25" s="440"/>
      <c r="E25" s="960" t="str">
        <f t="shared" si="0"/>
        <v>NA</v>
      </c>
      <c r="F25" s="961"/>
      <c r="G25" s="961"/>
      <c r="H25" s="954"/>
      <c r="I25" s="960">
        <v>31</v>
      </c>
      <c r="J25" s="961" t="s">
        <v>101</v>
      </c>
      <c r="K25" s="961" t="s">
        <v>101</v>
      </c>
      <c r="L25" s="278"/>
      <c r="M25" s="16"/>
      <c r="N25" s="439" t="str">
        <f t="shared" si="2"/>
        <v>NA</v>
      </c>
      <c r="P25" s="282">
        <f>VLOOKUP(B25,'FX rates'!$B$9:$K$124,9,FALSE)</f>
        <v>0.8942500000000001</v>
      </c>
      <c r="Q25" s="283">
        <f>VLOOKUP(B25,'FX rates'!$B$9:$K$124,10,FALSE)</f>
        <v>0.84750000000000014</v>
      </c>
      <c r="S25" s="628" t="s">
        <v>67</v>
      </c>
      <c r="T25" s="440"/>
      <c r="U25" s="960" t="str">
        <f t="shared" si="6"/>
        <v>NA</v>
      </c>
      <c r="V25" s="961">
        <f t="shared" si="7"/>
        <v>0</v>
      </c>
      <c r="W25" s="961">
        <f t="shared" si="8"/>
        <v>0</v>
      </c>
      <c r="X25" s="444"/>
      <c r="Y25" s="960">
        <f t="shared" si="9"/>
        <v>36.578171091445419</v>
      </c>
      <c r="Z25" s="961" t="str">
        <f t="shared" si="10"/>
        <v>NA</v>
      </c>
      <c r="AA25" s="961" t="str">
        <f t="shared" si="11"/>
        <v>NA</v>
      </c>
      <c r="AB25" s="499"/>
      <c r="AC25" s="444"/>
      <c r="AD25" s="439" t="str">
        <f t="shared" si="3"/>
        <v>NA</v>
      </c>
      <c r="AE25" s="973"/>
      <c r="AF25" s="27"/>
      <c r="AG25" s="75"/>
      <c r="AH25" s="75"/>
    </row>
    <row r="26" spans="1:34" hidden="1" x14ac:dyDescent="0.25">
      <c r="A26" s="27"/>
      <c r="B26" s="628" t="s">
        <v>68</v>
      </c>
      <c r="C26" s="694" t="s">
        <v>69</v>
      </c>
      <c r="D26" s="440"/>
      <c r="E26" s="960" t="str">
        <f t="shared" si="0"/>
        <v>NA</v>
      </c>
      <c r="F26" s="961" t="s">
        <v>101</v>
      </c>
      <c r="G26" s="961" t="s">
        <v>101</v>
      </c>
      <c r="H26" s="954"/>
      <c r="I26" s="960">
        <f t="shared" si="1"/>
        <v>761.90000000000009</v>
      </c>
      <c r="J26" s="961">
        <v>215.8</v>
      </c>
      <c r="K26" s="961">
        <v>546.1</v>
      </c>
      <c r="L26" s="278"/>
      <c r="M26" s="16"/>
      <c r="N26" s="439" t="str">
        <f t="shared" si="2"/>
        <v>NA</v>
      </c>
      <c r="P26" s="282">
        <f>VLOOKUP(B26,'FX rates'!$B$9:$K$124,9,FALSE)</f>
        <v>14.440916666666668</v>
      </c>
      <c r="Q26" s="283">
        <f>VLOOKUP(B26,'FX rates'!$B$9:$K$124,10,FALSE)</f>
        <v>13.269833333333336</v>
      </c>
      <c r="S26" s="628" t="s">
        <v>68</v>
      </c>
      <c r="T26" s="440"/>
      <c r="U26" s="960" t="str">
        <f t="shared" si="6"/>
        <v>NA</v>
      </c>
      <c r="V26" s="961" t="str">
        <f t="shared" si="7"/>
        <v>NA</v>
      </c>
      <c r="W26" s="961" t="str">
        <f t="shared" si="8"/>
        <v>NA</v>
      </c>
      <c r="X26" s="444"/>
      <c r="Y26" s="960">
        <f t="shared" si="9"/>
        <v>57.415943430588172</v>
      </c>
      <c r="Z26" s="961">
        <f t="shared" si="10"/>
        <v>16.262449917733203</v>
      </c>
      <c r="AA26" s="961">
        <f t="shared" si="11"/>
        <v>41.153493512854965</v>
      </c>
      <c r="AB26" s="499"/>
      <c r="AC26" s="444"/>
      <c r="AD26" s="439" t="str">
        <f t="shared" si="3"/>
        <v>NA</v>
      </c>
      <c r="AE26" s="973"/>
      <c r="AF26" s="27"/>
      <c r="AG26" s="75"/>
      <c r="AH26" s="75"/>
    </row>
    <row r="27" spans="1:34" x14ac:dyDescent="0.25">
      <c r="B27" s="628" t="s">
        <v>70</v>
      </c>
      <c r="C27" s="694" t="s">
        <v>71</v>
      </c>
      <c r="D27" s="440"/>
      <c r="E27" s="960">
        <f t="shared" si="0"/>
        <v>0.39919760999999998</v>
      </c>
      <c r="F27" s="961">
        <v>0</v>
      </c>
      <c r="G27" s="961">
        <v>0.39919760999999998</v>
      </c>
      <c r="H27" s="954"/>
      <c r="I27" s="960">
        <f t="shared" si="1"/>
        <v>894.48737323</v>
      </c>
      <c r="J27" s="961">
        <v>894.48737323</v>
      </c>
      <c r="K27" s="961">
        <v>0</v>
      </c>
      <c r="L27" s="278"/>
      <c r="M27" s="16"/>
      <c r="N27" s="439">
        <f t="shared" si="2"/>
        <v>-0.99955371353252476</v>
      </c>
      <c r="P27" s="282">
        <f>VLOOKUP(B27,'FX rates'!$B$9:$K$124,9,FALSE)</f>
        <v>382.70425</v>
      </c>
      <c r="Q27" s="283">
        <f>VLOOKUP(B27,'FX rates'!$B$9:$K$124,10,FALSE)</f>
        <v>345.96133333333336</v>
      </c>
      <c r="S27" s="628" t="s">
        <v>70</v>
      </c>
      <c r="T27" s="440"/>
      <c r="U27" s="960">
        <f t="shared" si="6"/>
        <v>1.0430968822530712E-3</v>
      </c>
      <c r="V27" s="961">
        <f t="shared" si="7"/>
        <v>0</v>
      </c>
      <c r="W27" s="961">
        <f t="shared" si="8"/>
        <v>1.0430968822530712E-3</v>
      </c>
      <c r="X27" s="444"/>
      <c r="Y27" s="960">
        <f t="shared" si="9"/>
        <v>2.5855125617988137</v>
      </c>
      <c r="Z27" s="961">
        <f t="shared" si="10"/>
        <v>2.5855125617988137</v>
      </c>
      <c r="AA27" s="961">
        <f t="shared" si="11"/>
        <v>0</v>
      </c>
      <c r="AB27" s="499"/>
      <c r="AC27" s="444"/>
      <c r="AD27" s="439">
        <f t="shared" si="3"/>
        <v>-0.99959656089176863</v>
      </c>
      <c r="AE27" s="586"/>
      <c r="AF27" s="72"/>
    </row>
    <row r="28" spans="1:34" x14ac:dyDescent="0.25">
      <c r="B28" s="628" t="s">
        <v>134</v>
      </c>
      <c r="C28" s="694" t="s">
        <v>66</v>
      </c>
      <c r="D28" s="440"/>
      <c r="E28" s="960">
        <f t="shared" si="0"/>
        <v>34495.919999999998</v>
      </c>
      <c r="F28" s="961">
        <v>31314.240000000002</v>
      </c>
      <c r="G28" s="961">
        <v>3181.68</v>
      </c>
      <c r="H28" s="954"/>
      <c r="I28" s="960">
        <f t="shared" si="1"/>
        <v>38764.568088715838</v>
      </c>
      <c r="J28" s="961">
        <v>34648.534867571478</v>
      </c>
      <c r="K28" s="961">
        <v>4116.0332211443611</v>
      </c>
      <c r="L28" s="278"/>
      <c r="M28" s="16"/>
      <c r="N28" s="439">
        <f t="shared" si="2"/>
        <v>-0.11011726169492446</v>
      </c>
      <c r="P28" s="282">
        <f>VLOOKUP(B28,'FX rates'!$B$9:$K$124,9,FALSE)</f>
        <v>0.8942500000000001</v>
      </c>
      <c r="Q28" s="283">
        <f>VLOOKUP(B28,'FX rates'!$B$9:$K$124,10,FALSE)</f>
        <v>0.84750000000000014</v>
      </c>
      <c r="S28" s="628" t="s">
        <v>134</v>
      </c>
      <c r="T28" s="440"/>
      <c r="U28" s="960">
        <f t="shared" si="6"/>
        <v>38575.253005311708</v>
      </c>
      <c r="V28" s="961">
        <f t="shared" si="7"/>
        <v>35017.321778026278</v>
      </c>
      <c r="W28" s="961">
        <f t="shared" si="8"/>
        <v>3557.931227285434</v>
      </c>
      <c r="X28" s="444"/>
      <c r="Y28" s="960">
        <f t="shared" si="9"/>
        <v>45739.903349517204</v>
      </c>
      <c r="Z28" s="961">
        <f t="shared" si="10"/>
        <v>40883.226982385218</v>
      </c>
      <c r="AA28" s="961">
        <f t="shared" si="11"/>
        <v>4856.6763671319886</v>
      </c>
      <c r="AB28" s="499"/>
      <c r="AC28" s="444"/>
      <c r="AD28" s="439">
        <f t="shared" si="3"/>
        <v>-0.15663894804187689</v>
      </c>
      <c r="AE28" s="586"/>
      <c r="AF28" s="72"/>
    </row>
    <row r="29" spans="1:34" hidden="1" x14ac:dyDescent="0.25">
      <c r="B29" s="628" t="s">
        <v>74</v>
      </c>
      <c r="C29" s="694" t="s">
        <v>619</v>
      </c>
      <c r="D29" s="440"/>
      <c r="E29" s="960" t="str">
        <f t="shared" si="0"/>
        <v>NA</v>
      </c>
      <c r="F29" s="961"/>
      <c r="G29" s="961"/>
      <c r="H29" s="954"/>
      <c r="I29" s="960">
        <f t="shared" si="1"/>
        <v>298.82606400000003</v>
      </c>
      <c r="J29" s="961">
        <v>296.10000000000002</v>
      </c>
      <c r="K29" s="961">
        <v>2.726064</v>
      </c>
      <c r="L29" s="278"/>
      <c r="M29" s="16"/>
      <c r="N29" s="439" t="str">
        <f t="shared" si="2"/>
        <v>NA</v>
      </c>
      <c r="P29" s="282">
        <f>VLOOKUP(B29,'FX rates'!$B$9:$K$124,9,FALSE)</f>
        <v>64.714833333333331</v>
      </c>
      <c r="Q29" s="283">
        <f>VLOOKUP(B29,'FX rates'!$B$9:$K$124,10,FALSE)</f>
        <v>62.913666666666678</v>
      </c>
      <c r="S29" s="628" t="s">
        <v>74</v>
      </c>
      <c r="T29" s="440"/>
      <c r="U29" s="960" t="str">
        <f t="shared" si="6"/>
        <v>NA</v>
      </c>
      <c r="V29" s="961">
        <f t="shared" si="7"/>
        <v>0</v>
      </c>
      <c r="W29" s="961">
        <f t="shared" si="8"/>
        <v>0</v>
      </c>
      <c r="X29" s="444"/>
      <c r="Y29" s="960">
        <f t="shared" si="9"/>
        <v>4.7497798146666588</v>
      </c>
      <c r="Z29" s="961">
        <f t="shared" si="10"/>
        <v>4.7064495790527756</v>
      </c>
      <c r="AA29" s="961">
        <f t="shared" si="11"/>
        <v>4.3330235613883571E-2</v>
      </c>
      <c r="AB29" s="499"/>
      <c r="AC29" s="444"/>
      <c r="AD29" s="439" t="str">
        <f t="shared" si="3"/>
        <v>NA</v>
      </c>
      <c r="AE29" s="586"/>
      <c r="AF29" s="72"/>
    </row>
    <row r="30" spans="1:34" hidden="1" x14ac:dyDescent="0.25">
      <c r="B30" s="628" t="s">
        <v>625</v>
      </c>
      <c r="C30" s="694" t="s">
        <v>57</v>
      </c>
      <c r="D30" s="440"/>
      <c r="E30" s="960" t="str">
        <f t="shared" si="0"/>
        <v>NA</v>
      </c>
      <c r="F30" s="961"/>
      <c r="G30" s="961"/>
      <c r="H30" s="954"/>
      <c r="I30" s="960">
        <f t="shared" si="1"/>
        <v>972.8</v>
      </c>
      <c r="J30" s="961">
        <v>972.8</v>
      </c>
      <c r="K30" s="961">
        <v>0</v>
      </c>
      <c r="L30" s="278"/>
      <c r="M30" s="16"/>
      <c r="N30" s="439" t="str">
        <f t="shared" si="2"/>
        <v>NA</v>
      </c>
      <c r="P30" s="282">
        <f>VLOOKUP(B30,'FX rates'!$B$9:$K$124,9,FALSE)</f>
        <v>0.8942500000000001</v>
      </c>
      <c r="Q30" s="283">
        <f>VLOOKUP(B30,'FX rates'!$B$9:$K$124,10,FALSE)</f>
        <v>0.84750000000000014</v>
      </c>
      <c r="S30" s="628" t="s">
        <v>625</v>
      </c>
      <c r="T30" s="440"/>
      <c r="U30" s="960" t="str">
        <f t="shared" si="6"/>
        <v>NA</v>
      </c>
      <c r="V30" s="961">
        <f t="shared" si="7"/>
        <v>0</v>
      </c>
      <c r="W30" s="961">
        <f t="shared" si="8"/>
        <v>0</v>
      </c>
      <c r="X30" s="444"/>
      <c r="Y30" s="960">
        <f t="shared" si="9"/>
        <v>1147.8466076696163</v>
      </c>
      <c r="Z30" s="961">
        <f t="shared" si="10"/>
        <v>1147.8466076696163</v>
      </c>
      <c r="AA30" s="961">
        <f t="shared" si="11"/>
        <v>0</v>
      </c>
      <c r="AB30" s="499"/>
      <c r="AC30" s="444"/>
      <c r="AD30" s="439" t="str">
        <f t="shared" si="3"/>
        <v>NA</v>
      </c>
      <c r="AE30" s="586"/>
      <c r="AF30" s="72"/>
    </row>
    <row r="31" spans="1:34" hidden="1" x14ac:dyDescent="0.25">
      <c r="B31" s="628" t="s">
        <v>78</v>
      </c>
      <c r="C31" s="694" t="s">
        <v>66</v>
      </c>
      <c r="D31" s="440"/>
      <c r="E31" s="960" t="str">
        <f t="shared" si="0"/>
        <v>NA</v>
      </c>
      <c r="F31" s="961"/>
      <c r="G31" s="961"/>
      <c r="H31" s="954"/>
      <c r="I31" s="960">
        <f t="shared" si="1"/>
        <v>164.76125862000001</v>
      </c>
      <c r="J31" s="961">
        <v>164.76125862000001</v>
      </c>
      <c r="K31" s="961">
        <v>0</v>
      </c>
      <c r="L31" s="278"/>
      <c r="M31" s="16"/>
      <c r="N31" s="439" t="str">
        <f t="shared" si="2"/>
        <v>NA</v>
      </c>
      <c r="P31" s="282">
        <f>VLOOKUP(B31,'FX rates'!$B$9:$K$124,9,FALSE)</f>
        <v>332.77583333333337</v>
      </c>
      <c r="Q31" s="283">
        <f>VLOOKUP(B31,'FX rates'!$B$9:$K$124,10,FALSE)</f>
        <v>359.91466666666673</v>
      </c>
      <c r="S31" s="628" t="s">
        <v>78</v>
      </c>
      <c r="T31" s="440"/>
      <c r="U31" s="960" t="str">
        <f t="shared" si="6"/>
        <v>NA</v>
      </c>
      <c r="V31" s="961">
        <f t="shared" si="7"/>
        <v>0</v>
      </c>
      <c r="W31" s="961">
        <f t="shared" si="8"/>
        <v>0</v>
      </c>
      <c r="X31" s="444"/>
      <c r="Y31" s="960">
        <f t="shared" si="9"/>
        <v>0.45777867333367905</v>
      </c>
      <c r="Z31" s="961">
        <f t="shared" si="10"/>
        <v>0.45777867333367905</v>
      </c>
      <c r="AA31" s="961">
        <f t="shared" si="11"/>
        <v>0</v>
      </c>
      <c r="AB31" s="499"/>
      <c r="AC31" s="444"/>
      <c r="AD31" s="439" t="str">
        <f t="shared" si="3"/>
        <v>NA</v>
      </c>
      <c r="AE31" s="586"/>
      <c r="AF31" s="72"/>
    </row>
    <row r="32" spans="1:34" hidden="1" x14ac:dyDescent="0.25">
      <c r="B32" s="628" t="s">
        <v>138</v>
      </c>
      <c r="C32" s="694" t="s">
        <v>83</v>
      </c>
      <c r="D32" s="440"/>
      <c r="E32" s="960" t="str">
        <f t="shared" si="0"/>
        <v>NA</v>
      </c>
      <c r="F32" s="961"/>
      <c r="G32" s="961"/>
      <c r="H32" s="954"/>
      <c r="I32" s="960">
        <f t="shared" si="1"/>
        <v>17.079999999999998</v>
      </c>
      <c r="J32" s="961">
        <v>17.079999999999998</v>
      </c>
      <c r="K32" s="961">
        <v>0</v>
      </c>
      <c r="L32" s="278"/>
      <c r="M32" s="16"/>
      <c r="N32" s="439" t="str">
        <f t="shared" si="2"/>
        <v>NA</v>
      </c>
      <c r="P32" s="282">
        <f>VLOOKUP(B32,'FX rates'!$B$9:$K$124,9,FALSE)</f>
        <v>3.749333333333333</v>
      </c>
      <c r="Q32" s="283">
        <f>VLOOKUP(B32,'FX rates'!$B$9:$K$124,10,FALSE)</f>
        <v>3.7485833333333338</v>
      </c>
      <c r="S32" s="628" t="s">
        <v>138</v>
      </c>
      <c r="T32" s="440"/>
      <c r="U32" s="960" t="str">
        <f t="shared" si="6"/>
        <v>NA</v>
      </c>
      <c r="V32" s="961">
        <f t="shared" si="7"/>
        <v>0</v>
      </c>
      <c r="W32" s="961">
        <f t="shared" si="8"/>
        <v>0</v>
      </c>
      <c r="X32" s="444"/>
      <c r="Y32" s="960">
        <f t="shared" si="9"/>
        <v>4.5563879687882078</v>
      </c>
      <c r="Z32" s="961">
        <f t="shared" si="10"/>
        <v>4.5563879687882078</v>
      </c>
      <c r="AA32" s="961">
        <f t="shared" si="11"/>
        <v>0</v>
      </c>
      <c r="AB32" s="499"/>
      <c r="AC32" s="444"/>
      <c r="AD32" s="439" t="str">
        <f t="shared" si="3"/>
        <v>NA</v>
      </c>
      <c r="AE32" s="586"/>
      <c r="AF32" s="72"/>
    </row>
    <row r="33" spans="1:34" x14ac:dyDescent="0.25">
      <c r="B33" s="628" t="s">
        <v>333</v>
      </c>
      <c r="C33" s="694" t="s">
        <v>79</v>
      </c>
      <c r="D33" s="440"/>
      <c r="E33" s="960">
        <f t="shared" si="0"/>
        <v>131.33000000000001</v>
      </c>
      <c r="F33" s="961">
        <v>131.33000000000001</v>
      </c>
      <c r="G33" s="961">
        <v>0</v>
      </c>
      <c r="H33" s="954"/>
      <c r="I33" s="960">
        <f t="shared" si="1"/>
        <v>131.32611</v>
      </c>
      <c r="J33" s="961">
        <v>131.32611</v>
      </c>
      <c r="K33" s="961">
        <v>0</v>
      </c>
      <c r="L33" s="278"/>
      <c r="M33" s="16"/>
      <c r="N33" s="439">
        <f t="shared" si="2"/>
        <v>2.9620918490714493E-5</v>
      </c>
      <c r="P33" s="282">
        <f>VLOOKUP(B33,'FX rates'!$B$9:$K$124,9,FALSE)</f>
        <v>16.742583333333332</v>
      </c>
      <c r="Q33" s="283">
        <f>VLOOKUP(B33,'FX rates'!$B$9:$K$124,10,FALSE)</f>
        <v>17.784500000000001</v>
      </c>
      <c r="S33" s="628" t="s">
        <v>333</v>
      </c>
      <c r="T33" s="440"/>
      <c r="U33" s="960">
        <f t="shared" si="6"/>
        <v>7.8440702599658572</v>
      </c>
      <c r="V33" s="961">
        <f t="shared" si="7"/>
        <v>7.8440702599658572</v>
      </c>
      <c r="W33" s="961">
        <f t="shared" si="8"/>
        <v>0</v>
      </c>
      <c r="X33" s="444"/>
      <c r="Y33" s="960">
        <f t="shared" si="9"/>
        <v>7.3843014984958808</v>
      </c>
      <c r="Z33" s="961">
        <f t="shared" si="10"/>
        <v>7.3843014984958808</v>
      </c>
      <c r="AA33" s="961">
        <f t="shared" si="11"/>
        <v>0</v>
      </c>
      <c r="AB33" s="499"/>
      <c r="AC33" s="444"/>
      <c r="AD33" s="439">
        <f t="shared" si="3"/>
        <v>6.226299963017861E-2</v>
      </c>
      <c r="AE33" s="586"/>
      <c r="AF33" s="72"/>
    </row>
    <row r="34" spans="1:34" x14ac:dyDescent="0.25">
      <c r="B34" s="636" t="s">
        <v>143</v>
      </c>
      <c r="C34" s="695" t="s">
        <v>144</v>
      </c>
      <c r="D34" s="440"/>
      <c r="E34" s="707">
        <f t="shared" si="0"/>
        <v>94.61</v>
      </c>
      <c r="F34" s="703">
        <v>94.61</v>
      </c>
      <c r="G34" s="703">
        <v>0</v>
      </c>
      <c r="H34" s="954"/>
      <c r="I34" s="707">
        <f t="shared" si="1"/>
        <v>85.89</v>
      </c>
      <c r="J34" s="703">
        <v>85.89</v>
      </c>
      <c r="K34" s="703">
        <v>0</v>
      </c>
      <c r="L34" s="278"/>
      <c r="M34" s="16"/>
      <c r="N34" s="495">
        <f t="shared" si="2"/>
        <v>0.10152520665968097</v>
      </c>
      <c r="P34" s="284">
        <f>VLOOKUP(B34,'FX rates'!$B$9:$K$124,9,FALSE)</f>
        <v>3.8406666666666673</v>
      </c>
      <c r="Q34" s="285">
        <f>VLOOKUP(B34,'FX rates'!$B$9:$K$124,10,FALSE)</f>
        <v>3.6210833333333343</v>
      </c>
      <c r="S34" s="636" t="s">
        <v>143</v>
      </c>
      <c r="T34" s="440"/>
      <c r="U34" s="707">
        <f t="shared" si="6"/>
        <v>24.633744141642072</v>
      </c>
      <c r="V34" s="703">
        <f t="shared" si="7"/>
        <v>24.633744141642072</v>
      </c>
      <c r="W34" s="703">
        <f t="shared" si="8"/>
        <v>0</v>
      </c>
      <c r="X34" s="444"/>
      <c r="Y34" s="707">
        <f t="shared" si="9"/>
        <v>23.719420983591462</v>
      </c>
      <c r="Z34" s="703">
        <f t="shared" si="10"/>
        <v>23.719420983591462</v>
      </c>
      <c r="AA34" s="703">
        <f t="shared" si="11"/>
        <v>0</v>
      </c>
      <c r="AB34" s="499"/>
      <c r="AC34" s="444"/>
      <c r="AD34" s="495">
        <f t="shared" si="3"/>
        <v>3.8547448467781638E-2</v>
      </c>
      <c r="AE34" s="586"/>
      <c r="AF34" s="72"/>
    </row>
    <row r="35" spans="1:34" x14ac:dyDescent="0.25">
      <c r="E35" s="274"/>
      <c r="F35" s="266"/>
      <c r="G35" s="266"/>
      <c r="H35" s="266"/>
      <c r="I35" s="274" t="s">
        <v>428</v>
      </c>
      <c r="J35" s="266" t="s">
        <v>428</v>
      </c>
      <c r="K35" s="266" t="s">
        <v>428</v>
      </c>
      <c r="L35" s="278"/>
      <c r="M35" s="13"/>
      <c r="P35" s="115"/>
      <c r="Q35" s="115"/>
      <c r="U35" s="1"/>
      <c r="Y35" s="1"/>
      <c r="AH35" s="75"/>
    </row>
    <row r="36" spans="1:34" x14ac:dyDescent="0.25">
      <c r="B36" s="6"/>
      <c r="C36" s="6"/>
      <c r="D36" s="6"/>
      <c r="E36" s="59"/>
      <c r="F36" s="6"/>
      <c r="G36" s="6"/>
      <c r="H36" s="6"/>
      <c r="I36" s="59" t="s">
        <v>428</v>
      </c>
      <c r="J36" s="6" t="s">
        <v>428</v>
      </c>
      <c r="K36" s="6" t="s">
        <v>428</v>
      </c>
      <c r="L36" s="278"/>
      <c r="M36" s="6"/>
      <c r="N36" s="6"/>
      <c r="O36" s="6"/>
      <c r="P36" s="6"/>
      <c r="Q36" s="6"/>
      <c r="R36" s="6"/>
      <c r="U36" s="1"/>
      <c r="Y36" s="1"/>
    </row>
    <row r="37" spans="1:34" x14ac:dyDescent="0.25">
      <c r="B37" s="39" t="s">
        <v>90</v>
      </c>
      <c r="I37" s="27" t="s">
        <v>428</v>
      </c>
      <c r="J37" s="1" t="s">
        <v>428</v>
      </c>
      <c r="K37" s="1" t="s">
        <v>428</v>
      </c>
      <c r="L37" s="278"/>
      <c r="U37" s="1"/>
      <c r="Y37" s="1"/>
    </row>
    <row r="38" spans="1:34" x14ac:dyDescent="0.25">
      <c r="A38" s="6"/>
      <c r="B38" s="39" t="s">
        <v>91</v>
      </c>
      <c r="I38" s="27" t="s">
        <v>428</v>
      </c>
      <c r="J38" s="1" t="s">
        <v>428</v>
      </c>
      <c r="K38" s="1" t="s">
        <v>428</v>
      </c>
      <c r="U38" s="1"/>
      <c r="Y38" s="1"/>
    </row>
    <row r="39" spans="1:34" ht="12" customHeight="1" x14ac:dyDescent="0.25">
      <c r="B39" s="43"/>
      <c r="I39" s="27" t="s">
        <v>428</v>
      </c>
      <c r="J39" s="1" t="s">
        <v>428</v>
      </c>
      <c r="K39" s="1" t="s">
        <v>428</v>
      </c>
      <c r="S39" s="43"/>
    </row>
    <row r="40" spans="1:34" ht="12" customHeight="1" x14ac:dyDescent="0.25">
      <c r="I40" s="27" t="s">
        <v>428</v>
      </c>
      <c r="J40" s="1" t="s">
        <v>428</v>
      </c>
      <c r="K40" s="1" t="s">
        <v>428</v>
      </c>
    </row>
    <row r="41" spans="1:34" x14ac:dyDescent="0.25">
      <c r="I41" s="27" t="s">
        <v>428</v>
      </c>
      <c r="J41" s="1" t="s">
        <v>428</v>
      </c>
      <c r="K41" s="1" t="s">
        <v>428</v>
      </c>
    </row>
    <row r="42" spans="1:34" x14ac:dyDescent="0.25">
      <c r="I42" s="27" t="s">
        <v>428</v>
      </c>
      <c r="J42" s="1" t="s">
        <v>428</v>
      </c>
      <c r="K42" s="1" t="s">
        <v>428</v>
      </c>
    </row>
    <row r="43" spans="1:34" x14ac:dyDescent="0.25">
      <c r="I43" s="27" t="s">
        <v>428</v>
      </c>
      <c r="J43" s="1" t="s">
        <v>428</v>
      </c>
      <c r="K43" s="1" t="s">
        <v>428</v>
      </c>
    </row>
    <row r="44" spans="1:34" x14ac:dyDescent="0.25">
      <c r="I44" s="27" t="s">
        <v>428</v>
      </c>
      <c r="J44" s="1" t="s">
        <v>428</v>
      </c>
      <c r="K44" s="1" t="s">
        <v>428</v>
      </c>
    </row>
    <row r="45" spans="1:34" x14ac:dyDescent="0.25">
      <c r="I45" s="27" t="s">
        <v>428</v>
      </c>
      <c r="J45" s="1" t="s">
        <v>428</v>
      </c>
      <c r="K45" s="1" t="s">
        <v>428</v>
      </c>
    </row>
    <row r="46" spans="1:34" x14ac:dyDescent="0.25">
      <c r="I46" s="27" t="s">
        <v>428</v>
      </c>
      <c r="J46" s="1" t="s">
        <v>428</v>
      </c>
      <c r="K46" s="1" t="s">
        <v>428</v>
      </c>
    </row>
    <row r="47" spans="1:34" x14ac:dyDescent="0.25">
      <c r="I47" s="27" t="s">
        <v>428</v>
      </c>
      <c r="J47" s="1" t="s">
        <v>428</v>
      </c>
      <c r="K47" s="1" t="s">
        <v>428</v>
      </c>
    </row>
    <row r="48" spans="1:34" x14ac:dyDescent="0.25">
      <c r="I48" s="27" t="s">
        <v>428</v>
      </c>
      <c r="J48" s="1" t="s">
        <v>428</v>
      </c>
      <c r="K48" s="1" t="s">
        <v>428</v>
      </c>
    </row>
    <row r="49" spans="9:11" x14ac:dyDescent="0.25">
      <c r="I49" s="27" t="s">
        <v>428</v>
      </c>
      <c r="J49" s="1" t="s">
        <v>428</v>
      </c>
      <c r="K49" s="1" t="s">
        <v>428</v>
      </c>
    </row>
    <row r="50" spans="9:11" x14ac:dyDescent="0.25">
      <c r="I50" s="27" t="s">
        <v>428</v>
      </c>
      <c r="J50" s="1" t="s">
        <v>428</v>
      </c>
      <c r="K50" s="1" t="s">
        <v>428</v>
      </c>
    </row>
    <row r="51" spans="9:11" x14ac:dyDescent="0.25">
      <c r="I51" s="27" t="s">
        <v>428</v>
      </c>
      <c r="J51" s="1" t="s">
        <v>428</v>
      </c>
      <c r="K51" s="1" t="s">
        <v>428</v>
      </c>
    </row>
    <row r="52" spans="9:11" x14ac:dyDescent="0.25">
      <c r="I52" s="27" t="s">
        <v>428</v>
      </c>
      <c r="J52" s="1" t="s">
        <v>428</v>
      </c>
      <c r="K52" s="1" t="s">
        <v>428</v>
      </c>
    </row>
    <row r="53" spans="9:11" x14ac:dyDescent="0.25">
      <c r="I53" s="27" t="s">
        <v>428</v>
      </c>
      <c r="J53" s="1" t="s">
        <v>428</v>
      </c>
      <c r="K53" s="1" t="s">
        <v>428</v>
      </c>
    </row>
    <row r="54" spans="9:11" x14ac:dyDescent="0.25">
      <c r="I54" s="27" t="s">
        <v>428</v>
      </c>
      <c r="J54" s="1" t="s">
        <v>428</v>
      </c>
      <c r="K54" s="1" t="s">
        <v>428</v>
      </c>
    </row>
    <row r="55" spans="9:11" x14ac:dyDescent="0.25">
      <c r="I55" s="27" t="s">
        <v>428</v>
      </c>
      <c r="J55" s="1" t="s">
        <v>428</v>
      </c>
      <c r="K55" s="1" t="s">
        <v>428</v>
      </c>
    </row>
    <row r="56" spans="9:11" x14ac:dyDescent="0.25">
      <c r="I56" s="27" t="s">
        <v>428</v>
      </c>
      <c r="J56" s="1" t="s">
        <v>428</v>
      </c>
      <c r="K56" s="1" t="s">
        <v>428</v>
      </c>
    </row>
    <row r="57" spans="9:11" x14ac:dyDescent="0.25">
      <c r="I57" s="27" t="s">
        <v>428</v>
      </c>
      <c r="J57" s="1" t="s">
        <v>428</v>
      </c>
      <c r="K57" s="1" t="s">
        <v>428</v>
      </c>
    </row>
    <row r="58" spans="9:11" x14ac:dyDescent="0.25">
      <c r="I58" s="27" t="s">
        <v>428</v>
      </c>
      <c r="J58" s="1" t="s">
        <v>428</v>
      </c>
      <c r="K58" s="1" t="s">
        <v>428</v>
      </c>
    </row>
    <row r="59" spans="9:11" x14ac:dyDescent="0.25">
      <c r="I59" s="27" t="s">
        <v>428</v>
      </c>
      <c r="J59" s="1" t="s">
        <v>428</v>
      </c>
      <c r="K59" s="1" t="s">
        <v>428</v>
      </c>
    </row>
    <row r="60" spans="9:11" x14ac:dyDescent="0.25">
      <c r="I60" s="27" t="s">
        <v>428</v>
      </c>
      <c r="J60" s="1" t="s">
        <v>428</v>
      </c>
      <c r="K60" s="1" t="s">
        <v>428</v>
      </c>
    </row>
    <row r="61" spans="9:11" x14ac:dyDescent="0.25">
      <c r="I61" s="27" t="s">
        <v>428</v>
      </c>
      <c r="J61" s="1" t="s">
        <v>428</v>
      </c>
      <c r="K61" s="1" t="s">
        <v>428</v>
      </c>
    </row>
    <row r="63" spans="9:11" x14ac:dyDescent="0.25">
      <c r="K63" s="1" t="s">
        <v>428</v>
      </c>
    </row>
    <row r="64" spans="9:11" x14ac:dyDescent="0.25">
      <c r="K64" s="1" t="s">
        <v>428</v>
      </c>
    </row>
  </sheetData>
  <mergeCells count="15">
    <mergeCell ref="B5:B7"/>
    <mergeCell ref="C5:C7"/>
    <mergeCell ref="E5:G5"/>
    <mergeCell ref="I5:K5"/>
    <mergeCell ref="AD5:AD7"/>
    <mergeCell ref="E6:E7"/>
    <mergeCell ref="I6:I7"/>
    <mergeCell ref="U6:U7"/>
    <mergeCell ref="Y6:Y7"/>
    <mergeCell ref="P5:P7"/>
    <mergeCell ref="Q5:Q7"/>
    <mergeCell ref="S5:S7"/>
    <mergeCell ref="U5:W5"/>
    <mergeCell ref="Y5:AA5"/>
    <mergeCell ref="N5:N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P132"/>
  <sheetViews>
    <sheetView showGridLines="0" topLeftCell="A51" zoomScale="85" zoomScaleNormal="85" workbookViewId="0">
      <selection activeCell="B94" sqref="B94"/>
    </sheetView>
  </sheetViews>
  <sheetFormatPr defaultColWidth="11.42578125" defaultRowHeight="15" x14ac:dyDescent="0.25"/>
  <cols>
    <col min="1" max="1" width="2.85546875" style="1" customWidth="1"/>
    <col min="2" max="2" width="37.5703125" style="1" customWidth="1"/>
    <col min="3" max="5" width="15.7109375" style="1" customWidth="1"/>
    <col min="6" max="6" width="2.85546875" style="1" customWidth="1"/>
    <col min="7" max="9" width="15.7109375" style="1" customWidth="1"/>
    <col min="10" max="256" width="11.42578125" style="1"/>
    <col min="257" max="257" width="2.85546875" style="1" customWidth="1"/>
    <col min="258" max="258" width="37.5703125" style="1" customWidth="1"/>
    <col min="259" max="261" width="15.7109375" style="1" customWidth="1"/>
    <col min="262" max="262" width="2.85546875" style="1" customWidth="1"/>
    <col min="263" max="265" width="15.7109375" style="1" customWidth="1"/>
    <col min="266" max="512" width="11.42578125" style="1"/>
    <col min="513" max="513" width="2.85546875" style="1" customWidth="1"/>
    <col min="514" max="514" width="37.5703125" style="1" customWidth="1"/>
    <col min="515" max="517" width="15.7109375" style="1" customWidth="1"/>
    <col min="518" max="518" width="2.85546875" style="1" customWidth="1"/>
    <col min="519" max="521" width="15.7109375" style="1" customWidth="1"/>
    <col min="522" max="768" width="11.42578125" style="1"/>
    <col min="769" max="769" width="2.85546875" style="1" customWidth="1"/>
    <col min="770" max="770" width="37.5703125" style="1" customWidth="1"/>
    <col min="771" max="773" width="15.7109375" style="1" customWidth="1"/>
    <col min="774" max="774" width="2.85546875" style="1" customWidth="1"/>
    <col min="775" max="777" width="15.7109375" style="1" customWidth="1"/>
    <col min="778" max="1024" width="11.42578125" style="1"/>
    <col min="1025" max="1025" width="2.85546875" style="1" customWidth="1"/>
    <col min="1026" max="1026" width="37.5703125" style="1" customWidth="1"/>
    <col min="1027" max="1029" width="15.7109375" style="1" customWidth="1"/>
    <col min="1030" max="1030" width="2.85546875" style="1" customWidth="1"/>
    <col min="1031" max="1033" width="15.7109375" style="1" customWidth="1"/>
    <col min="1034" max="1280" width="11.42578125" style="1"/>
    <col min="1281" max="1281" width="2.85546875" style="1" customWidth="1"/>
    <col min="1282" max="1282" width="37.5703125" style="1" customWidth="1"/>
    <col min="1283" max="1285" width="15.7109375" style="1" customWidth="1"/>
    <col min="1286" max="1286" width="2.85546875" style="1" customWidth="1"/>
    <col min="1287" max="1289" width="15.7109375" style="1" customWidth="1"/>
    <col min="1290" max="1536" width="11.42578125" style="1"/>
    <col min="1537" max="1537" width="2.85546875" style="1" customWidth="1"/>
    <col min="1538" max="1538" width="37.5703125" style="1" customWidth="1"/>
    <col min="1539" max="1541" width="15.7109375" style="1" customWidth="1"/>
    <col min="1542" max="1542" width="2.85546875" style="1" customWidth="1"/>
    <col min="1543" max="1545" width="15.7109375" style="1" customWidth="1"/>
    <col min="1546" max="1792" width="11.42578125" style="1"/>
    <col min="1793" max="1793" width="2.85546875" style="1" customWidth="1"/>
    <col min="1794" max="1794" width="37.5703125" style="1" customWidth="1"/>
    <col min="1795" max="1797" width="15.7109375" style="1" customWidth="1"/>
    <col min="1798" max="1798" width="2.85546875" style="1" customWidth="1"/>
    <col min="1799" max="1801" width="15.7109375" style="1" customWidth="1"/>
    <col min="1802" max="2048" width="11.42578125" style="1"/>
    <col min="2049" max="2049" width="2.85546875" style="1" customWidth="1"/>
    <col min="2050" max="2050" width="37.5703125" style="1" customWidth="1"/>
    <col min="2051" max="2053" width="15.7109375" style="1" customWidth="1"/>
    <col min="2054" max="2054" width="2.85546875" style="1" customWidth="1"/>
    <col min="2055" max="2057" width="15.7109375" style="1" customWidth="1"/>
    <col min="2058" max="2304" width="11.42578125" style="1"/>
    <col min="2305" max="2305" width="2.85546875" style="1" customWidth="1"/>
    <col min="2306" max="2306" width="37.5703125" style="1" customWidth="1"/>
    <col min="2307" max="2309" width="15.7109375" style="1" customWidth="1"/>
    <col min="2310" max="2310" width="2.85546875" style="1" customWidth="1"/>
    <col min="2311" max="2313" width="15.7109375" style="1" customWidth="1"/>
    <col min="2314" max="2560" width="11.42578125" style="1"/>
    <col min="2561" max="2561" width="2.85546875" style="1" customWidth="1"/>
    <col min="2562" max="2562" width="37.5703125" style="1" customWidth="1"/>
    <col min="2563" max="2565" width="15.7109375" style="1" customWidth="1"/>
    <col min="2566" max="2566" width="2.85546875" style="1" customWidth="1"/>
    <col min="2567" max="2569" width="15.7109375" style="1" customWidth="1"/>
    <col min="2570" max="2816" width="11.42578125" style="1"/>
    <col min="2817" max="2817" width="2.85546875" style="1" customWidth="1"/>
    <col min="2818" max="2818" width="37.5703125" style="1" customWidth="1"/>
    <col min="2819" max="2821" width="15.7109375" style="1" customWidth="1"/>
    <col min="2822" max="2822" width="2.85546875" style="1" customWidth="1"/>
    <col min="2823" max="2825" width="15.7109375" style="1" customWidth="1"/>
    <col min="2826" max="3072" width="11.42578125" style="1"/>
    <col min="3073" max="3073" width="2.85546875" style="1" customWidth="1"/>
    <col min="3074" max="3074" width="37.5703125" style="1" customWidth="1"/>
    <col min="3075" max="3077" width="15.7109375" style="1" customWidth="1"/>
    <col min="3078" max="3078" width="2.85546875" style="1" customWidth="1"/>
    <col min="3079" max="3081" width="15.7109375" style="1" customWidth="1"/>
    <col min="3082" max="3328" width="11.42578125" style="1"/>
    <col min="3329" max="3329" width="2.85546875" style="1" customWidth="1"/>
    <col min="3330" max="3330" width="37.5703125" style="1" customWidth="1"/>
    <col min="3331" max="3333" width="15.7109375" style="1" customWidth="1"/>
    <col min="3334" max="3334" width="2.85546875" style="1" customWidth="1"/>
    <col min="3335" max="3337" width="15.7109375" style="1" customWidth="1"/>
    <col min="3338" max="3584" width="11.42578125" style="1"/>
    <col min="3585" max="3585" width="2.85546875" style="1" customWidth="1"/>
    <col min="3586" max="3586" width="37.5703125" style="1" customWidth="1"/>
    <col min="3587" max="3589" width="15.7109375" style="1" customWidth="1"/>
    <col min="3590" max="3590" width="2.85546875" style="1" customWidth="1"/>
    <col min="3591" max="3593" width="15.7109375" style="1" customWidth="1"/>
    <col min="3594" max="3840" width="11.42578125" style="1"/>
    <col min="3841" max="3841" width="2.85546875" style="1" customWidth="1"/>
    <col min="3842" max="3842" width="37.5703125" style="1" customWidth="1"/>
    <col min="3843" max="3845" width="15.7109375" style="1" customWidth="1"/>
    <col min="3846" max="3846" width="2.85546875" style="1" customWidth="1"/>
    <col min="3847" max="3849" width="15.7109375" style="1" customWidth="1"/>
    <col min="3850" max="4096" width="11.42578125" style="1"/>
    <col min="4097" max="4097" width="2.85546875" style="1" customWidth="1"/>
    <col min="4098" max="4098" width="37.5703125" style="1" customWidth="1"/>
    <col min="4099" max="4101" width="15.7109375" style="1" customWidth="1"/>
    <col min="4102" max="4102" width="2.85546875" style="1" customWidth="1"/>
    <col min="4103" max="4105" width="15.7109375" style="1" customWidth="1"/>
    <col min="4106" max="4352" width="11.42578125" style="1"/>
    <col min="4353" max="4353" width="2.85546875" style="1" customWidth="1"/>
    <col min="4354" max="4354" width="37.5703125" style="1" customWidth="1"/>
    <col min="4355" max="4357" width="15.7109375" style="1" customWidth="1"/>
    <col min="4358" max="4358" width="2.85546875" style="1" customWidth="1"/>
    <col min="4359" max="4361" width="15.7109375" style="1" customWidth="1"/>
    <col min="4362" max="4608" width="11.42578125" style="1"/>
    <col min="4609" max="4609" width="2.85546875" style="1" customWidth="1"/>
    <col min="4610" max="4610" width="37.5703125" style="1" customWidth="1"/>
    <col min="4611" max="4613" width="15.7109375" style="1" customWidth="1"/>
    <col min="4614" max="4614" width="2.85546875" style="1" customWidth="1"/>
    <col min="4615" max="4617" width="15.7109375" style="1" customWidth="1"/>
    <col min="4618" max="4864" width="11.42578125" style="1"/>
    <col min="4865" max="4865" width="2.85546875" style="1" customWidth="1"/>
    <col min="4866" max="4866" width="37.5703125" style="1" customWidth="1"/>
    <col min="4867" max="4869" width="15.7109375" style="1" customWidth="1"/>
    <col min="4870" max="4870" width="2.85546875" style="1" customWidth="1"/>
    <col min="4871" max="4873" width="15.7109375" style="1" customWidth="1"/>
    <col min="4874" max="5120" width="11.42578125" style="1"/>
    <col min="5121" max="5121" width="2.85546875" style="1" customWidth="1"/>
    <col min="5122" max="5122" width="37.5703125" style="1" customWidth="1"/>
    <col min="5123" max="5125" width="15.7109375" style="1" customWidth="1"/>
    <col min="5126" max="5126" width="2.85546875" style="1" customWidth="1"/>
    <col min="5127" max="5129" width="15.7109375" style="1" customWidth="1"/>
    <col min="5130" max="5376" width="11.42578125" style="1"/>
    <col min="5377" max="5377" width="2.85546875" style="1" customWidth="1"/>
    <col min="5378" max="5378" width="37.5703125" style="1" customWidth="1"/>
    <col min="5379" max="5381" width="15.7109375" style="1" customWidth="1"/>
    <col min="5382" max="5382" width="2.85546875" style="1" customWidth="1"/>
    <col min="5383" max="5385" width="15.7109375" style="1" customWidth="1"/>
    <col min="5386" max="5632" width="11.42578125" style="1"/>
    <col min="5633" max="5633" width="2.85546875" style="1" customWidth="1"/>
    <col min="5634" max="5634" width="37.5703125" style="1" customWidth="1"/>
    <col min="5635" max="5637" width="15.7109375" style="1" customWidth="1"/>
    <col min="5638" max="5638" width="2.85546875" style="1" customWidth="1"/>
    <col min="5639" max="5641" width="15.7109375" style="1" customWidth="1"/>
    <col min="5642" max="5888" width="11.42578125" style="1"/>
    <col min="5889" max="5889" width="2.85546875" style="1" customWidth="1"/>
    <col min="5890" max="5890" width="37.5703125" style="1" customWidth="1"/>
    <col min="5891" max="5893" width="15.7109375" style="1" customWidth="1"/>
    <col min="5894" max="5894" width="2.85546875" style="1" customWidth="1"/>
    <col min="5895" max="5897" width="15.7109375" style="1" customWidth="1"/>
    <col min="5898" max="6144" width="11.42578125" style="1"/>
    <col min="6145" max="6145" width="2.85546875" style="1" customWidth="1"/>
    <col min="6146" max="6146" width="37.5703125" style="1" customWidth="1"/>
    <col min="6147" max="6149" width="15.7109375" style="1" customWidth="1"/>
    <col min="6150" max="6150" width="2.85546875" style="1" customWidth="1"/>
    <col min="6151" max="6153" width="15.7109375" style="1" customWidth="1"/>
    <col min="6154" max="6400" width="11.42578125" style="1"/>
    <col min="6401" max="6401" width="2.85546875" style="1" customWidth="1"/>
    <col min="6402" max="6402" width="37.5703125" style="1" customWidth="1"/>
    <col min="6403" max="6405" width="15.7109375" style="1" customWidth="1"/>
    <col min="6406" max="6406" width="2.85546875" style="1" customWidth="1"/>
    <col min="6407" max="6409" width="15.7109375" style="1" customWidth="1"/>
    <col min="6410" max="6656" width="11.42578125" style="1"/>
    <col min="6657" max="6657" width="2.85546875" style="1" customWidth="1"/>
    <col min="6658" max="6658" width="37.5703125" style="1" customWidth="1"/>
    <col min="6659" max="6661" width="15.7109375" style="1" customWidth="1"/>
    <col min="6662" max="6662" width="2.85546875" style="1" customWidth="1"/>
    <col min="6663" max="6665" width="15.7109375" style="1" customWidth="1"/>
    <col min="6666" max="6912" width="11.42578125" style="1"/>
    <col min="6913" max="6913" width="2.85546875" style="1" customWidth="1"/>
    <col min="6914" max="6914" width="37.5703125" style="1" customWidth="1"/>
    <col min="6915" max="6917" width="15.7109375" style="1" customWidth="1"/>
    <col min="6918" max="6918" width="2.85546875" style="1" customWidth="1"/>
    <col min="6919" max="6921" width="15.7109375" style="1" customWidth="1"/>
    <col min="6922" max="7168" width="11.42578125" style="1"/>
    <col min="7169" max="7169" width="2.85546875" style="1" customWidth="1"/>
    <col min="7170" max="7170" width="37.5703125" style="1" customWidth="1"/>
    <col min="7171" max="7173" width="15.7109375" style="1" customWidth="1"/>
    <col min="7174" max="7174" width="2.85546875" style="1" customWidth="1"/>
    <col min="7175" max="7177" width="15.7109375" style="1" customWidth="1"/>
    <col min="7178" max="7424" width="11.42578125" style="1"/>
    <col min="7425" max="7425" width="2.85546875" style="1" customWidth="1"/>
    <col min="7426" max="7426" width="37.5703125" style="1" customWidth="1"/>
    <col min="7427" max="7429" width="15.7109375" style="1" customWidth="1"/>
    <col min="7430" max="7430" width="2.85546875" style="1" customWidth="1"/>
    <col min="7431" max="7433" width="15.7109375" style="1" customWidth="1"/>
    <col min="7434" max="7680" width="11.42578125" style="1"/>
    <col min="7681" max="7681" width="2.85546875" style="1" customWidth="1"/>
    <col min="7682" max="7682" width="37.5703125" style="1" customWidth="1"/>
    <col min="7683" max="7685" width="15.7109375" style="1" customWidth="1"/>
    <col min="7686" max="7686" width="2.85546875" style="1" customWidth="1"/>
    <col min="7687" max="7689" width="15.7109375" style="1" customWidth="1"/>
    <col min="7690" max="7936" width="11.42578125" style="1"/>
    <col min="7937" max="7937" width="2.85546875" style="1" customWidth="1"/>
    <col min="7938" max="7938" width="37.5703125" style="1" customWidth="1"/>
    <col min="7939" max="7941" width="15.7109375" style="1" customWidth="1"/>
    <col min="7942" max="7942" width="2.85546875" style="1" customWidth="1"/>
    <col min="7943" max="7945" width="15.7109375" style="1" customWidth="1"/>
    <col min="7946" max="8192" width="11.42578125" style="1"/>
    <col min="8193" max="8193" width="2.85546875" style="1" customWidth="1"/>
    <col min="8194" max="8194" width="37.5703125" style="1" customWidth="1"/>
    <col min="8195" max="8197" width="15.7109375" style="1" customWidth="1"/>
    <col min="8198" max="8198" width="2.85546875" style="1" customWidth="1"/>
    <col min="8199" max="8201" width="15.7109375" style="1" customWidth="1"/>
    <col min="8202" max="8448" width="11.42578125" style="1"/>
    <col min="8449" max="8449" width="2.85546875" style="1" customWidth="1"/>
    <col min="8450" max="8450" width="37.5703125" style="1" customWidth="1"/>
    <col min="8451" max="8453" width="15.7109375" style="1" customWidth="1"/>
    <col min="8454" max="8454" width="2.85546875" style="1" customWidth="1"/>
    <col min="8455" max="8457" width="15.7109375" style="1" customWidth="1"/>
    <col min="8458" max="8704" width="11.42578125" style="1"/>
    <col min="8705" max="8705" width="2.85546875" style="1" customWidth="1"/>
    <col min="8706" max="8706" width="37.5703125" style="1" customWidth="1"/>
    <col min="8707" max="8709" width="15.7109375" style="1" customWidth="1"/>
    <col min="8710" max="8710" width="2.85546875" style="1" customWidth="1"/>
    <col min="8711" max="8713" width="15.7109375" style="1" customWidth="1"/>
    <col min="8714" max="8960" width="11.42578125" style="1"/>
    <col min="8961" max="8961" width="2.85546875" style="1" customWidth="1"/>
    <col min="8962" max="8962" width="37.5703125" style="1" customWidth="1"/>
    <col min="8963" max="8965" width="15.7109375" style="1" customWidth="1"/>
    <col min="8966" max="8966" width="2.85546875" style="1" customWidth="1"/>
    <col min="8967" max="8969" width="15.7109375" style="1" customWidth="1"/>
    <col min="8970" max="9216" width="11.42578125" style="1"/>
    <col min="9217" max="9217" width="2.85546875" style="1" customWidth="1"/>
    <col min="9218" max="9218" width="37.5703125" style="1" customWidth="1"/>
    <col min="9219" max="9221" width="15.7109375" style="1" customWidth="1"/>
    <col min="9222" max="9222" width="2.85546875" style="1" customWidth="1"/>
    <col min="9223" max="9225" width="15.7109375" style="1" customWidth="1"/>
    <col min="9226" max="9472" width="11.42578125" style="1"/>
    <col min="9473" max="9473" width="2.85546875" style="1" customWidth="1"/>
    <col min="9474" max="9474" width="37.5703125" style="1" customWidth="1"/>
    <col min="9475" max="9477" width="15.7109375" style="1" customWidth="1"/>
    <col min="9478" max="9478" width="2.85546875" style="1" customWidth="1"/>
    <col min="9479" max="9481" width="15.7109375" style="1" customWidth="1"/>
    <col min="9482" max="9728" width="11.42578125" style="1"/>
    <col min="9729" max="9729" width="2.85546875" style="1" customWidth="1"/>
    <col min="9730" max="9730" width="37.5703125" style="1" customWidth="1"/>
    <col min="9731" max="9733" width="15.7109375" style="1" customWidth="1"/>
    <col min="9734" max="9734" width="2.85546875" style="1" customWidth="1"/>
    <col min="9735" max="9737" width="15.7109375" style="1" customWidth="1"/>
    <col min="9738" max="9984" width="11.42578125" style="1"/>
    <col min="9985" max="9985" width="2.85546875" style="1" customWidth="1"/>
    <col min="9986" max="9986" width="37.5703125" style="1" customWidth="1"/>
    <col min="9987" max="9989" width="15.7109375" style="1" customWidth="1"/>
    <col min="9990" max="9990" width="2.85546875" style="1" customWidth="1"/>
    <col min="9991" max="9993" width="15.7109375" style="1" customWidth="1"/>
    <col min="9994" max="10240" width="11.42578125" style="1"/>
    <col min="10241" max="10241" width="2.85546875" style="1" customWidth="1"/>
    <col min="10242" max="10242" width="37.5703125" style="1" customWidth="1"/>
    <col min="10243" max="10245" width="15.7109375" style="1" customWidth="1"/>
    <col min="10246" max="10246" width="2.85546875" style="1" customWidth="1"/>
    <col min="10247" max="10249" width="15.7109375" style="1" customWidth="1"/>
    <col min="10250" max="10496" width="11.42578125" style="1"/>
    <col min="10497" max="10497" width="2.85546875" style="1" customWidth="1"/>
    <col min="10498" max="10498" width="37.5703125" style="1" customWidth="1"/>
    <col min="10499" max="10501" width="15.7109375" style="1" customWidth="1"/>
    <col min="10502" max="10502" width="2.85546875" style="1" customWidth="1"/>
    <col min="10503" max="10505" width="15.7109375" style="1" customWidth="1"/>
    <col min="10506" max="10752" width="11.42578125" style="1"/>
    <col min="10753" max="10753" width="2.85546875" style="1" customWidth="1"/>
    <col min="10754" max="10754" width="37.5703125" style="1" customWidth="1"/>
    <col min="10755" max="10757" width="15.7109375" style="1" customWidth="1"/>
    <col min="10758" max="10758" width="2.85546875" style="1" customWidth="1"/>
    <col min="10759" max="10761" width="15.7109375" style="1" customWidth="1"/>
    <col min="10762" max="11008" width="11.42578125" style="1"/>
    <col min="11009" max="11009" width="2.85546875" style="1" customWidth="1"/>
    <col min="11010" max="11010" width="37.5703125" style="1" customWidth="1"/>
    <col min="11011" max="11013" width="15.7109375" style="1" customWidth="1"/>
    <col min="11014" max="11014" width="2.85546875" style="1" customWidth="1"/>
    <col min="11015" max="11017" width="15.7109375" style="1" customWidth="1"/>
    <col min="11018" max="11264" width="11.42578125" style="1"/>
    <col min="11265" max="11265" width="2.85546875" style="1" customWidth="1"/>
    <col min="11266" max="11266" width="37.5703125" style="1" customWidth="1"/>
    <col min="11267" max="11269" width="15.7109375" style="1" customWidth="1"/>
    <col min="11270" max="11270" width="2.85546875" style="1" customWidth="1"/>
    <col min="11271" max="11273" width="15.7109375" style="1" customWidth="1"/>
    <col min="11274" max="11520" width="11.42578125" style="1"/>
    <col min="11521" max="11521" width="2.85546875" style="1" customWidth="1"/>
    <col min="11522" max="11522" width="37.5703125" style="1" customWidth="1"/>
    <col min="11523" max="11525" width="15.7109375" style="1" customWidth="1"/>
    <col min="11526" max="11526" width="2.85546875" style="1" customWidth="1"/>
    <col min="11527" max="11529" width="15.7109375" style="1" customWidth="1"/>
    <col min="11530" max="11776" width="11.42578125" style="1"/>
    <col min="11777" max="11777" width="2.85546875" style="1" customWidth="1"/>
    <col min="11778" max="11778" width="37.5703125" style="1" customWidth="1"/>
    <col min="11779" max="11781" width="15.7109375" style="1" customWidth="1"/>
    <col min="11782" max="11782" width="2.85546875" style="1" customWidth="1"/>
    <col min="11783" max="11785" width="15.7109375" style="1" customWidth="1"/>
    <col min="11786" max="12032" width="11.42578125" style="1"/>
    <col min="12033" max="12033" width="2.85546875" style="1" customWidth="1"/>
    <col min="12034" max="12034" width="37.5703125" style="1" customWidth="1"/>
    <col min="12035" max="12037" width="15.7109375" style="1" customWidth="1"/>
    <col min="12038" max="12038" width="2.85546875" style="1" customWidth="1"/>
    <col min="12039" max="12041" width="15.7109375" style="1" customWidth="1"/>
    <col min="12042" max="12288" width="11.42578125" style="1"/>
    <col min="12289" max="12289" width="2.85546875" style="1" customWidth="1"/>
    <col min="12290" max="12290" width="37.5703125" style="1" customWidth="1"/>
    <col min="12291" max="12293" width="15.7109375" style="1" customWidth="1"/>
    <col min="12294" max="12294" width="2.85546875" style="1" customWidth="1"/>
    <col min="12295" max="12297" width="15.7109375" style="1" customWidth="1"/>
    <col min="12298" max="12544" width="11.42578125" style="1"/>
    <col min="12545" max="12545" width="2.85546875" style="1" customWidth="1"/>
    <col min="12546" max="12546" width="37.5703125" style="1" customWidth="1"/>
    <col min="12547" max="12549" width="15.7109375" style="1" customWidth="1"/>
    <col min="12550" max="12550" width="2.85546875" style="1" customWidth="1"/>
    <col min="12551" max="12553" width="15.7109375" style="1" customWidth="1"/>
    <col min="12554" max="12800" width="11.42578125" style="1"/>
    <col min="12801" max="12801" width="2.85546875" style="1" customWidth="1"/>
    <col min="12802" max="12802" width="37.5703125" style="1" customWidth="1"/>
    <col min="12803" max="12805" width="15.7109375" style="1" customWidth="1"/>
    <col min="12806" max="12806" width="2.85546875" style="1" customWidth="1"/>
    <col min="12807" max="12809" width="15.7109375" style="1" customWidth="1"/>
    <col min="12810" max="13056" width="11.42578125" style="1"/>
    <col min="13057" max="13057" width="2.85546875" style="1" customWidth="1"/>
    <col min="13058" max="13058" width="37.5703125" style="1" customWidth="1"/>
    <col min="13059" max="13061" width="15.7109375" style="1" customWidth="1"/>
    <col min="13062" max="13062" width="2.85546875" style="1" customWidth="1"/>
    <col min="13063" max="13065" width="15.7109375" style="1" customWidth="1"/>
    <col min="13066" max="13312" width="11.42578125" style="1"/>
    <col min="13313" max="13313" width="2.85546875" style="1" customWidth="1"/>
    <col min="13314" max="13314" width="37.5703125" style="1" customWidth="1"/>
    <col min="13315" max="13317" width="15.7109375" style="1" customWidth="1"/>
    <col min="13318" max="13318" width="2.85546875" style="1" customWidth="1"/>
    <col min="13319" max="13321" width="15.7109375" style="1" customWidth="1"/>
    <col min="13322" max="13568" width="11.42578125" style="1"/>
    <col min="13569" max="13569" width="2.85546875" style="1" customWidth="1"/>
    <col min="13570" max="13570" width="37.5703125" style="1" customWidth="1"/>
    <col min="13571" max="13573" width="15.7109375" style="1" customWidth="1"/>
    <col min="13574" max="13574" width="2.85546875" style="1" customWidth="1"/>
    <col min="13575" max="13577" width="15.7109375" style="1" customWidth="1"/>
    <col min="13578" max="13824" width="11.42578125" style="1"/>
    <col min="13825" max="13825" width="2.85546875" style="1" customWidth="1"/>
    <col min="13826" max="13826" width="37.5703125" style="1" customWidth="1"/>
    <col min="13827" max="13829" width="15.7109375" style="1" customWidth="1"/>
    <col min="13830" max="13830" width="2.85546875" style="1" customWidth="1"/>
    <col min="13831" max="13833" width="15.7109375" style="1" customWidth="1"/>
    <col min="13834" max="14080" width="11.42578125" style="1"/>
    <col min="14081" max="14081" width="2.85546875" style="1" customWidth="1"/>
    <col min="14082" max="14082" width="37.5703125" style="1" customWidth="1"/>
    <col min="14083" max="14085" width="15.7109375" style="1" customWidth="1"/>
    <col min="14086" max="14086" width="2.85546875" style="1" customWidth="1"/>
    <col min="14087" max="14089" width="15.7109375" style="1" customWidth="1"/>
    <col min="14090" max="14336" width="11.42578125" style="1"/>
    <col min="14337" max="14337" width="2.85546875" style="1" customWidth="1"/>
    <col min="14338" max="14338" width="37.5703125" style="1" customWidth="1"/>
    <col min="14339" max="14341" width="15.7109375" style="1" customWidth="1"/>
    <col min="14342" max="14342" width="2.85546875" style="1" customWidth="1"/>
    <col min="14343" max="14345" width="15.7109375" style="1" customWidth="1"/>
    <col min="14346" max="14592" width="11.42578125" style="1"/>
    <col min="14593" max="14593" width="2.85546875" style="1" customWidth="1"/>
    <col min="14594" max="14594" width="37.5703125" style="1" customWidth="1"/>
    <col min="14595" max="14597" width="15.7109375" style="1" customWidth="1"/>
    <col min="14598" max="14598" width="2.85546875" style="1" customWidth="1"/>
    <col min="14599" max="14601" width="15.7109375" style="1" customWidth="1"/>
    <col min="14602" max="14848" width="11.42578125" style="1"/>
    <col min="14849" max="14849" width="2.85546875" style="1" customWidth="1"/>
    <col min="14850" max="14850" width="37.5703125" style="1" customWidth="1"/>
    <col min="14851" max="14853" width="15.7109375" style="1" customWidth="1"/>
    <col min="14854" max="14854" width="2.85546875" style="1" customWidth="1"/>
    <col min="14855" max="14857" width="15.7109375" style="1" customWidth="1"/>
    <col min="14858" max="15104" width="11.42578125" style="1"/>
    <col min="15105" max="15105" width="2.85546875" style="1" customWidth="1"/>
    <col min="15106" max="15106" width="37.5703125" style="1" customWidth="1"/>
    <col min="15107" max="15109" width="15.7109375" style="1" customWidth="1"/>
    <col min="15110" max="15110" width="2.85546875" style="1" customWidth="1"/>
    <col min="15111" max="15113" width="15.7109375" style="1" customWidth="1"/>
    <col min="15114" max="15360" width="11.42578125" style="1"/>
    <col min="15361" max="15361" width="2.85546875" style="1" customWidth="1"/>
    <col min="15362" max="15362" width="37.5703125" style="1" customWidth="1"/>
    <col min="15363" max="15365" width="15.7109375" style="1" customWidth="1"/>
    <col min="15366" max="15366" width="2.85546875" style="1" customWidth="1"/>
    <col min="15367" max="15369" width="15.7109375" style="1" customWidth="1"/>
    <col min="15370" max="15616" width="11.42578125" style="1"/>
    <col min="15617" max="15617" width="2.85546875" style="1" customWidth="1"/>
    <col min="15618" max="15618" width="37.5703125" style="1" customWidth="1"/>
    <col min="15619" max="15621" width="15.7109375" style="1" customWidth="1"/>
    <col min="15622" max="15622" width="2.85546875" style="1" customWidth="1"/>
    <col min="15623" max="15625" width="15.7109375" style="1" customWidth="1"/>
    <col min="15626" max="15872" width="11.42578125" style="1"/>
    <col min="15873" max="15873" width="2.85546875" style="1" customWidth="1"/>
    <col min="15874" max="15874" width="37.5703125" style="1" customWidth="1"/>
    <col min="15875" max="15877" width="15.7109375" style="1" customWidth="1"/>
    <col min="15878" max="15878" width="2.85546875" style="1" customWidth="1"/>
    <col min="15879" max="15881" width="15.7109375" style="1" customWidth="1"/>
    <col min="15882" max="16128" width="11.42578125" style="1"/>
    <col min="16129" max="16129" width="2.85546875" style="1" customWidth="1"/>
    <col min="16130" max="16130" width="37.5703125" style="1" customWidth="1"/>
    <col min="16131" max="16133" width="15.7109375" style="1" customWidth="1"/>
    <col min="16134" max="16134" width="2.85546875" style="1" customWidth="1"/>
    <col min="16135" max="16137" width="15.7109375" style="1" customWidth="1"/>
    <col min="16138" max="16384" width="11.42578125" style="1"/>
  </cols>
  <sheetData>
    <row r="2" spans="2:11" x14ac:dyDescent="0.25">
      <c r="B2" s="2" t="s">
        <v>768</v>
      </c>
      <c r="C2" s="3"/>
      <c r="D2" s="3"/>
    </row>
    <row r="3" spans="2:11" x14ac:dyDescent="0.25">
      <c r="B3" s="2" t="s">
        <v>147</v>
      </c>
      <c r="D3" s="4"/>
    </row>
    <row r="4" spans="2:11" s="514" customFormat="1" x14ac:dyDescent="0.25">
      <c r="B4" s="1501" t="s">
        <v>4</v>
      </c>
      <c r="C4" s="1501">
        <v>2019</v>
      </c>
      <c r="D4" s="1501"/>
      <c r="E4" s="1501"/>
      <c r="G4" s="1501">
        <v>2018</v>
      </c>
      <c r="H4" s="1501"/>
      <c r="I4" s="1501"/>
    </row>
    <row r="5" spans="2:11" s="514" customFormat="1" x14ac:dyDescent="0.25">
      <c r="B5" s="1501"/>
      <c r="C5" s="1501" t="s">
        <v>148</v>
      </c>
      <c r="D5" s="1441" t="s">
        <v>149</v>
      </c>
      <c r="E5" s="1441" t="s">
        <v>150</v>
      </c>
      <c r="G5" s="1501" t="s">
        <v>148</v>
      </c>
      <c r="H5" s="1441" t="s">
        <v>149</v>
      </c>
      <c r="I5" s="1441" t="s">
        <v>150</v>
      </c>
    </row>
    <row r="6" spans="2:11" s="514" customFormat="1" x14ac:dyDescent="0.25">
      <c r="B6" s="1501"/>
      <c r="C6" s="1501"/>
      <c r="D6" s="1441" t="s">
        <v>151</v>
      </c>
      <c r="E6" s="1441" t="s">
        <v>151</v>
      </c>
      <c r="G6" s="1501"/>
      <c r="H6" s="1441" t="s">
        <v>151</v>
      </c>
      <c r="I6" s="1441" t="s">
        <v>151</v>
      </c>
    </row>
    <row r="7" spans="2:11" x14ac:dyDescent="0.25">
      <c r="B7" s="7"/>
      <c r="C7" s="7"/>
      <c r="D7" s="7"/>
      <c r="G7" s="7"/>
      <c r="H7" s="7"/>
    </row>
    <row r="8" spans="2:11" x14ac:dyDescent="0.25">
      <c r="B8" s="11" t="s">
        <v>6</v>
      </c>
    </row>
    <row r="9" spans="2:11" x14ac:dyDescent="0.25">
      <c r="B9" s="595" t="s">
        <v>508</v>
      </c>
      <c r="C9" s="637">
        <f>D9+E9</f>
        <v>328</v>
      </c>
      <c r="D9" s="639">
        <v>324</v>
      </c>
      <c r="E9" s="639">
        <v>4</v>
      </c>
      <c r="F9" s="638"/>
      <c r="G9" s="637">
        <f>H9+I9</f>
        <v>339</v>
      </c>
      <c r="H9" s="639">
        <v>334</v>
      </c>
      <c r="I9" s="639">
        <v>5</v>
      </c>
    </row>
    <row r="10" spans="2:11" x14ac:dyDescent="0.25">
      <c r="B10" s="560" t="s">
        <v>104</v>
      </c>
      <c r="C10" s="640">
        <f t="shared" ref="C10:C21" si="0">D10+E10</f>
        <v>19</v>
      </c>
      <c r="D10" s="641">
        <v>16</v>
      </c>
      <c r="E10" s="641">
        <v>3</v>
      </c>
      <c r="F10" s="638"/>
      <c r="G10" s="640">
        <f t="shared" ref="G10:G23" si="1">H10+I10</f>
        <v>20</v>
      </c>
      <c r="H10" s="641">
        <v>16</v>
      </c>
      <c r="I10" s="641">
        <v>4</v>
      </c>
      <c r="J10" s="61"/>
      <c r="K10" s="61"/>
    </row>
    <row r="11" spans="2:11" x14ac:dyDescent="0.25">
      <c r="B11" s="560" t="s">
        <v>7</v>
      </c>
      <c r="C11" s="640">
        <f t="shared" si="0"/>
        <v>50</v>
      </c>
      <c r="D11" s="641">
        <v>13</v>
      </c>
      <c r="E11" s="641">
        <v>37</v>
      </c>
      <c r="F11" s="638"/>
      <c r="G11" s="640">
        <f t="shared" si="1"/>
        <v>51</v>
      </c>
      <c r="H11" s="641">
        <v>13</v>
      </c>
      <c r="I11" s="641">
        <v>38</v>
      </c>
      <c r="J11" s="61"/>
      <c r="K11" s="61"/>
    </row>
    <row r="12" spans="2:11" x14ac:dyDescent="0.25">
      <c r="B12" s="560" t="s">
        <v>11</v>
      </c>
      <c r="C12" s="640">
        <f t="shared" si="0"/>
        <v>283</v>
      </c>
      <c r="D12" s="641">
        <v>203</v>
      </c>
      <c r="E12" s="641">
        <v>80</v>
      </c>
      <c r="F12" s="638"/>
      <c r="G12" s="640">
        <f t="shared" si="1"/>
        <v>285</v>
      </c>
      <c r="H12" s="641">
        <v>205</v>
      </c>
      <c r="I12" s="641">
        <v>80</v>
      </c>
      <c r="J12" s="61"/>
      <c r="K12" s="61"/>
    </row>
    <row r="13" spans="2:11" x14ac:dyDescent="0.25">
      <c r="B13" s="560" t="s">
        <v>13</v>
      </c>
      <c r="C13" s="640">
        <f t="shared" si="0"/>
        <v>68</v>
      </c>
      <c r="D13" s="641">
        <v>66</v>
      </c>
      <c r="E13" s="641">
        <v>2</v>
      </c>
      <c r="F13" s="638"/>
      <c r="G13" s="640">
        <f t="shared" si="1"/>
        <v>68</v>
      </c>
      <c r="H13" s="641">
        <v>66</v>
      </c>
      <c r="I13" s="641">
        <v>2</v>
      </c>
      <c r="J13" s="61"/>
      <c r="K13" s="61"/>
    </row>
    <row r="14" spans="2:11" x14ac:dyDescent="0.25">
      <c r="B14" s="560" t="s">
        <v>15</v>
      </c>
      <c r="C14" s="640">
        <f t="shared" si="0"/>
        <v>210</v>
      </c>
      <c r="D14" s="641">
        <v>196</v>
      </c>
      <c r="E14" s="641">
        <v>14</v>
      </c>
      <c r="F14" s="638"/>
      <c r="G14" s="640">
        <f t="shared" si="1"/>
        <v>223</v>
      </c>
      <c r="H14" s="641">
        <v>209</v>
      </c>
      <c r="I14" s="641">
        <v>14</v>
      </c>
      <c r="J14" s="61"/>
      <c r="K14" s="61"/>
    </row>
    <row r="15" spans="2:11" x14ac:dyDescent="0.25">
      <c r="B15" s="560" t="s">
        <v>105</v>
      </c>
      <c r="C15" s="640">
        <f t="shared" si="0"/>
        <v>33</v>
      </c>
      <c r="D15" s="641">
        <v>32</v>
      </c>
      <c r="E15" s="641">
        <v>1</v>
      </c>
      <c r="F15" s="638"/>
      <c r="G15" s="640">
        <f t="shared" si="1"/>
        <v>31</v>
      </c>
      <c r="H15" s="641">
        <v>30</v>
      </c>
      <c r="I15" s="641">
        <v>1</v>
      </c>
    </row>
    <row r="16" spans="2:11" x14ac:dyDescent="0.25">
      <c r="B16" s="560" t="s">
        <v>17</v>
      </c>
      <c r="C16" s="640">
        <f t="shared" si="0"/>
        <v>144</v>
      </c>
      <c r="D16" s="641">
        <v>139</v>
      </c>
      <c r="E16" s="641">
        <v>5</v>
      </c>
      <c r="F16" s="638"/>
      <c r="G16" s="640">
        <f t="shared" si="1"/>
        <v>145</v>
      </c>
      <c r="H16" s="641">
        <v>140</v>
      </c>
      <c r="I16" s="641">
        <v>5</v>
      </c>
      <c r="J16" s="61"/>
      <c r="K16" s="61"/>
    </row>
    <row r="17" spans="2:16" x14ac:dyDescent="0.25">
      <c r="B17" s="560" t="s">
        <v>106</v>
      </c>
      <c r="C17" s="640">
        <f t="shared" si="0"/>
        <v>10</v>
      </c>
      <c r="D17" s="641">
        <v>10</v>
      </c>
      <c r="E17" s="641">
        <v>0</v>
      </c>
      <c r="F17" s="638"/>
      <c r="G17" s="640">
        <f t="shared" si="1"/>
        <v>10</v>
      </c>
      <c r="H17" s="641">
        <v>10</v>
      </c>
      <c r="I17" s="641">
        <v>0</v>
      </c>
    </row>
    <row r="18" spans="2:16" x14ac:dyDescent="0.25">
      <c r="B18" s="560" t="s">
        <v>510</v>
      </c>
      <c r="C18" s="640">
        <f t="shared" si="0"/>
        <v>92</v>
      </c>
      <c r="D18" s="641">
        <v>91</v>
      </c>
      <c r="E18" s="641">
        <v>1</v>
      </c>
      <c r="F18" s="638"/>
      <c r="G18" s="640">
        <f t="shared" si="1"/>
        <v>99</v>
      </c>
      <c r="H18" s="641">
        <v>93</v>
      </c>
      <c r="I18" s="641">
        <v>6</v>
      </c>
      <c r="J18" s="61"/>
    </row>
    <row r="19" spans="2:16" x14ac:dyDescent="0.25">
      <c r="B19" s="560" t="s">
        <v>511</v>
      </c>
      <c r="C19" s="640">
        <f t="shared" si="0"/>
        <v>5</v>
      </c>
      <c r="D19" s="641">
        <v>4</v>
      </c>
      <c r="E19" s="641">
        <v>1</v>
      </c>
      <c r="F19" s="638"/>
      <c r="G19" s="640">
        <f t="shared" si="1"/>
        <v>4</v>
      </c>
      <c r="H19" s="641">
        <v>2</v>
      </c>
      <c r="I19" s="641">
        <v>2</v>
      </c>
      <c r="J19" s="61"/>
    </row>
    <row r="20" spans="2:16" x14ac:dyDescent="0.25">
      <c r="B20" s="560" t="s">
        <v>111</v>
      </c>
      <c r="C20" s="640">
        <f t="shared" si="0"/>
        <v>87</v>
      </c>
      <c r="D20" s="641">
        <v>87</v>
      </c>
      <c r="E20" s="641">
        <v>0</v>
      </c>
      <c r="F20" s="638"/>
      <c r="G20" s="640">
        <f t="shared" si="1"/>
        <v>76</v>
      </c>
      <c r="H20" s="641">
        <v>76</v>
      </c>
      <c r="I20" s="641">
        <v>0</v>
      </c>
    </row>
    <row r="21" spans="2:16" x14ac:dyDescent="0.25">
      <c r="B21" s="560" t="s">
        <v>20</v>
      </c>
      <c r="C21" s="640">
        <f t="shared" si="0"/>
        <v>3140</v>
      </c>
      <c r="D21" s="641">
        <v>2684</v>
      </c>
      <c r="E21" s="641">
        <v>456</v>
      </c>
      <c r="F21" s="638"/>
      <c r="G21" s="640">
        <f t="shared" si="1"/>
        <v>3058</v>
      </c>
      <c r="H21" s="641">
        <v>2622</v>
      </c>
      <c r="I21" s="641">
        <v>436</v>
      </c>
      <c r="J21" s="61"/>
      <c r="K21" s="61"/>
    </row>
    <row r="22" spans="2:16" x14ac:dyDescent="0.25">
      <c r="B22" s="560" t="s">
        <v>112</v>
      </c>
      <c r="C22" s="640">
        <v>2143</v>
      </c>
      <c r="D22" s="641" t="s">
        <v>101</v>
      </c>
      <c r="E22" s="641" t="s">
        <v>101</v>
      </c>
      <c r="F22" s="638"/>
      <c r="G22" s="640">
        <f t="shared" si="1"/>
        <v>2285</v>
      </c>
      <c r="H22" s="641">
        <v>1775</v>
      </c>
      <c r="I22" s="641">
        <v>510</v>
      </c>
      <c r="J22" s="61"/>
      <c r="K22" s="61"/>
    </row>
    <row r="23" spans="2:16" x14ac:dyDescent="0.25">
      <c r="B23" s="574" t="s">
        <v>21</v>
      </c>
      <c r="C23" s="642">
        <f>D23+E23</f>
        <v>3413</v>
      </c>
      <c r="D23" s="643">
        <v>3358</v>
      </c>
      <c r="E23" s="643">
        <v>55</v>
      </c>
      <c r="F23" s="638"/>
      <c r="G23" s="642">
        <f t="shared" si="1"/>
        <v>3383</v>
      </c>
      <c r="H23" s="643">
        <v>3330</v>
      </c>
      <c r="I23" s="643">
        <v>53</v>
      </c>
      <c r="J23" s="61"/>
      <c r="K23" s="56"/>
    </row>
    <row r="24" spans="2:16" x14ac:dyDescent="0.25">
      <c r="B24" s="43"/>
      <c r="C24" s="91"/>
      <c r="D24" s="91"/>
      <c r="E24" s="91"/>
      <c r="F24" s="91"/>
      <c r="G24" s="91"/>
      <c r="H24" s="91"/>
      <c r="I24" s="91"/>
      <c r="J24" s="61"/>
      <c r="K24" s="56"/>
    </row>
    <row r="25" spans="2:16" x14ac:dyDescent="0.25">
      <c r="B25" s="21"/>
      <c r="C25" s="90"/>
      <c r="D25" s="90"/>
      <c r="E25" s="90"/>
      <c r="F25" s="90"/>
      <c r="G25" s="90"/>
      <c r="H25" s="90"/>
      <c r="I25" s="90"/>
      <c r="J25" s="61"/>
      <c r="K25" s="56"/>
    </row>
    <row r="26" spans="2:16" x14ac:dyDescent="0.25">
      <c r="B26" s="234" t="s">
        <v>23</v>
      </c>
      <c r="C26" s="62"/>
      <c r="D26" s="61"/>
      <c r="E26" s="61"/>
      <c r="F26" s="61"/>
      <c r="G26" s="62"/>
      <c r="H26" s="61"/>
      <c r="I26" s="61"/>
      <c r="J26" s="61"/>
      <c r="K26" s="56"/>
    </row>
    <row r="27" spans="2:16" x14ac:dyDescent="0.25">
      <c r="B27" s="595" t="s">
        <v>539</v>
      </c>
      <c r="C27" s="637">
        <f>D27+E27</f>
        <v>10</v>
      </c>
      <c r="D27" s="639">
        <v>10</v>
      </c>
      <c r="E27" s="644">
        <v>0</v>
      </c>
      <c r="F27" s="638"/>
      <c r="G27" s="637">
        <f>H27+I27</f>
        <v>10</v>
      </c>
      <c r="H27" s="639">
        <v>10</v>
      </c>
      <c r="I27" s="644">
        <v>0</v>
      </c>
      <c r="J27" s="61"/>
      <c r="K27" s="56"/>
    </row>
    <row r="28" spans="2:16" x14ac:dyDescent="0.25">
      <c r="B28" s="738" t="s">
        <v>543</v>
      </c>
      <c r="C28" s="1062">
        <f>D28+E28</f>
        <v>2092</v>
      </c>
      <c r="D28" s="740">
        <v>1952</v>
      </c>
      <c r="E28" s="1061">
        <v>140</v>
      </c>
      <c r="F28" s="638"/>
      <c r="G28" s="1062">
        <f t="shared" ref="G28:G48" si="2">H28+I28</f>
        <v>2146</v>
      </c>
      <c r="H28" s="740">
        <v>2004</v>
      </c>
      <c r="I28" s="1061">
        <v>142</v>
      </c>
      <c r="J28" s="61"/>
      <c r="K28" s="56"/>
    </row>
    <row r="29" spans="2:16" x14ac:dyDescent="0.25">
      <c r="B29" s="560" t="s">
        <v>545</v>
      </c>
      <c r="C29" s="640">
        <v>5519</v>
      </c>
      <c r="D29" s="641" t="s">
        <v>101</v>
      </c>
      <c r="E29" s="641" t="s">
        <v>101</v>
      </c>
      <c r="F29" s="638"/>
      <c r="G29" s="640">
        <f t="shared" si="2"/>
        <v>5233</v>
      </c>
      <c r="H29" s="641">
        <v>5232</v>
      </c>
      <c r="I29" s="641">
        <v>1</v>
      </c>
      <c r="J29" s="61"/>
      <c r="K29" s="56"/>
    </row>
    <row r="30" spans="2:16" x14ac:dyDescent="0.25">
      <c r="B30" s="560" t="s">
        <v>26</v>
      </c>
      <c r="C30" s="640">
        <f>D30+E30</f>
        <v>927</v>
      </c>
      <c r="D30" s="641">
        <v>919</v>
      </c>
      <c r="E30" s="641">
        <v>8</v>
      </c>
      <c r="F30" s="638"/>
      <c r="G30" s="640">
        <f t="shared" si="2"/>
        <v>912</v>
      </c>
      <c r="H30" s="641">
        <v>902</v>
      </c>
      <c r="I30" s="641">
        <v>10</v>
      </c>
      <c r="J30" s="61"/>
      <c r="K30" s="56"/>
    </row>
    <row r="31" spans="2:16" x14ac:dyDescent="0.25">
      <c r="B31" s="560" t="s">
        <v>114</v>
      </c>
      <c r="C31" s="640">
        <f t="shared" ref="C31:C48" si="3">D31+E31</f>
        <v>291</v>
      </c>
      <c r="D31" s="641">
        <v>291</v>
      </c>
      <c r="E31" s="641">
        <v>0</v>
      </c>
      <c r="F31" s="638"/>
      <c r="G31" s="640">
        <f t="shared" si="2"/>
        <v>282</v>
      </c>
      <c r="H31" s="641">
        <v>282</v>
      </c>
      <c r="I31" s="641">
        <v>0</v>
      </c>
      <c r="J31" s="13"/>
      <c r="K31" s="13"/>
      <c r="P31" s="61"/>
    </row>
    <row r="32" spans="2:16" x14ac:dyDescent="0.25">
      <c r="B32" s="560" t="s">
        <v>28</v>
      </c>
      <c r="C32" s="640">
        <f t="shared" si="3"/>
        <v>289</v>
      </c>
      <c r="D32" s="641">
        <v>289</v>
      </c>
      <c r="E32" s="641">
        <v>0</v>
      </c>
      <c r="F32" s="638"/>
      <c r="G32" s="640">
        <f t="shared" si="2"/>
        <v>297</v>
      </c>
      <c r="H32" s="641">
        <v>297</v>
      </c>
      <c r="I32" s="641">
        <v>0</v>
      </c>
      <c r="J32" s="61"/>
      <c r="K32" s="56"/>
    </row>
    <row r="33" spans="2:16" x14ac:dyDescent="0.25">
      <c r="B33" s="560" t="s">
        <v>117</v>
      </c>
      <c r="C33" s="640">
        <f t="shared" si="3"/>
        <v>320</v>
      </c>
      <c r="D33" s="641">
        <v>320</v>
      </c>
      <c r="E33" s="641">
        <v>0</v>
      </c>
      <c r="F33" s="638"/>
      <c r="G33" s="640">
        <f t="shared" si="2"/>
        <v>311</v>
      </c>
      <c r="H33" s="641">
        <v>311</v>
      </c>
      <c r="I33" s="641">
        <v>0</v>
      </c>
      <c r="J33" s="61"/>
      <c r="K33" s="56"/>
    </row>
    <row r="34" spans="2:16" x14ac:dyDescent="0.25">
      <c r="B34" s="560" t="s">
        <v>444</v>
      </c>
      <c r="C34" s="640">
        <f t="shared" si="3"/>
        <v>367</v>
      </c>
      <c r="D34" s="641">
        <v>367</v>
      </c>
      <c r="E34" s="641">
        <v>0</v>
      </c>
      <c r="F34" s="638"/>
      <c r="G34" s="640">
        <f t="shared" si="2"/>
        <v>376</v>
      </c>
      <c r="H34" s="641">
        <v>376</v>
      </c>
      <c r="I34" s="641">
        <v>0</v>
      </c>
      <c r="J34" s="13"/>
      <c r="K34" s="13"/>
      <c r="P34" s="61"/>
    </row>
    <row r="35" spans="2:16" x14ac:dyDescent="0.25">
      <c r="B35" s="560" t="s">
        <v>30</v>
      </c>
      <c r="C35" s="640">
        <f t="shared" si="3"/>
        <v>378</v>
      </c>
      <c r="D35" s="641">
        <v>378</v>
      </c>
      <c r="E35" s="641">
        <v>0</v>
      </c>
      <c r="F35" s="638"/>
      <c r="G35" s="640">
        <f t="shared" si="2"/>
        <v>373</v>
      </c>
      <c r="H35" s="641">
        <v>373</v>
      </c>
      <c r="I35" s="641">
        <v>0</v>
      </c>
      <c r="J35" s="61"/>
      <c r="K35" s="56"/>
    </row>
    <row r="36" spans="2:16" x14ac:dyDescent="0.25">
      <c r="B36" s="560" t="s">
        <v>32</v>
      </c>
      <c r="C36" s="640">
        <f t="shared" si="3"/>
        <v>2449</v>
      </c>
      <c r="D36" s="641">
        <v>2272</v>
      </c>
      <c r="E36" s="641">
        <v>177</v>
      </c>
      <c r="F36" s="638"/>
      <c r="G36" s="640">
        <f t="shared" si="2"/>
        <v>2315</v>
      </c>
      <c r="H36" s="641">
        <v>2161</v>
      </c>
      <c r="I36" s="641">
        <v>154</v>
      </c>
      <c r="J36" s="61"/>
      <c r="K36" s="56"/>
    </row>
    <row r="37" spans="2:16" x14ac:dyDescent="0.25">
      <c r="B37" s="560" t="s">
        <v>34</v>
      </c>
      <c r="C37" s="640">
        <f t="shared" si="3"/>
        <v>668</v>
      </c>
      <c r="D37" s="641">
        <v>668</v>
      </c>
      <c r="E37" s="641">
        <v>0</v>
      </c>
      <c r="F37" s="638"/>
      <c r="G37" s="640">
        <f t="shared" si="2"/>
        <v>619</v>
      </c>
      <c r="H37" s="641">
        <v>619</v>
      </c>
      <c r="I37" s="641">
        <v>0</v>
      </c>
      <c r="J37" s="61"/>
      <c r="K37" s="56"/>
    </row>
    <row r="38" spans="2:16" x14ac:dyDescent="0.25">
      <c r="B38" s="560" t="s">
        <v>36</v>
      </c>
      <c r="C38" s="640">
        <f t="shared" si="3"/>
        <v>3708</v>
      </c>
      <c r="D38" s="641">
        <v>3704</v>
      </c>
      <c r="E38" s="641">
        <v>4</v>
      </c>
      <c r="F38" s="638"/>
      <c r="G38" s="640">
        <f t="shared" si="2"/>
        <v>3657</v>
      </c>
      <c r="H38" s="641">
        <v>3652</v>
      </c>
      <c r="I38" s="641">
        <v>5</v>
      </c>
      <c r="J38" s="61"/>
      <c r="K38" s="56"/>
    </row>
    <row r="39" spans="2:16" x14ac:dyDescent="0.25">
      <c r="B39" s="560" t="s">
        <v>38</v>
      </c>
      <c r="C39" s="640">
        <f t="shared" si="3"/>
        <v>2283</v>
      </c>
      <c r="D39" s="641">
        <v>2262</v>
      </c>
      <c r="E39" s="641">
        <v>21</v>
      </c>
      <c r="F39" s="638"/>
      <c r="G39" s="640">
        <f t="shared" si="2"/>
        <v>2207</v>
      </c>
      <c r="H39" s="641">
        <v>2186</v>
      </c>
      <c r="I39" s="641">
        <v>21</v>
      </c>
      <c r="J39" s="61"/>
      <c r="K39" s="56"/>
    </row>
    <row r="40" spans="2:16" x14ac:dyDescent="0.25">
      <c r="B40" s="560" t="s">
        <v>433</v>
      </c>
      <c r="C40" s="640">
        <f t="shared" si="3"/>
        <v>1955</v>
      </c>
      <c r="D40" s="641">
        <v>1954</v>
      </c>
      <c r="E40" s="641">
        <v>1</v>
      </c>
      <c r="F40" s="638"/>
      <c r="G40" s="640">
        <f t="shared" si="2"/>
        <v>1923</v>
      </c>
      <c r="H40" s="641">
        <v>1922</v>
      </c>
      <c r="I40" s="641">
        <v>1</v>
      </c>
      <c r="J40" s="61"/>
      <c r="K40" s="56"/>
    </row>
    <row r="41" spans="2:16" x14ac:dyDescent="0.25">
      <c r="B41" s="560" t="s">
        <v>40</v>
      </c>
      <c r="C41" s="640">
        <f t="shared" si="3"/>
        <v>130</v>
      </c>
      <c r="D41" s="641">
        <v>123</v>
      </c>
      <c r="E41" s="641">
        <v>7</v>
      </c>
      <c r="F41" s="638"/>
      <c r="G41" s="640">
        <f t="shared" si="2"/>
        <v>137</v>
      </c>
      <c r="H41" s="641">
        <v>131</v>
      </c>
      <c r="I41" s="641">
        <v>6</v>
      </c>
      <c r="J41" s="61"/>
      <c r="K41" s="56"/>
    </row>
    <row r="42" spans="2:16" x14ac:dyDescent="0.25">
      <c r="B42" s="560" t="s">
        <v>477</v>
      </c>
      <c r="C42" s="640">
        <f t="shared" si="3"/>
        <v>268</v>
      </c>
      <c r="D42" s="641">
        <v>265</v>
      </c>
      <c r="E42" s="641">
        <v>3</v>
      </c>
      <c r="F42" s="638"/>
      <c r="G42" s="640">
        <f t="shared" si="2"/>
        <v>267</v>
      </c>
      <c r="H42" s="641">
        <v>264</v>
      </c>
      <c r="I42" s="641">
        <v>3</v>
      </c>
      <c r="J42" s="61"/>
      <c r="K42" s="56"/>
    </row>
    <row r="43" spans="2:16" x14ac:dyDescent="0.25">
      <c r="B43" s="560" t="s">
        <v>43</v>
      </c>
      <c r="C43" s="640">
        <f t="shared" si="3"/>
        <v>1572</v>
      </c>
      <c r="D43" s="641">
        <v>1572</v>
      </c>
      <c r="E43" s="641">
        <v>0</v>
      </c>
      <c r="F43" s="638"/>
      <c r="G43" s="640">
        <f t="shared" si="2"/>
        <v>1450</v>
      </c>
      <c r="H43" s="641">
        <v>1450</v>
      </c>
      <c r="I43" s="641">
        <v>0</v>
      </c>
      <c r="J43" s="61"/>
      <c r="K43" s="56"/>
    </row>
    <row r="44" spans="2:16" x14ac:dyDescent="0.25">
      <c r="B44" s="560" t="s">
        <v>45</v>
      </c>
      <c r="C44" s="640">
        <f t="shared" si="3"/>
        <v>2205</v>
      </c>
      <c r="D44" s="641">
        <v>2205</v>
      </c>
      <c r="E44" s="641">
        <v>0</v>
      </c>
      <c r="F44" s="638"/>
      <c r="G44" s="640">
        <f t="shared" si="2"/>
        <v>2134</v>
      </c>
      <c r="H44" s="641">
        <v>2134</v>
      </c>
      <c r="I44" s="641">
        <v>0</v>
      </c>
      <c r="J44" s="61"/>
      <c r="K44" s="56"/>
    </row>
    <row r="45" spans="2:16" x14ac:dyDescent="0.25">
      <c r="B45" s="560" t="s">
        <v>46</v>
      </c>
      <c r="C45" s="640">
        <f t="shared" si="3"/>
        <v>723</v>
      </c>
      <c r="D45" s="641">
        <v>470</v>
      </c>
      <c r="E45" s="641">
        <v>253</v>
      </c>
      <c r="F45" s="638"/>
      <c r="G45" s="640">
        <f t="shared" si="2"/>
        <v>741</v>
      </c>
      <c r="H45" s="641">
        <v>482</v>
      </c>
      <c r="I45" s="641">
        <v>259</v>
      </c>
      <c r="J45" s="61"/>
      <c r="K45" s="56"/>
    </row>
    <row r="46" spans="2:16" x14ac:dyDescent="0.25">
      <c r="B46" s="560" t="s">
        <v>49</v>
      </c>
      <c r="C46" s="640">
        <f t="shared" si="3"/>
        <v>775</v>
      </c>
      <c r="D46" s="641">
        <v>740</v>
      </c>
      <c r="E46" s="641">
        <v>35</v>
      </c>
      <c r="F46" s="638"/>
      <c r="G46" s="640">
        <f t="shared" si="2"/>
        <v>766</v>
      </c>
      <c r="H46" s="641">
        <v>732</v>
      </c>
      <c r="I46" s="641">
        <v>34</v>
      </c>
      <c r="J46" s="61"/>
      <c r="K46" s="56"/>
    </row>
    <row r="47" spans="2:16" x14ac:dyDescent="0.25">
      <c r="B47" s="560" t="s">
        <v>51</v>
      </c>
      <c r="C47" s="640">
        <f t="shared" si="3"/>
        <v>956</v>
      </c>
      <c r="D47" s="641">
        <v>867</v>
      </c>
      <c r="E47" s="641">
        <v>89</v>
      </c>
      <c r="F47" s="638"/>
      <c r="G47" s="640">
        <f t="shared" si="2"/>
        <v>945</v>
      </c>
      <c r="H47" s="641">
        <v>855</v>
      </c>
      <c r="I47" s="641">
        <v>90</v>
      </c>
      <c r="J47" s="61"/>
      <c r="K47" s="56"/>
    </row>
    <row r="48" spans="2:16" x14ac:dyDescent="0.25">
      <c r="B48" s="574" t="s">
        <v>351</v>
      </c>
      <c r="C48" s="642">
        <f t="shared" si="3"/>
        <v>725</v>
      </c>
      <c r="D48" s="643">
        <v>725</v>
      </c>
      <c r="E48" s="643">
        <v>0</v>
      </c>
      <c r="F48" s="638"/>
      <c r="G48" s="642">
        <f t="shared" si="2"/>
        <v>704</v>
      </c>
      <c r="H48" s="643">
        <v>704</v>
      </c>
      <c r="I48" s="643">
        <v>0</v>
      </c>
      <c r="J48" s="61"/>
      <c r="K48" s="56"/>
    </row>
    <row r="49" spans="2:11" x14ac:dyDescent="0.25">
      <c r="B49" s="43"/>
      <c r="C49" s="91"/>
      <c r="D49" s="91"/>
      <c r="E49" s="91"/>
      <c r="F49" s="91"/>
      <c r="G49" s="91"/>
      <c r="H49" s="91"/>
      <c r="I49" s="91"/>
      <c r="J49" s="61"/>
      <c r="K49" s="56"/>
    </row>
    <row r="50" spans="2:11" x14ac:dyDescent="0.25">
      <c r="B50" s="21"/>
      <c r="C50" s="91"/>
      <c r="D50" s="90"/>
      <c r="E50" s="90"/>
      <c r="F50" s="90"/>
      <c r="G50" s="91"/>
      <c r="H50" s="90"/>
      <c r="I50" s="90"/>
      <c r="J50" s="61"/>
      <c r="K50" s="56"/>
    </row>
    <row r="51" spans="2:11" x14ac:dyDescent="0.25">
      <c r="B51" s="234" t="s">
        <v>52</v>
      </c>
      <c r="C51" s="62"/>
      <c r="D51" s="61"/>
      <c r="E51" s="61"/>
      <c r="F51" s="61"/>
      <c r="G51" s="62"/>
      <c r="H51" s="61"/>
      <c r="I51" s="61"/>
      <c r="J51" s="61"/>
      <c r="K51" s="56"/>
    </row>
    <row r="52" spans="2:11" x14ac:dyDescent="0.25">
      <c r="B52" s="624" t="s">
        <v>53</v>
      </c>
      <c r="C52" s="637">
        <f>D52+E52</f>
        <v>70</v>
      </c>
      <c r="D52" s="639">
        <v>67</v>
      </c>
      <c r="E52" s="639">
        <v>3</v>
      </c>
      <c r="F52" s="638"/>
      <c r="G52" s="637">
        <f>H52+I52</f>
        <v>70</v>
      </c>
      <c r="H52" s="639">
        <v>67</v>
      </c>
      <c r="I52" s="644">
        <v>3</v>
      </c>
      <c r="J52" s="61"/>
      <c r="K52" s="56"/>
    </row>
    <row r="53" spans="2:11" x14ac:dyDescent="0.25">
      <c r="B53" s="628" t="s">
        <v>55</v>
      </c>
      <c r="C53" s="640">
        <f t="shared" ref="C53:C71" si="4">D53+E53</f>
        <v>191</v>
      </c>
      <c r="D53" s="641">
        <v>191</v>
      </c>
      <c r="E53" s="641">
        <v>0</v>
      </c>
      <c r="F53" s="638"/>
      <c r="G53" s="1062">
        <f t="shared" ref="G53:G100" si="5">H53+I53</f>
        <v>195</v>
      </c>
      <c r="H53" s="740">
        <v>195</v>
      </c>
      <c r="I53" s="1061">
        <v>0</v>
      </c>
      <c r="J53" s="61"/>
      <c r="K53" s="56"/>
    </row>
    <row r="54" spans="2:11" x14ac:dyDescent="0.25">
      <c r="B54" s="628" t="s">
        <v>120</v>
      </c>
      <c r="C54" s="640">
        <f t="shared" si="4"/>
        <v>181</v>
      </c>
      <c r="D54" s="641">
        <v>176</v>
      </c>
      <c r="E54" s="641">
        <v>5</v>
      </c>
      <c r="F54" s="638"/>
      <c r="G54" s="640">
        <f t="shared" si="5"/>
        <v>187</v>
      </c>
      <c r="H54" s="641">
        <v>183</v>
      </c>
      <c r="I54" s="641">
        <v>4</v>
      </c>
      <c r="J54" s="61"/>
      <c r="K54" s="56"/>
    </row>
    <row r="55" spans="2:11" x14ac:dyDescent="0.25">
      <c r="B55" s="628" t="s">
        <v>58</v>
      </c>
      <c r="C55" s="640">
        <f t="shared" si="4"/>
        <v>44</v>
      </c>
      <c r="D55" s="641">
        <v>43</v>
      </c>
      <c r="E55" s="641">
        <v>1</v>
      </c>
      <c r="F55" s="638"/>
      <c r="G55" s="640">
        <f t="shared" si="5"/>
        <v>44</v>
      </c>
      <c r="H55" s="641">
        <v>43</v>
      </c>
      <c r="I55" s="641">
        <v>1</v>
      </c>
      <c r="J55" s="61"/>
      <c r="K55" s="56"/>
    </row>
    <row r="56" spans="2:11" x14ac:dyDescent="0.25">
      <c r="B56" s="628" t="s">
        <v>121</v>
      </c>
      <c r="C56" s="640">
        <f t="shared" si="4"/>
        <v>10</v>
      </c>
      <c r="D56" s="641">
        <v>10</v>
      </c>
      <c r="E56" s="641">
        <v>0</v>
      </c>
      <c r="F56" s="638"/>
      <c r="G56" s="640">
        <f t="shared" si="5"/>
        <v>10</v>
      </c>
      <c r="H56" s="641">
        <v>10</v>
      </c>
      <c r="I56" s="641">
        <v>0</v>
      </c>
      <c r="J56" s="13"/>
      <c r="K56" s="13"/>
    </row>
    <row r="57" spans="2:11" x14ac:dyDescent="0.25">
      <c r="B57" s="628" t="s">
        <v>123</v>
      </c>
      <c r="C57" s="640">
        <f t="shared" si="4"/>
        <v>2896</v>
      </c>
      <c r="D57" s="641">
        <v>2870</v>
      </c>
      <c r="E57" s="641">
        <v>26</v>
      </c>
      <c r="F57" s="638"/>
      <c r="G57" s="640">
        <f t="shared" si="5"/>
        <v>3007</v>
      </c>
      <c r="H57" s="641">
        <v>2980</v>
      </c>
      <c r="I57" s="641">
        <v>27</v>
      </c>
      <c r="J57" s="61"/>
      <c r="K57" s="56"/>
    </row>
    <row r="58" spans="2:11" x14ac:dyDescent="0.25">
      <c r="B58" s="628" t="s">
        <v>60</v>
      </c>
      <c r="C58" s="640">
        <f t="shared" si="4"/>
        <v>379</v>
      </c>
      <c r="D58" s="641">
        <v>378</v>
      </c>
      <c r="E58" s="641">
        <v>1</v>
      </c>
      <c r="F58" s="638"/>
      <c r="G58" s="640">
        <f t="shared" si="5"/>
        <v>378</v>
      </c>
      <c r="H58" s="641">
        <v>377</v>
      </c>
      <c r="I58" s="641">
        <v>1</v>
      </c>
      <c r="J58" s="61"/>
      <c r="K58" s="56"/>
    </row>
    <row r="59" spans="2:11" x14ac:dyDescent="0.25">
      <c r="B59" s="628" t="s">
        <v>420</v>
      </c>
      <c r="C59" s="640">
        <f t="shared" si="4"/>
        <v>34</v>
      </c>
      <c r="D59" s="641">
        <v>25</v>
      </c>
      <c r="E59" s="641">
        <v>9</v>
      </c>
      <c r="F59" s="638"/>
      <c r="G59" s="640">
        <f t="shared" si="5"/>
        <v>35</v>
      </c>
      <c r="H59" s="641">
        <v>26</v>
      </c>
      <c r="I59" s="641">
        <v>9</v>
      </c>
      <c r="J59" s="13"/>
      <c r="K59" s="13"/>
    </row>
    <row r="60" spans="2:11" x14ac:dyDescent="0.25">
      <c r="B60" s="628" t="s">
        <v>587</v>
      </c>
      <c r="C60" s="640">
        <f t="shared" si="4"/>
        <v>174</v>
      </c>
      <c r="D60" s="641">
        <v>164</v>
      </c>
      <c r="E60" s="641">
        <v>10</v>
      </c>
      <c r="F60" s="638"/>
      <c r="G60" s="640" t="s">
        <v>101</v>
      </c>
      <c r="H60" s="641" t="s">
        <v>101</v>
      </c>
      <c r="I60" s="641" t="s">
        <v>101</v>
      </c>
      <c r="J60" s="13"/>
      <c r="K60" s="13"/>
    </row>
    <row r="61" spans="2:11" x14ac:dyDescent="0.25">
      <c r="B61" s="628" t="s">
        <v>62</v>
      </c>
      <c r="C61" s="640">
        <f t="shared" si="4"/>
        <v>75</v>
      </c>
      <c r="D61" s="641">
        <v>74</v>
      </c>
      <c r="E61" s="641">
        <v>1</v>
      </c>
      <c r="F61" s="638"/>
      <c r="G61" s="640">
        <f t="shared" si="5"/>
        <v>76</v>
      </c>
      <c r="H61" s="641">
        <v>75</v>
      </c>
      <c r="I61" s="641">
        <v>1</v>
      </c>
      <c r="J61" s="61"/>
      <c r="K61" s="56"/>
    </row>
    <row r="62" spans="2:11" x14ac:dyDescent="0.25">
      <c r="B62" s="628" t="s">
        <v>125</v>
      </c>
      <c r="C62" s="640">
        <f t="shared" si="4"/>
        <v>46</v>
      </c>
      <c r="D62" s="641">
        <v>46</v>
      </c>
      <c r="E62" s="641">
        <v>0</v>
      </c>
      <c r="F62" s="638"/>
      <c r="G62" s="640">
        <f t="shared" si="5"/>
        <v>45</v>
      </c>
      <c r="H62" s="641">
        <v>45</v>
      </c>
      <c r="I62" s="641">
        <v>0</v>
      </c>
      <c r="J62" s="13"/>
      <c r="K62" s="13"/>
    </row>
    <row r="63" spans="2:11" x14ac:dyDescent="0.25">
      <c r="B63" s="628" t="s">
        <v>127</v>
      </c>
      <c r="C63" s="640">
        <f t="shared" si="4"/>
        <v>83</v>
      </c>
      <c r="D63" s="641">
        <v>81</v>
      </c>
      <c r="E63" s="641">
        <v>2</v>
      </c>
      <c r="F63" s="638"/>
      <c r="G63" s="640">
        <f t="shared" si="5"/>
        <v>87</v>
      </c>
      <c r="H63" s="641">
        <v>85</v>
      </c>
      <c r="I63" s="641">
        <v>2</v>
      </c>
      <c r="J63" s="13"/>
      <c r="K63" s="13"/>
    </row>
    <row r="64" spans="2:11" x14ac:dyDescent="0.25">
      <c r="B64" s="628" t="s">
        <v>129</v>
      </c>
      <c r="C64" s="640">
        <f t="shared" si="4"/>
        <v>44</v>
      </c>
      <c r="D64" s="641">
        <v>44</v>
      </c>
      <c r="E64" s="641">
        <v>0</v>
      </c>
      <c r="F64" s="638"/>
      <c r="G64" s="640">
        <f t="shared" si="5"/>
        <v>43</v>
      </c>
      <c r="H64" s="641">
        <v>43</v>
      </c>
      <c r="I64" s="641">
        <v>0</v>
      </c>
      <c r="J64" s="13"/>
      <c r="K64" s="13"/>
    </row>
    <row r="65" spans="2:11" x14ac:dyDescent="0.25">
      <c r="B65" s="628" t="s">
        <v>594</v>
      </c>
      <c r="C65" s="640">
        <f t="shared" si="4"/>
        <v>262</v>
      </c>
      <c r="D65" s="641">
        <v>262</v>
      </c>
      <c r="E65" s="641">
        <v>0</v>
      </c>
      <c r="F65" s="638"/>
      <c r="G65" s="640">
        <f t="shared" si="5"/>
        <v>274</v>
      </c>
      <c r="H65" s="641">
        <v>274</v>
      </c>
      <c r="I65" s="641">
        <v>0</v>
      </c>
      <c r="J65" s="61"/>
      <c r="K65" s="56"/>
    </row>
    <row r="66" spans="2:11" x14ac:dyDescent="0.25">
      <c r="B66" s="628" t="s">
        <v>597</v>
      </c>
      <c r="C66" s="640">
        <f t="shared" si="4"/>
        <v>55</v>
      </c>
      <c r="D66" s="641">
        <v>17</v>
      </c>
      <c r="E66" s="641">
        <v>38</v>
      </c>
      <c r="F66" s="638"/>
      <c r="G66" s="640">
        <f t="shared" si="5"/>
        <v>54</v>
      </c>
      <c r="H66" s="740">
        <v>16</v>
      </c>
      <c r="I66" s="1061">
        <v>38</v>
      </c>
      <c r="J66" s="61"/>
      <c r="K66" s="56"/>
    </row>
    <row r="67" spans="2:11" x14ac:dyDescent="0.25">
      <c r="B67" s="628" t="s">
        <v>599</v>
      </c>
      <c r="C67" s="640">
        <f t="shared" si="4"/>
        <v>778</v>
      </c>
      <c r="D67" s="641">
        <v>71</v>
      </c>
      <c r="E67" s="641">
        <v>707</v>
      </c>
      <c r="F67" s="638"/>
      <c r="G67" s="640">
        <f t="shared" si="5"/>
        <v>677</v>
      </c>
      <c r="H67" s="641">
        <v>67</v>
      </c>
      <c r="I67" s="641">
        <v>610</v>
      </c>
      <c r="J67" s="61"/>
      <c r="K67" s="56"/>
    </row>
    <row r="68" spans="2:11" x14ac:dyDescent="0.25">
      <c r="B68" s="628" t="s">
        <v>64</v>
      </c>
      <c r="C68" s="640">
        <f>D68+E68</f>
        <v>110</v>
      </c>
      <c r="D68" s="641">
        <v>96</v>
      </c>
      <c r="E68" s="641">
        <v>14</v>
      </c>
      <c r="F68" s="638"/>
      <c r="G68" s="640">
        <f>H68+I68</f>
        <v>102</v>
      </c>
      <c r="H68" s="641">
        <v>91</v>
      </c>
      <c r="I68" s="641">
        <v>11</v>
      </c>
      <c r="J68" s="61"/>
      <c r="K68" s="56"/>
    </row>
    <row r="69" spans="2:11" x14ac:dyDescent="0.25">
      <c r="B69" s="628" t="s">
        <v>603</v>
      </c>
      <c r="C69" s="640">
        <f t="shared" si="4"/>
        <v>522</v>
      </c>
      <c r="D69" s="641">
        <v>470</v>
      </c>
      <c r="E69" s="641">
        <v>52</v>
      </c>
      <c r="F69" s="638"/>
      <c r="G69" s="640">
        <f t="shared" si="5"/>
        <v>510</v>
      </c>
      <c r="H69" s="641">
        <v>462</v>
      </c>
      <c r="I69" s="641">
        <v>48</v>
      </c>
      <c r="J69" s="61"/>
      <c r="K69" s="56"/>
    </row>
    <row r="70" spans="2:11" x14ac:dyDescent="0.25">
      <c r="B70" s="628" t="s">
        <v>65</v>
      </c>
      <c r="C70" s="640">
        <f t="shared" si="4"/>
        <v>63</v>
      </c>
      <c r="D70" s="641">
        <v>63</v>
      </c>
      <c r="E70" s="641">
        <v>0</v>
      </c>
      <c r="F70" s="638"/>
      <c r="G70" s="640">
        <f t="shared" si="5"/>
        <v>67</v>
      </c>
      <c r="H70" s="641">
        <v>51</v>
      </c>
      <c r="I70" s="641">
        <v>16</v>
      </c>
      <c r="J70" s="61"/>
      <c r="K70" s="56"/>
    </row>
    <row r="71" spans="2:11" x14ac:dyDescent="0.25">
      <c r="B71" s="628" t="s">
        <v>67</v>
      </c>
      <c r="C71" s="640">
        <f t="shared" si="4"/>
        <v>1220</v>
      </c>
      <c r="D71" s="641">
        <v>1067</v>
      </c>
      <c r="E71" s="641">
        <v>153</v>
      </c>
      <c r="F71" s="638"/>
      <c r="G71" s="640">
        <f t="shared" si="5"/>
        <v>1208</v>
      </c>
      <c r="H71" s="641">
        <v>1059</v>
      </c>
      <c r="I71" s="641">
        <v>149</v>
      </c>
      <c r="J71" s="61"/>
      <c r="K71" s="56"/>
    </row>
    <row r="72" spans="2:11" hidden="1" x14ac:dyDescent="0.25">
      <c r="B72" s="628" t="s">
        <v>607</v>
      </c>
      <c r="C72" s="640" t="s">
        <v>101</v>
      </c>
      <c r="D72" s="641" t="s">
        <v>101</v>
      </c>
      <c r="E72" s="641" t="s">
        <v>101</v>
      </c>
      <c r="F72" s="638"/>
      <c r="G72" s="1062">
        <f t="shared" si="5"/>
        <v>54</v>
      </c>
      <c r="H72" s="740">
        <v>43</v>
      </c>
      <c r="I72" s="1061">
        <v>11</v>
      </c>
      <c r="J72" s="61"/>
      <c r="K72" s="56"/>
    </row>
    <row r="73" spans="2:11" x14ac:dyDescent="0.25">
      <c r="B73" s="628" t="s">
        <v>479</v>
      </c>
      <c r="C73" s="640">
        <f>D73+E73</f>
        <v>121</v>
      </c>
      <c r="D73" s="641">
        <v>121</v>
      </c>
      <c r="E73" s="641">
        <v>0</v>
      </c>
      <c r="F73" s="638"/>
      <c r="G73" s="640">
        <f t="shared" si="5"/>
        <v>114</v>
      </c>
      <c r="H73" s="641">
        <v>114</v>
      </c>
      <c r="I73" s="641">
        <v>0</v>
      </c>
      <c r="J73" s="61"/>
      <c r="K73" s="56"/>
    </row>
    <row r="74" spans="2:11" x14ac:dyDescent="0.25">
      <c r="B74" s="628" t="s">
        <v>68</v>
      </c>
      <c r="C74" s="640">
        <f t="shared" ref="C74:C100" si="6">D74+E74</f>
        <v>343</v>
      </c>
      <c r="D74" s="641">
        <v>274</v>
      </c>
      <c r="E74" s="641">
        <v>69</v>
      </c>
      <c r="F74" s="638"/>
      <c r="G74" s="640">
        <f t="shared" si="5"/>
        <v>360</v>
      </c>
      <c r="H74" s="641">
        <v>289</v>
      </c>
      <c r="I74" s="641">
        <v>71</v>
      </c>
      <c r="J74" s="61"/>
      <c r="K74" s="56"/>
    </row>
    <row r="75" spans="2:11" x14ac:dyDescent="0.25">
      <c r="B75" s="628" t="s">
        <v>70</v>
      </c>
      <c r="C75" s="640">
        <f t="shared" si="6"/>
        <v>122</v>
      </c>
      <c r="D75" s="641">
        <v>94</v>
      </c>
      <c r="E75" s="641">
        <v>28</v>
      </c>
      <c r="F75" s="638"/>
      <c r="G75" s="640">
        <f t="shared" si="5"/>
        <v>110</v>
      </c>
      <c r="H75" s="641">
        <v>97</v>
      </c>
      <c r="I75" s="641">
        <v>13</v>
      </c>
      <c r="J75" s="61"/>
      <c r="K75" s="56"/>
    </row>
    <row r="76" spans="2:11" x14ac:dyDescent="0.25">
      <c r="B76" s="628" t="s">
        <v>132</v>
      </c>
      <c r="C76" s="640">
        <f t="shared" si="6"/>
        <v>29</v>
      </c>
      <c r="D76" s="641">
        <v>29</v>
      </c>
      <c r="E76" s="641">
        <v>0</v>
      </c>
      <c r="F76" s="638"/>
      <c r="G76" s="640">
        <f t="shared" si="5"/>
        <v>31</v>
      </c>
      <c r="H76" s="641">
        <v>31</v>
      </c>
      <c r="I76" s="641">
        <v>0</v>
      </c>
      <c r="J76" s="61"/>
      <c r="K76" s="56"/>
    </row>
    <row r="77" spans="2:11" x14ac:dyDescent="0.25">
      <c r="B77" s="628" t="s">
        <v>134</v>
      </c>
      <c r="C77" s="640">
        <f t="shared" si="6"/>
        <v>2410</v>
      </c>
      <c r="D77" s="641">
        <v>2026</v>
      </c>
      <c r="E77" s="641">
        <v>384</v>
      </c>
      <c r="F77" s="638"/>
      <c r="G77" s="1062">
        <f t="shared" si="5"/>
        <v>2479</v>
      </c>
      <c r="H77" s="740">
        <v>2061</v>
      </c>
      <c r="I77" s="1061">
        <v>418</v>
      </c>
      <c r="J77" s="13"/>
      <c r="K77" s="13"/>
    </row>
    <row r="78" spans="2:11" x14ac:dyDescent="0.25">
      <c r="B78" s="628" t="s">
        <v>72</v>
      </c>
      <c r="C78" s="640">
        <f t="shared" si="6"/>
        <v>149</v>
      </c>
      <c r="D78" s="641">
        <v>28</v>
      </c>
      <c r="E78" s="641">
        <v>121</v>
      </c>
      <c r="F78" s="638"/>
      <c r="G78" s="640">
        <f t="shared" si="5"/>
        <v>162</v>
      </c>
      <c r="H78" s="641">
        <v>27</v>
      </c>
      <c r="I78" s="641">
        <v>135</v>
      </c>
      <c r="J78" s="13"/>
      <c r="K78" s="13"/>
    </row>
    <row r="79" spans="2:11" x14ac:dyDescent="0.25">
      <c r="B79" s="628" t="s">
        <v>73</v>
      </c>
      <c r="C79" s="640">
        <f t="shared" si="6"/>
        <v>27</v>
      </c>
      <c r="D79" s="641">
        <v>27</v>
      </c>
      <c r="E79" s="641">
        <v>0</v>
      </c>
      <c r="F79" s="638"/>
      <c r="G79" s="640">
        <f t="shared" si="5"/>
        <v>25</v>
      </c>
      <c r="H79" s="641">
        <v>25</v>
      </c>
      <c r="I79" s="641">
        <v>0</v>
      </c>
      <c r="J79" s="61"/>
      <c r="K79" s="56"/>
    </row>
    <row r="80" spans="2:11" s="440" customFormat="1" x14ac:dyDescent="0.25">
      <c r="B80" s="628" t="s">
        <v>617</v>
      </c>
      <c r="C80" s="640">
        <f t="shared" si="6"/>
        <v>36</v>
      </c>
      <c r="D80" s="641">
        <v>33</v>
      </c>
      <c r="E80" s="641">
        <v>3</v>
      </c>
      <c r="F80" s="638"/>
      <c r="G80" s="640">
        <f t="shared" si="5"/>
        <v>28</v>
      </c>
      <c r="H80" s="641">
        <v>26</v>
      </c>
      <c r="I80" s="641">
        <v>2</v>
      </c>
      <c r="J80" s="453"/>
      <c r="K80" s="1113"/>
    </row>
    <row r="81" spans="2:11" s="440" customFormat="1" x14ac:dyDescent="0.25">
      <c r="B81" s="628" t="s">
        <v>74</v>
      </c>
      <c r="C81" s="640">
        <f t="shared" si="6"/>
        <v>217</v>
      </c>
      <c r="D81" s="641">
        <v>213</v>
      </c>
      <c r="E81" s="641">
        <v>4</v>
      </c>
      <c r="F81" s="638"/>
      <c r="G81" s="640">
        <f t="shared" si="5"/>
        <v>225</v>
      </c>
      <c r="H81" s="641">
        <v>221</v>
      </c>
      <c r="I81" s="641">
        <v>4</v>
      </c>
      <c r="J81" s="453"/>
      <c r="K81" s="1113"/>
    </row>
    <row r="82" spans="2:11" s="440" customFormat="1" x14ac:dyDescent="0.25">
      <c r="B82" s="628" t="s">
        <v>76</v>
      </c>
      <c r="C82" s="640">
        <f t="shared" si="6"/>
        <v>111</v>
      </c>
      <c r="D82" s="641">
        <v>111</v>
      </c>
      <c r="E82" s="641">
        <v>0</v>
      </c>
      <c r="F82" s="638"/>
      <c r="G82" s="640">
        <f t="shared" si="5"/>
        <v>110</v>
      </c>
      <c r="H82" s="740">
        <v>110</v>
      </c>
      <c r="I82" s="1061">
        <v>0</v>
      </c>
      <c r="J82" s="453"/>
      <c r="K82" s="1113"/>
    </row>
    <row r="83" spans="2:11" s="440" customFormat="1" x14ac:dyDescent="0.25">
      <c r="B83" s="628" t="s">
        <v>622</v>
      </c>
      <c r="C83" s="640">
        <f t="shared" si="6"/>
        <v>61</v>
      </c>
      <c r="D83" s="641">
        <v>59</v>
      </c>
      <c r="E83" s="641">
        <v>2</v>
      </c>
      <c r="F83" s="638"/>
      <c r="G83" s="640" t="s">
        <v>101</v>
      </c>
      <c r="H83" s="641" t="s">
        <v>101</v>
      </c>
      <c r="I83" s="641" t="s">
        <v>101</v>
      </c>
      <c r="J83" s="453"/>
      <c r="K83" s="1113"/>
    </row>
    <row r="84" spans="2:11" s="440" customFormat="1" x14ac:dyDescent="0.25">
      <c r="B84" s="634" t="s">
        <v>135</v>
      </c>
      <c r="C84" s="640">
        <f t="shared" si="6"/>
        <v>40</v>
      </c>
      <c r="D84" s="641">
        <v>11</v>
      </c>
      <c r="E84" s="641">
        <v>29</v>
      </c>
      <c r="F84" s="638"/>
      <c r="G84" s="640">
        <f t="shared" si="5"/>
        <v>44</v>
      </c>
      <c r="H84" s="641">
        <v>10</v>
      </c>
      <c r="I84" s="641">
        <v>34</v>
      </c>
      <c r="J84" s="453"/>
      <c r="K84" s="1113"/>
    </row>
    <row r="85" spans="2:11" s="440" customFormat="1" x14ac:dyDescent="0.25">
      <c r="B85" s="635" t="s">
        <v>625</v>
      </c>
      <c r="C85" s="640">
        <f t="shared" si="6"/>
        <v>1082</v>
      </c>
      <c r="D85" s="641">
        <v>1037</v>
      </c>
      <c r="E85" s="641">
        <v>45</v>
      </c>
      <c r="F85" s="638"/>
      <c r="G85" s="640">
        <f t="shared" si="5"/>
        <v>1019</v>
      </c>
      <c r="H85" s="641">
        <v>974</v>
      </c>
      <c r="I85" s="641">
        <v>45</v>
      </c>
      <c r="J85" s="453"/>
      <c r="K85" s="1113"/>
    </row>
    <row r="86" spans="2:11" s="440" customFormat="1" x14ac:dyDescent="0.25">
      <c r="B86" s="628" t="s">
        <v>78</v>
      </c>
      <c r="C86" s="640">
        <f t="shared" si="6"/>
        <v>181</v>
      </c>
      <c r="D86" s="641">
        <v>180</v>
      </c>
      <c r="E86" s="641">
        <v>1</v>
      </c>
      <c r="F86" s="638"/>
      <c r="G86" s="640">
        <f t="shared" si="5"/>
        <v>165</v>
      </c>
      <c r="H86" s="641">
        <v>164</v>
      </c>
      <c r="I86" s="641">
        <v>1</v>
      </c>
      <c r="J86" s="453"/>
      <c r="K86" s="1113"/>
    </row>
    <row r="87" spans="2:11" s="440" customFormat="1" x14ac:dyDescent="0.25">
      <c r="B87" s="628" t="s">
        <v>636</v>
      </c>
      <c r="C87" s="640">
        <f t="shared" si="6"/>
        <v>1</v>
      </c>
      <c r="D87" s="641">
        <v>0</v>
      </c>
      <c r="E87" s="641">
        <v>1</v>
      </c>
      <c r="F87" s="638"/>
      <c r="G87" s="1062">
        <f t="shared" si="5"/>
        <v>237</v>
      </c>
      <c r="H87" s="740">
        <v>237</v>
      </c>
      <c r="I87" s="1061">
        <v>0</v>
      </c>
      <c r="J87" s="453"/>
      <c r="K87" s="1113"/>
    </row>
    <row r="88" spans="2:11" s="440" customFormat="1" x14ac:dyDescent="0.25">
      <c r="B88" s="628" t="s">
        <v>137</v>
      </c>
      <c r="C88" s="640">
        <f t="shared" si="6"/>
        <v>48</v>
      </c>
      <c r="D88" s="641">
        <v>48</v>
      </c>
      <c r="E88" s="641">
        <v>0</v>
      </c>
      <c r="F88" s="638"/>
      <c r="G88" s="640">
        <f t="shared" si="5"/>
        <v>48</v>
      </c>
      <c r="H88" s="641">
        <v>48</v>
      </c>
      <c r="I88" s="641">
        <v>0</v>
      </c>
      <c r="J88" s="453"/>
      <c r="K88" s="1113"/>
    </row>
    <row r="89" spans="2:11" s="440" customFormat="1" x14ac:dyDescent="0.25">
      <c r="B89" s="628" t="s">
        <v>81</v>
      </c>
      <c r="C89" s="640">
        <f t="shared" si="6"/>
        <v>47</v>
      </c>
      <c r="D89" s="641">
        <v>47</v>
      </c>
      <c r="E89" s="641">
        <v>0</v>
      </c>
      <c r="F89" s="638"/>
      <c r="G89" s="640">
        <v>46</v>
      </c>
      <c r="H89" s="641">
        <v>46</v>
      </c>
      <c r="I89" s="641" t="s">
        <v>101</v>
      </c>
      <c r="J89" s="453"/>
      <c r="K89" s="1113"/>
    </row>
    <row r="90" spans="2:11" s="440" customFormat="1" x14ac:dyDescent="0.25">
      <c r="B90" s="628" t="s">
        <v>639</v>
      </c>
      <c r="C90" s="640">
        <f t="shared" si="6"/>
        <v>8</v>
      </c>
      <c r="D90" s="641">
        <v>4</v>
      </c>
      <c r="E90" s="641">
        <v>4</v>
      </c>
      <c r="F90" s="638"/>
      <c r="G90" s="640">
        <f>H90+I90</f>
        <v>8</v>
      </c>
      <c r="H90" s="641">
        <v>4</v>
      </c>
      <c r="I90" s="641">
        <v>4</v>
      </c>
      <c r="J90" s="453"/>
      <c r="K90" s="1113"/>
    </row>
    <row r="91" spans="2:11" s="440" customFormat="1" x14ac:dyDescent="0.25">
      <c r="B91" s="628" t="s">
        <v>138</v>
      </c>
      <c r="C91" s="640">
        <f t="shared" si="6"/>
        <v>204</v>
      </c>
      <c r="D91" s="641">
        <v>204</v>
      </c>
      <c r="E91" s="641">
        <v>0</v>
      </c>
      <c r="F91" s="638"/>
      <c r="G91" s="640">
        <v>200</v>
      </c>
      <c r="H91" s="641">
        <v>200</v>
      </c>
      <c r="I91" s="641" t="s">
        <v>101</v>
      </c>
      <c r="J91" s="453"/>
      <c r="K91" s="1113"/>
    </row>
    <row r="92" spans="2:11" s="440" customFormat="1" x14ac:dyDescent="0.25">
      <c r="B92" s="628" t="s">
        <v>84</v>
      </c>
      <c r="C92" s="640">
        <f t="shared" si="6"/>
        <v>272</v>
      </c>
      <c r="D92" s="641">
        <v>237</v>
      </c>
      <c r="E92" s="641">
        <v>35</v>
      </c>
      <c r="F92" s="638"/>
      <c r="G92" s="1062">
        <f t="shared" si="5"/>
        <v>270</v>
      </c>
      <c r="H92" s="740">
        <v>236</v>
      </c>
      <c r="I92" s="1061">
        <v>34</v>
      </c>
      <c r="J92" s="453"/>
      <c r="K92" s="1113"/>
    </row>
    <row r="93" spans="2:11" s="440" customFormat="1" x14ac:dyDescent="0.25">
      <c r="B93" s="628" t="s">
        <v>86</v>
      </c>
      <c r="C93" s="640">
        <f t="shared" si="6"/>
        <v>99</v>
      </c>
      <c r="D93" s="641">
        <v>95</v>
      </c>
      <c r="E93" s="641">
        <v>4</v>
      </c>
      <c r="F93" s="638"/>
      <c r="G93" s="640">
        <f t="shared" si="5"/>
        <v>103</v>
      </c>
      <c r="H93" s="641">
        <v>99</v>
      </c>
      <c r="I93" s="641">
        <v>4</v>
      </c>
      <c r="J93" s="453"/>
      <c r="K93" s="1113"/>
    </row>
    <row r="94" spans="2:11" s="440" customFormat="1" x14ac:dyDescent="0.25">
      <c r="B94" s="628" t="s">
        <v>139</v>
      </c>
      <c r="C94" s="640">
        <f t="shared" si="6"/>
        <v>331</v>
      </c>
      <c r="D94" s="641">
        <v>331</v>
      </c>
      <c r="E94" s="641">
        <v>0</v>
      </c>
      <c r="F94" s="638"/>
      <c r="G94" s="640">
        <f t="shared" si="5"/>
        <v>323</v>
      </c>
      <c r="H94" s="641">
        <v>323</v>
      </c>
      <c r="I94" s="641">
        <v>0</v>
      </c>
      <c r="J94" s="453"/>
      <c r="K94" s="1113"/>
    </row>
    <row r="95" spans="2:11" s="440" customFormat="1" x14ac:dyDescent="0.25">
      <c r="B95" s="628" t="s">
        <v>88</v>
      </c>
      <c r="C95" s="640">
        <f t="shared" si="6"/>
        <v>442</v>
      </c>
      <c r="D95" s="641">
        <v>414</v>
      </c>
      <c r="E95" s="641">
        <v>28</v>
      </c>
      <c r="F95" s="638"/>
      <c r="G95" s="640">
        <f t="shared" si="5"/>
        <v>448</v>
      </c>
      <c r="H95" s="641">
        <v>420</v>
      </c>
      <c r="I95" s="641">
        <v>28</v>
      </c>
      <c r="J95" s="451"/>
      <c r="K95" s="451"/>
    </row>
    <row r="96" spans="2:11" s="440" customFormat="1" x14ac:dyDescent="0.25">
      <c r="B96" s="628" t="s">
        <v>333</v>
      </c>
      <c r="C96" s="640">
        <f t="shared" si="6"/>
        <v>247</v>
      </c>
      <c r="D96" s="641">
        <v>246</v>
      </c>
      <c r="E96" s="641">
        <v>1</v>
      </c>
      <c r="F96" s="638"/>
      <c r="G96" s="640">
        <f t="shared" si="5"/>
        <v>252</v>
      </c>
      <c r="H96" s="641">
        <v>250</v>
      </c>
      <c r="I96" s="641">
        <v>2</v>
      </c>
      <c r="J96" s="453"/>
      <c r="K96" s="1113"/>
    </row>
    <row r="97" spans="2:11" s="440" customFormat="1" x14ac:dyDescent="0.25">
      <c r="B97" s="628" t="s">
        <v>424</v>
      </c>
      <c r="C97" s="640">
        <f t="shared" si="6"/>
        <v>81</v>
      </c>
      <c r="D97" s="641">
        <v>81</v>
      </c>
      <c r="E97" s="641">
        <v>0</v>
      </c>
      <c r="F97" s="638"/>
      <c r="G97" s="640">
        <f t="shared" si="5"/>
        <v>82</v>
      </c>
      <c r="H97" s="641">
        <v>82</v>
      </c>
      <c r="I97" s="641">
        <v>0</v>
      </c>
      <c r="J97" s="451"/>
      <c r="K97" s="451"/>
    </row>
    <row r="98" spans="2:11" s="440" customFormat="1" x14ac:dyDescent="0.25">
      <c r="B98" s="628" t="s">
        <v>141</v>
      </c>
      <c r="C98" s="640" t="s">
        <v>101</v>
      </c>
      <c r="D98" s="641" t="s">
        <v>101</v>
      </c>
      <c r="E98" s="641" t="s">
        <v>101</v>
      </c>
      <c r="F98" s="638"/>
      <c r="G98" s="640">
        <f t="shared" si="5"/>
        <v>80</v>
      </c>
      <c r="H98" s="641">
        <v>78</v>
      </c>
      <c r="I98" s="641">
        <v>2</v>
      </c>
      <c r="J98" s="451"/>
      <c r="K98" s="451"/>
    </row>
    <row r="99" spans="2:11" x14ac:dyDescent="0.25">
      <c r="B99" s="628" t="s">
        <v>143</v>
      </c>
      <c r="C99" s="640">
        <f t="shared" si="6"/>
        <v>824</v>
      </c>
      <c r="D99" s="641">
        <v>798</v>
      </c>
      <c r="E99" s="641">
        <v>26</v>
      </c>
      <c r="F99" s="638"/>
      <c r="G99" s="640">
        <f t="shared" si="5"/>
        <v>851</v>
      </c>
      <c r="H99" s="641">
        <v>823</v>
      </c>
      <c r="I99" s="641">
        <v>28</v>
      </c>
      <c r="J99" s="13"/>
      <c r="K99" s="13"/>
    </row>
    <row r="100" spans="2:11" x14ac:dyDescent="0.25">
      <c r="B100" s="636" t="s">
        <v>145</v>
      </c>
      <c r="C100" s="642">
        <f t="shared" si="6"/>
        <v>119</v>
      </c>
      <c r="D100" s="643">
        <v>119</v>
      </c>
      <c r="E100" s="643">
        <v>0</v>
      </c>
      <c r="F100" s="638"/>
      <c r="G100" s="642">
        <f t="shared" si="5"/>
        <v>127</v>
      </c>
      <c r="H100" s="643">
        <v>127</v>
      </c>
      <c r="I100" s="643">
        <v>0</v>
      </c>
      <c r="J100" s="13"/>
      <c r="K100" s="13"/>
    </row>
    <row r="101" spans="2:11" x14ac:dyDescent="0.25">
      <c r="B101" s="43"/>
      <c r="C101" s="91"/>
      <c r="D101" s="91"/>
      <c r="E101" s="91"/>
      <c r="F101" s="91"/>
      <c r="G101" s="91"/>
      <c r="H101" s="91"/>
      <c r="I101" s="90"/>
      <c r="J101" s="61"/>
      <c r="K101" s="56"/>
    </row>
    <row r="103" spans="2:11" x14ac:dyDescent="0.25">
      <c r="B103" s="39" t="s">
        <v>90</v>
      </c>
    </row>
    <row r="104" spans="2:11" x14ac:dyDescent="0.25">
      <c r="B104" s="39" t="s">
        <v>91</v>
      </c>
    </row>
    <row r="105" spans="2:11" x14ac:dyDescent="0.25">
      <c r="B105" s="43" t="s">
        <v>92</v>
      </c>
    </row>
    <row r="106" spans="2:11" x14ac:dyDescent="0.25">
      <c r="B106" s="39" t="s">
        <v>102</v>
      </c>
    </row>
    <row r="107" spans="2:11" x14ac:dyDescent="0.25">
      <c r="B107" s="39" t="s">
        <v>103</v>
      </c>
    </row>
    <row r="108" spans="2:11" x14ac:dyDescent="0.25">
      <c r="B108" s="39"/>
    </row>
    <row r="109" spans="2:11" x14ac:dyDescent="0.25">
      <c r="B109" s="39" t="s">
        <v>747</v>
      </c>
    </row>
    <row r="110" spans="2:11" x14ac:dyDescent="0.25">
      <c r="B110" s="39" t="s">
        <v>748</v>
      </c>
    </row>
    <row r="111" spans="2:11" x14ac:dyDescent="0.25">
      <c r="B111" s="39" t="s">
        <v>749</v>
      </c>
    </row>
    <row r="112" spans="2:11" x14ac:dyDescent="0.25">
      <c r="B112" s="39" t="s">
        <v>750</v>
      </c>
    </row>
    <row r="113" spans="2:2" x14ac:dyDescent="0.25">
      <c r="B113" s="39" t="s">
        <v>758</v>
      </c>
    </row>
    <row r="114" spans="2:2" x14ac:dyDescent="0.25">
      <c r="B114" s="39" t="s">
        <v>759</v>
      </c>
    </row>
    <row r="115" spans="2:2" x14ac:dyDescent="0.25">
      <c r="B115" s="39" t="s">
        <v>752</v>
      </c>
    </row>
    <row r="116" spans="2:2" x14ac:dyDescent="0.25">
      <c r="B116" s="1" t="s">
        <v>753</v>
      </c>
    </row>
    <row r="117" spans="2:2" x14ac:dyDescent="0.25">
      <c r="B117" s="39" t="s">
        <v>733</v>
      </c>
    </row>
    <row r="118" spans="2:2" x14ac:dyDescent="0.25">
      <c r="B118" s="39" t="s">
        <v>760</v>
      </c>
    </row>
    <row r="119" spans="2:2" x14ac:dyDescent="0.25">
      <c r="B119" s="39" t="s">
        <v>755</v>
      </c>
    </row>
    <row r="120" spans="2:2" x14ac:dyDescent="0.25">
      <c r="B120" s="39" t="s">
        <v>756</v>
      </c>
    </row>
    <row r="121" spans="2:2" x14ac:dyDescent="0.25">
      <c r="B121" s="39" t="s">
        <v>757</v>
      </c>
    </row>
    <row r="124" spans="2:2" ht="12" customHeight="1" x14ac:dyDescent="0.25"/>
    <row r="125" spans="2:2" ht="12" customHeight="1" x14ac:dyDescent="0.25"/>
    <row r="126" spans="2:2" ht="12" customHeight="1" x14ac:dyDescent="0.25"/>
    <row r="127" spans="2:2" ht="12" customHeight="1" x14ac:dyDescent="0.25"/>
    <row r="128" spans="2:2" ht="12" customHeight="1" x14ac:dyDescent="0.25"/>
    <row r="129" ht="12" customHeight="1" x14ac:dyDescent="0.25"/>
    <row r="130" ht="12" customHeight="1" x14ac:dyDescent="0.25"/>
    <row r="131" ht="12" customHeight="1" x14ac:dyDescent="0.25"/>
    <row r="132" ht="12" customHeight="1" x14ac:dyDescent="0.25"/>
  </sheetData>
  <sortState xmlns:xlrd2="http://schemas.microsoft.com/office/spreadsheetml/2017/richdata2" ref="B109:B121">
    <sortCondition ref="B109"/>
  </sortState>
  <mergeCells count="5">
    <mergeCell ref="B4:B6"/>
    <mergeCell ref="C4:E4"/>
    <mergeCell ref="G4:I4"/>
    <mergeCell ref="C5:C6"/>
    <mergeCell ref="G5:G6"/>
  </mergeCells>
  <dataValidations count="1">
    <dataValidation allowBlank="1" showInputMessage="1" showErrorMessage="1" prompt="Please enter full numbers" sqref="C126:E126 D11" xr:uid="{B553C343-F872-43A3-A47C-E0B6BBD7BEFA}"/>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U78"/>
  <sheetViews>
    <sheetView showGridLines="0" zoomScale="85" zoomScaleNormal="85" workbookViewId="0">
      <selection activeCell="P53" sqref="P53"/>
    </sheetView>
  </sheetViews>
  <sheetFormatPr defaultColWidth="11.42578125" defaultRowHeight="15" x14ac:dyDescent="0.25"/>
  <cols>
    <col min="1" max="1" width="2.85546875" style="1" customWidth="1"/>
    <col min="2" max="2" width="37.5703125" style="1" customWidth="1"/>
    <col min="3" max="3" width="6" style="1" customWidth="1"/>
    <col min="4" max="4" width="2.85546875" style="1" customWidth="1"/>
    <col min="5" max="7" width="15.7109375" style="1" customWidth="1"/>
    <col min="8" max="8" width="2.85546875" style="1" customWidth="1"/>
    <col min="9" max="11" width="15.7109375" style="1" customWidth="1"/>
    <col min="12" max="13" width="3.42578125" style="1" bestFit="1" customWidth="1"/>
    <col min="14" max="16" width="15.7109375" style="1" customWidth="1"/>
    <col min="17" max="17" width="3.42578125" style="3" bestFit="1" customWidth="1"/>
    <col min="18" max="18" width="3.42578125" style="1" bestFit="1" customWidth="1"/>
    <col min="19" max="21" width="15.7109375" style="1" customWidth="1"/>
    <col min="22" max="22" width="2.85546875" style="3" customWidth="1"/>
    <col min="23" max="23" width="2.85546875" style="1" customWidth="1"/>
    <col min="24" max="24" width="15.7109375" style="1" customWidth="1"/>
    <col min="25" max="25" width="15.140625" style="1" customWidth="1"/>
    <col min="26" max="26" width="2.85546875" style="1" customWidth="1"/>
    <col min="27" max="27" width="37.5703125" style="1" customWidth="1"/>
    <col min="28" max="28" width="5.7109375" style="1" customWidth="1"/>
    <col min="29" max="29" width="15.7109375" style="27" customWidth="1"/>
    <col min="30" max="31" width="15.7109375" style="1" customWidth="1"/>
    <col min="32" max="32" width="2.85546875" style="1" customWidth="1"/>
    <col min="33" max="33" width="15.7109375" style="27" customWidth="1"/>
    <col min="34" max="35" width="15.7109375" style="1" customWidth="1"/>
    <col min="36" max="36" width="2.85546875" style="1" customWidth="1"/>
    <col min="37" max="37" width="15.7109375" style="27" customWidth="1"/>
    <col min="38" max="39" width="15.7109375" style="1" customWidth="1"/>
    <col min="40" max="40" width="3.28515625" style="3" customWidth="1"/>
    <col min="41" max="41" width="2.85546875" style="1" customWidth="1"/>
    <col min="42" max="44" width="15.7109375" style="1" customWidth="1"/>
    <col min="45" max="45" width="2.85546875" style="3" customWidth="1"/>
    <col min="46" max="47" width="11.42578125" style="1" customWidth="1"/>
    <col min="48" max="255" width="11.42578125" style="1"/>
    <col min="256" max="256" width="2.85546875" style="1" customWidth="1"/>
    <col min="257" max="258" width="37.5703125" style="1" customWidth="1"/>
    <col min="259" max="259" width="6" style="1" customWidth="1"/>
    <col min="260" max="260" width="2.85546875" style="1" customWidth="1"/>
    <col min="261" max="263" width="15.7109375" style="1" customWidth="1"/>
    <col min="264" max="264" width="2.85546875" style="1" customWidth="1"/>
    <col min="265" max="267" width="15.7109375" style="1" customWidth="1"/>
    <col min="268" max="268" width="2.85546875" style="1" customWidth="1"/>
    <col min="269" max="271" width="15.7109375" style="1" customWidth="1"/>
    <col min="272" max="273" width="2.85546875" style="1" customWidth="1"/>
    <col min="274" max="276" width="15.7109375" style="1" customWidth="1"/>
    <col min="277" max="278" width="2.85546875" style="1" customWidth="1"/>
    <col min="279" max="280" width="15.7109375" style="1" customWidth="1"/>
    <col min="281" max="281" width="2.85546875" style="1" customWidth="1"/>
    <col min="282" max="283" width="37.5703125" style="1" customWidth="1"/>
    <col min="284" max="284" width="2.85546875" style="1" customWidth="1"/>
    <col min="285" max="287" width="15.7109375" style="1" customWidth="1"/>
    <col min="288" max="288" width="2.85546875" style="1" customWidth="1"/>
    <col min="289" max="291" width="15.7109375" style="1" customWidth="1"/>
    <col min="292" max="292" width="2.85546875" style="1" customWidth="1"/>
    <col min="293" max="295" width="15.7109375" style="1" customWidth="1"/>
    <col min="296" max="297" width="2.85546875" style="1" customWidth="1"/>
    <col min="298" max="300" width="15.7109375" style="1" customWidth="1"/>
    <col min="301" max="301" width="2.85546875" style="1" customWidth="1"/>
    <col min="302" max="303" width="11.42578125" style="1" customWidth="1"/>
    <col min="304" max="511" width="11.42578125" style="1"/>
    <col min="512" max="512" width="2.85546875" style="1" customWidth="1"/>
    <col min="513" max="514" width="37.5703125" style="1" customWidth="1"/>
    <col min="515" max="515" width="6" style="1" customWidth="1"/>
    <col min="516" max="516" width="2.85546875" style="1" customWidth="1"/>
    <col min="517" max="519" width="15.7109375" style="1" customWidth="1"/>
    <col min="520" max="520" width="2.85546875" style="1" customWidth="1"/>
    <col min="521" max="523" width="15.7109375" style="1" customWidth="1"/>
    <col min="524" max="524" width="2.85546875" style="1" customWidth="1"/>
    <col min="525" max="527" width="15.7109375" style="1" customWidth="1"/>
    <col min="528" max="529" width="2.85546875" style="1" customWidth="1"/>
    <col min="530" max="532" width="15.7109375" style="1" customWidth="1"/>
    <col min="533" max="534" width="2.85546875" style="1" customWidth="1"/>
    <col min="535" max="536" width="15.7109375" style="1" customWidth="1"/>
    <col min="537" max="537" width="2.85546875" style="1" customWidth="1"/>
    <col min="538" max="539" width="37.5703125" style="1" customWidth="1"/>
    <col min="540" max="540" width="2.85546875" style="1" customWidth="1"/>
    <col min="541" max="543" width="15.7109375" style="1" customWidth="1"/>
    <col min="544" max="544" width="2.85546875" style="1" customWidth="1"/>
    <col min="545" max="547" width="15.7109375" style="1" customWidth="1"/>
    <col min="548" max="548" width="2.85546875" style="1" customWidth="1"/>
    <col min="549" max="551" width="15.7109375" style="1" customWidth="1"/>
    <col min="552" max="553" width="2.85546875" style="1" customWidth="1"/>
    <col min="554" max="556" width="15.7109375" style="1" customWidth="1"/>
    <col min="557" max="557" width="2.85546875" style="1" customWidth="1"/>
    <col min="558" max="559" width="11.42578125" style="1" customWidth="1"/>
    <col min="560" max="767" width="11.42578125" style="1"/>
    <col min="768" max="768" width="2.85546875" style="1" customWidth="1"/>
    <col min="769" max="770" width="37.5703125" style="1" customWidth="1"/>
    <col min="771" max="771" width="6" style="1" customWidth="1"/>
    <col min="772" max="772" width="2.85546875" style="1" customWidth="1"/>
    <col min="773" max="775" width="15.7109375" style="1" customWidth="1"/>
    <col min="776" max="776" width="2.85546875" style="1" customWidth="1"/>
    <col min="777" max="779" width="15.7109375" style="1" customWidth="1"/>
    <col min="780" max="780" width="2.85546875" style="1" customWidth="1"/>
    <col min="781" max="783" width="15.7109375" style="1" customWidth="1"/>
    <col min="784" max="785" width="2.85546875" style="1" customWidth="1"/>
    <col min="786" max="788" width="15.7109375" style="1" customWidth="1"/>
    <col min="789" max="790" width="2.85546875" style="1" customWidth="1"/>
    <col min="791" max="792" width="15.7109375" style="1" customWidth="1"/>
    <col min="793" max="793" width="2.85546875" style="1" customWidth="1"/>
    <col min="794" max="795" width="37.5703125" style="1" customWidth="1"/>
    <col min="796" max="796" width="2.85546875" style="1" customWidth="1"/>
    <col min="797" max="799" width="15.7109375" style="1" customWidth="1"/>
    <col min="800" max="800" width="2.85546875" style="1" customWidth="1"/>
    <col min="801" max="803" width="15.7109375" style="1" customWidth="1"/>
    <col min="804" max="804" width="2.85546875" style="1" customWidth="1"/>
    <col min="805" max="807" width="15.7109375" style="1" customWidth="1"/>
    <col min="808" max="809" width="2.85546875" style="1" customWidth="1"/>
    <col min="810" max="812" width="15.7109375" style="1" customWidth="1"/>
    <col min="813" max="813" width="2.85546875" style="1" customWidth="1"/>
    <col min="814" max="815" width="11.42578125" style="1" customWidth="1"/>
    <col min="816" max="1023" width="11.42578125" style="1"/>
    <col min="1024" max="1024" width="2.85546875" style="1" customWidth="1"/>
    <col min="1025" max="1026" width="37.5703125" style="1" customWidth="1"/>
    <col min="1027" max="1027" width="6" style="1" customWidth="1"/>
    <col min="1028" max="1028" width="2.85546875" style="1" customWidth="1"/>
    <col min="1029" max="1031" width="15.7109375" style="1" customWidth="1"/>
    <col min="1032" max="1032" width="2.85546875" style="1" customWidth="1"/>
    <col min="1033" max="1035" width="15.7109375" style="1" customWidth="1"/>
    <col min="1036" max="1036" width="2.85546875" style="1" customWidth="1"/>
    <col min="1037" max="1039" width="15.7109375" style="1" customWidth="1"/>
    <col min="1040" max="1041" width="2.85546875" style="1" customWidth="1"/>
    <col min="1042" max="1044" width="15.7109375" style="1" customWidth="1"/>
    <col min="1045" max="1046" width="2.85546875" style="1" customWidth="1"/>
    <col min="1047" max="1048" width="15.7109375" style="1" customWidth="1"/>
    <col min="1049" max="1049" width="2.85546875" style="1" customWidth="1"/>
    <col min="1050" max="1051" width="37.5703125" style="1" customWidth="1"/>
    <col min="1052" max="1052" width="2.85546875" style="1" customWidth="1"/>
    <col min="1053" max="1055" width="15.7109375" style="1" customWidth="1"/>
    <col min="1056" max="1056" width="2.85546875" style="1" customWidth="1"/>
    <col min="1057" max="1059" width="15.7109375" style="1" customWidth="1"/>
    <col min="1060" max="1060" width="2.85546875" style="1" customWidth="1"/>
    <col min="1061" max="1063" width="15.7109375" style="1" customWidth="1"/>
    <col min="1064" max="1065" width="2.85546875" style="1" customWidth="1"/>
    <col min="1066" max="1068" width="15.7109375" style="1" customWidth="1"/>
    <col min="1069" max="1069" width="2.85546875" style="1" customWidth="1"/>
    <col min="1070" max="1071" width="11.42578125" style="1" customWidth="1"/>
    <col min="1072" max="1279" width="11.42578125" style="1"/>
    <col min="1280" max="1280" width="2.85546875" style="1" customWidth="1"/>
    <col min="1281" max="1282" width="37.5703125" style="1" customWidth="1"/>
    <col min="1283" max="1283" width="6" style="1" customWidth="1"/>
    <col min="1284" max="1284" width="2.85546875" style="1" customWidth="1"/>
    <col min="1285" max="1287" width="15.7109375" style="1" customWidth="1"/>
    <col min="1288" max="1288" width="2.85546875" style="1" customWidth="1"/>
    <col min="1289" max="1291" width="15.7109375" style="1" customWidth="1"/>
    <col min="1292" max="1292" width="2.85546875" style="1" customWidth="1"/>
    <col min="1293" max="1295" width="15.7109375" style="1" customWidth="1"/>
    <col min="1296" max="1297" width="2.85546875" style="1" customWidth="1"/>
    <col min="1298" max="1300" width="15.7109375" style="1" customWidth="1"/>
    <col min="1301" max="1302" width="2.85546875" style="1" customWidth="1"/>
    <col min="1303" max="1304" width="15.7109375" style="1" customWidth="1"/>
    <col min="1305" max="1305" width="2.85546875" style="1" customWidth="1"/>
    <col min="1306" max="1307" width="37.5703125" style="1" customWidth="1"/>
    <col min="1308" max="1308" width="2.85546875" style="1" customWidth="1"/>
    <col min="1309" max="1311" width="15.7109375" style="1" customWidth="1"/>
    <col min="1312" max="1312" width="2.85546875" style="1" customWidth="1"/>
    <col min="1313" max="1315" width="15.7109375" style="1" customWidth="1"/>
    <col min="1316" max="1316" width="2.85546875" style="1" customWidth="1"/>
    <col min="1317" max="1319" width="15.7109375" style="1" customWidth="1"/>
    <col min="1320" max="1321" width="2.85546875" style="1" customWidth="1"/>
    <col min="1322" max="1324" width="15.7109375" style="1" customWidth="1"/>
    <col min="1325" max="1325" width="2.85546875" style="1" customWidth="1"/>
    <col min="1326" max="1327" width="11.42578125" style="1" customWidth="1"/>
    <col min="1328" max="1535" width="11.42578125" style="1"/>
    <col min="1536" max="1536" width="2.85546875" style="1" customWidth="1"/>
    <col min="1537" max="1538" width="37.5703125" style="1" customWidth="1"/>
    <col min="1539" max="1539" width="6" style="1" customWidth="1"/>
    <col min="1540" max="1540" width="2.85546875" style="1" customWidth="1"/>
    <col min="1541" max="1543" width="15.7109375" style="1" customWidth="1"/>
    <col min="1544" max="1544" width="2.85546875" style="1" customWidth="1"/>
    <col min="1545" max="1547" width="15.7109375" style="1" customWidth="1"/>
    <col min="1548" max="1548" width="2.85546875" style="1" customWidth="1"/>
    <col min="1549" max="1551" width="15.7109375" style="1" customWidth="1"/>
    <col min="1552" max="1553" width="2.85546875" style="1" customWidth="1"/>
    <col min="1554" max="1556" width="15.7109375" style="1" customWidth="1"/>
    <col min="1557" max="1558" width="2.85546875" style="1" customWidth="1"/>
    <col min="1559" max="1560" width="15.7109375" style="1" customWidth="1"/>
    <col min="1561" max="1561" width="2.85546875" style="1" customWidth="1"/>
    <col min="1562" max="1563" width="37.5703125" style="1" customWidth="1"/>
    <col min="1564" max="1564" width="2.85546875" style="1" customWidth="1"/>
    <col min="1565" max="1567" width="15.7109375" style="1" customWidth="1"/>
    <col min="1568" max="1568" width="2.85546875" style="1" customWidth="1"/>
    <col min="1569" max="1571" width="15.7109375" style="1" customWidth="1"/>
    <col min="1572" max="1572" width="2.85546875" style="1" customWidth="1"/>
    <col min="1573" max="1575" width="15.7109375" style="1" customWidth="1"/>
    <col min="1576" max="1577" width="2.85546875" style="1" customWidth="1"/>
    <col min="1578" max="1580" width="15.7109375" style="1" customWidth="1"/>
    <col min="1581" max="1581" width="2.85546875" style="1" customWidth="1"/>
    <col min="1582" max="1583" width="11.42578125" style="1" customWidth="1"/>
    <col min="1584" max="1791" width="11.42578125" style="1"/>
    <col min="1792" max="1792" width="2.85546875" style="1" customWidth="1"/>
    <col min="1793" max="1794" width="37.5703125" style="1" customWidth="1"/>
    <col min="1795" max="1795" width="6" style="1" customWidth="1"/>
    <col min="1796" max="1796" width="2.85546875" style="1" customWidth="1"/>
    <col min="1797" max="1799" width="15.7109375" style="1" customWidth="1"/>
    <col min="1800" max="1800" width="2.85546875" style="1" customWidth="1"/>
    <col min="1801" max="1803" width="15.7109375" style="1" customWidth="1"/>
    <col min="1804" max="1804" width="2.85546875" style="1" customWidth="1"/>
    <col min="1805" max="1807" width="15.7109375" style="1" customWidth="1"/>
    <col min="1808" max="1809" width="2.85546875" style="1" customWidth="1"/>
    <col min="1810" max="1812" width="15.7109375" style="1" customWidth="1"/>
    <col min="1813" max="1814" width="2.85546875" style="1" customWidth="1"/>
    <col min="1815" max="1816" width="15.7109375" style="1" customWidth="1"/>
    <col min="1817" max="1817" width="2.85546875" style="1" customWidth="1"/>
    <col min="1818" max="1819" width="37.5703125" style="1" customWidth="1"/>
    <col min="1820" max="1820" width="2.85546875" style="1" customWidth="1"/>
    <col min="1821" max="1823" width="15.7109375" style="1" customWidth="1"/>
    <col min="1824" max="1824" width="2.85546875" style="1" customWidth="1"/>
    <col min="1825" max="1827" width="15.7109375" style="1" customWidth="1"/>
    <col min="1828" max="1828" width="2.85546875" style="1" customWidth="1"/>
    <col min="1829" max="1831" width="15.7109375" style="1" customWidth="1"/>
    <col min="1832" max="1833" width="2.85546875" style="1" customWidth="1"/>
    <col min="1834" max="1836" width="15.7109375" style="1" customWidth="1"/>
    <col min="1837" max="1837" width="2.85546875" style="1" customWidth="1"/>
    <col min="1838" max="1839" width="11.42578125" style="1" customWidth="1"/>
    <col min="1840" max="2047" width="11.42578125" style="1"/>
    <col min="2048" max="2048" width="2.85546875" style="1" customWidth="1"/>
    <col min="2049" max="2050" width="37.5703125" style="1" customWidth="1"/>
    <col min="2051" max="2051" width="6" style="1" customWidth="1"/>
    <col min="2052" max="2052" width="2.85546875" style="1" customWidth="1"/>
    <col min="2053" max="2055" width="15.7109375" style="1" customWidth="1"/>
    <col min="2056" max="2056" width="2.85546875" style="1" customWidth="1"/>
    <col min="2057" max="2059" width="15.7109375" style="1" customWidth="1"/>
    <col min="2060" max="2060" width="2.85546875" style="1" customWidth="1"/>
    <col min="2061" max="2063" width="15.7109375" style="1" customWidth="1"/>
    <col min="2064" max="2065" width="2.85546875" style="1" customWidth="1"/>
    <col min="2066" max="2068" width="15.7109375" style="1" customWidth="1"/>
    <col min="2069" max="2070" width="2.85546875" style="1" customWidth="1"/>
    <col min="2071" max="2072" width="15.7109375" style="1" customWidth="1"/>
    <col min="2073" max="2073" width="2.85546875" style="1" customWidth="1"/>
    <col min="2074" max="2075" width="37.5703125" style="1" customWidth="1"/>
    <col min="2076" max="2076" width="2.85546875" style="1" customWidth="1"/>
    <col min="2077" max="2079" width="15.7109375" style="1" customWidth="1"/>
    <col min="2080" max="2080" width="2.85546875" style="1" customWidth="1"/>
    <col min="2081" max="2083" width="15.7109375" style="1" customWidth="1"/>
    <col min="2084" max="2084" width="2.85546875" style="1" customWidth="1"/>
    <col min="2085" max="2087" width="15.7109375" style="1" customWidth="1"/>
    <col min="2088" max="2089" width="2.85546875" style="1" customWidth="1"/>
    <col min="2090" max="2092" width="15.7109375" style="1" customWidth="1"/>
    <col min="2093" max="2093" width="2.85546875" style="1" customWidth="1"/>
    <col min="2094" max="2095" width="11.42578125" style="1" customWidth="1"/>
    <col min="2096" max="2303" width="11.42578125" style="1"/>
    <col min="2304" max="2304" width="2.85546875" style="1" customWidth="1"/>
    <col min="2305" max="2306" width="37.5703125" style="1" customWidth="1"/>
    <col min="2307" max="2307" width="6" style="1" customWidth="1"/>
    <col min="2308" max="2308" width="2.85546875" style="1" customWidth="1"/>
    <col min="2309" max="2311" width="15.7109375" style="1" customWidth="1"/>
    <col min="2312" max="2312" width="2.85546875" style="1" customWidth="1"/>
    <col min="2313" max="2315" width="15.7109375" style="1" customWidth="1"/>
    <col min="2316" max="2316" width="2.85546875" style="1" customWidth="1"/>
    <col min="2317" max="2319" width="15.7109375" style="1" customWidth="1"/>
    <col min="2320" max="2321" width="2.85546875" style="1" customWidth="1"/>
    <col min="2322" max="2324" width="15.7109375" style="1" customWidth="1"/>
    <col min="2325" max="2326" width="2.85546875" style="1" customWidth="1"/>
    <col min="2327" max="2328" width="15.7109375" style="1" customWidth="1"/>
    <col min="2329" max="2329" width="2.85546875" style="1" customWidth="1"/>
    <col min="2330" max="2331" width="37.5703125" style="1" customWidth="1"/>
    <col min="2332" max="2332" width="2.85546875" style="1" customWidth="1"/>
    <col min="2333" max="2335" width="15.7109375" style="1" customWidth="1"/>
    <col min="2336" max="2336" width="2.85546875" style="1" customWidth="1"/>
    <col min="2337" max="2339" width="15.7109375" style="1" customWidth="1"/>
    <col min="2340" max="2340" width="2.85546875" style="1" customWidth="1"/>
    <col min="2341" max="2343" width="15.7109375" style="1" customWidth="1"/>
    <col min="2344" max="2345" width="2.85546875" style="1" customWidth="1"/>
    <col min="2346" max="2348" width="15.7109375" style="1" customWidth="1"/>
    <col min="2349" max="2349" width="2.85546875" style="1" customWidth="1"/>
    <col min="2350" max="2351" width="11.42578125" style="1" customWidth="1"/>
    <col min="2352" max="2559" width="11.42578125" style="1"/>
    <col min="2560" max="2560" width="2.85546875" style="1" customWidth="1"/>
    <col min="2561" max="2562" width="37.5703125" style="1" customWidth="1"/>
    <col min="2563" max="2563" width="6" style="1" customWidth="1"/>
    <col min="2564" max="2564" width="2.85546875" style="1" customWidth="1"/>
    <col min="2565" max="2567" width="15.7109375" style="1" customWidth="1"/>
    <col min="2568" max="2568" width="2.85546875" style="1" customWidth="1"/>
    <col min="2569" max="2571" width="15.7109375" style="1" customWidth="1"/>
    <col min="2572" max="2572" width="2.85546875" style="1" customWidth="1"/>
    <col min="2573" max="2575" width="15.7109375" style="1" customWidth="1"/>
    <col min="2576" max="2577" width="2.85546875" style="1" customWidth="1"/>
    <col min="2578" max="2580" width="15.7109375" style="1" customWidth="1"/>
    <col min="2581" max="2582" width="2.85546875" style="1" customWidth="1"/>
    <col min="2583" max="2584" width="15.7109375" style="1" customWidth="1"/>
    <col min="2585" max="2585" width="2.85546875" style="1" customWidth="1"/>
    <col min="2586" max="2587" width="37.5703125" style="1" customWidth="1"/>
    <col min="2588" max="2588" width="2.85546875" style="1" customWidth="1"/>
    <col min="2589" max="2591" width="15.7109375" style="1" customWidth="1"/>
    <col min="2592" max="2592" width="2.85546875" style="1" customWidth="1"/>
    <col min="2593" max="2595" width="15.7109375" style="1" customWidth="1"/>
    <col min="2596" max="2596" width="2.85546875" style="1" customWidth="1"/>
    <col min="2597" max="2599" width="15.7109375" style="1" customWidth="1"/>
    <col min="2600" max="2601" width="2.85546875" style="1" customWidth="1"/>
    <col min="2602" max="2604" width="15.7109375" style="1" customWidth="1"/>
    <col min="2605" max="2605" width="2.85546875" style="1" customWidth="1"/>
    <col min="2606" max="2607" width="11.42578125" style="1" customWidth="1"/>
    <col min="2608" max="2815" width="11.42578125" style="1"/>
    <col min="2816" max="2816" width="2.85546875" style="1" customWidth="1"/>
    <col min="2817" max="2818" width="37.5703125" style="1" customWidth="1"/>
    <col min="2819" max="2819" width="6" style="1" customWidth="1"/>
    <col min="2820" max="2820" width="2.85546875" style="1" customWidth="1"/>
    <col min="2821" max="2823" width="15.7109375" style="1" customWidth="1"/>
    <col min="2824" max="2824" width="2.85546875" style="1" customWidth="1"/>
    <col min="2825" max="2827" width="15.7109375" style="1" customWidth="1"/>
    <col min="2828" max="2828" width="2.85546875" style="1" customWidth="1"/>
    <col min="2829" max="2831" width="15.7109375" style="1" customWidth="1"/>
    <col min="2832" max="2833" width="2.85546875" style="1" customWidth="1"/>
    <col min="2834" max="2836" width="15.7109375" style="1" customWidth="1"/>
    <col min="2837" max="2838" width="2.85546875" style="1" customWidth="1"/>
    <col min="2839" max="2840" width="15.7109375" style="1" customWidth="1"/>
    <col min="2841" max="2841" width="2.85546875" style="1" customWidth="1"/>
    <col min="2842" max="2843" width="37.5703125" style="1" customWidth="1"/>
    <col min="2844" max="2844" width="2.85546875" style="1" customWidth="1"/>
    <col min="2845" max="2847" width="15.7109375" style="1" customWidth="1"/>
    <col min="2848" max="2848" width="2.85546875" style="1" customWidth="1"/>
    <col min="2849" max="2851" width="15.7109375" style="1" customWidth="1"/>
    <col min="2852" max="2852" width="2.85546875" style="1" customWidth="1"/>
    <col min="2853" max="2855" width="15.7109375" style="1" customWidth="1"/>
    <col min="2856" max="2857" width="2.85546875" style="1" customWidth="1"/>
    <col min="2858" max="2860" width="15.7109375" style="1" customWidth="1"/>
    <col min="2861" max="2861" width="2.85546875" style="1" customWidth="1"/>
    <col min="2862" max="2863" width="11.42578125" style="1" customWidth="1"/>
    <col min="2864" max="3071" width="11.42578125" style="1"/>
    <col min="3072" max="3072" width="2.85546875" style="1" customWidth="1"/>
    <col min="3073" max="3074" width="37.5703125" style="1" customWidth="1"/>
    <col min="3075" max="3075" width="6" style="1" customWidth="1"/>
    <col min="3076" max="3076" width="2.85546875" style="1" customWidth="1"/>
    <col min="3077" max="3079" width="15.7109375" style="1" customWidth="1"/>
    <col min="3080" max="3080" width="2.85546875" style="1" customWidth="1"/>
    <col min="3081" max="3083" width="15.7109375" style="1" customWidth="1"/>
    <col min="3084" max="3084" width="2.85546875" style="1" customWidth="1"/>
    <col min="3085" max="3087" width="15.7109375" style="1" customWidth="1"/>
    <col min="3088" max="3089" width="2.85546875" style="1" customWidth="1"/>
    <col min="3090" max="3092" width="15.7109375" style="1" customWidth="1"/>
    <col min="3093" max="3094" width="2.85546875" style="1" customWidth="1"/>
    <col min="3095" max="3096" width="15.7109375" style="1" customWidth="1"/>
    <col min="3097" max="3097" width="2.85546875" style="1" customWidth="1"/>
    <col min="3098" max="3099" width="37.5703125" style="1" customWidth="1"/>
    <col min="3100" max="3100" width="2.85546875" style="1" customWidth="1"/>
    <col min="3101" max="3103" width="15.7109375" style="1" customWidth="1"/>
    <col min="3104" max="3104" width="2.85546875" style="1" customWidth="1"/>
    <col min="3105" max="3107" width="15.7109375" style="1" customWidth="1"/>
    <col min="3108" max="3108" width="2.85546875" style="1" customWidth="1"/>
    <col min="3109" max="3111" width="15.7109375" style="1" customWidth="1"/>
    <col min="3112" max="3113" width="2.85546875" style="1" customWidth="1"/>
    <col min="3114" max="3116" width="15.7109375" style="1" customWidth="1"/>
    <col min="3117" max="3117" width="2.85546875" style="1" customWidth="1"/>
    <col min="3118" max="3119" width="11.42578125" style="1" customWidth="1"/>
    <col min="3120" max="3327" width="11.42578125" style="1"/>
    <col min="3328" max="3328" width="2.85546875" style="1" customWidth="1"/>
    <col min="3329" max="3330" width="37.5703125" style="1" customWidth="1"/>
    <col min="3331" max="3331" width="6" style="1" customWidth="1"/>
    <col min="3332" max="3332" width="2.85546875" style="1" customWidth="1"/>
    <col min="3333" max="3335" width="15.7109375" style="1" customWidth="1"/>
    <col min="3336" max="3336" width="2.85546875" style="1" customWidth="1"/>
    <col min="3337" max="3339" width="15.7109375" style="1" customWidth="1"/>
    <col min="3340" max="3340" width="2.85546875" style="1" customWidth="1"/>
    <col min="3341" max="3343" width="15.7109375" style="1" customWidth="1"/>
    <col min="3344" max="3345" width="2.85546875" style="1" customWidth="1"/>
    <col min="3346" max="3348" width="15.7109375" style="1" customWidth="1"/>
    <col min="3349" max="3350" width="2.85546875" style="1" customWidth="1"/>
    <col min="3351" max="3352" width="15.7109375" style="1" customWidth="1"/>
    <col min="3353" max="3353" width="2.85546875" style="1" customWidth="1"/>
    <col min="3354" max="3355" width="37.5703125" style="1" customWidth="1"/>
    <col min="3356" max="3356" width="2.85546875" style="1" customWidth="1"/>
    <col min="3357" max="3359" width="15.7109375" style="1" customWidth="1"/>
    <col min="3360" max="3360" width="2.85546875" style="1" customWidth="1"/>
    <col min="3361" max="3363" width="15.7109375" style="1" customWidth="1"/>
    <col min="3364" max="3364" width="2.85546875" style="1" customWidth="1"/>
    <col min="3365" max="3367" width="15.7109375" style="1" customWidth="1"/>
    <col min="3368" max="3369" width="2.85546875" style="1" customWidth="1"/>
    <col min="3370" max="3372" width="15.7109375" style="1" customWidth="1"/>
    <col min="3373" max="3373" width="2.85546875" style="1" customWidth="1"/>
    <col min="3374" max="3375" width="11.42578125" style="1" customWidth="1"/>
    <col min="3376" max="3583" width="11.42578125" style="1"/>
    <col min="3584" max="3584" width="2.85546875" style="1" customWidth="1"/>
    <col min="3585" max="3586" width="37.5703125" style="1" customWidth="1"/>
    <col min="3587" max="3587" width="6" style="1" customWidth="1"/>
    <col min="3588" max="3588" width="2.85546875" style="1" customWidth="1"/>
    <col min="3589" max="3591" width="15.7109375" style="1" customWidth="1"/>
    <col min="3592" max="3592" width="2.85546875" style="1" customWidth="1"/>
    <col min="3593" max="3595" width="15.7109375" style="1" customWidth="1"/>
    <col min="3596" max="3596" width="2.85546875" style="1" customWidth="1"/>
    <col min="3597" max="3599" width="15.7109375" style="1" customWidth="1"/>
    <col min="3600" max="3601" width="2.85546875" style="1" customWidth="1"/>
    <col min="3602" max="3604" width="15.7109375" style="1" customWidth="1"/>
    <col min="3605" max="3606" width="2.85546875" style="1" customWidth="1"/>
    <col min="3607" max="3608" width="15.7109375" style="1" customWidth="1"/>
    <col min="3609" max="3609" width="2.85546875" style="1" customWidth="1"/>
    <col min="3610" max="3611" width="37.5703125" style="1" customWidth="1"/>
    <col min="3612" max="3612" width="2.85546875" style="1" customWidth="1"/>
    <col min="3613" max="3615" width="15.7109375" style="1" customWidth="1"/>
    <col min="3616" max="3616" width="2.85546875" style="1" customWidth="1"/>
    <col min="3617" max="3619" width="15.7109375" style="1" customWidth="1"/>
    <col min="3620" max="3620" width="2.85546875" style="1" customWidth="1"/>
    <col min="3621" max="3623" width="15.7109375" style="1" customWidth="1"/>
    <col min="3624" max="3625" width="2.85546875" style="1" customWidth="1"/>
    <col min="3626" max="3628" width="15.7109375" style="1" customWidth="1"/>
    <col min="3629" max="3629" width="2.85546875" style="1" customWidth="1"/>
    <col min="3630" max="3631" width="11.42578125" style="1" customWidth="1"/>
    <col min="3632" max="3839" width="11.42578125" style="1"/>
    <col min="3840" max="3840" width="2.85546875" style="1" customWidth="1"/>
    <col min="3841" max="3842" width="37.5703125" style="1" customWidth="1"/>
    <col min="3843" max="3843" width="6" style="1" customWidth="1"/>
    <col min="3844" max="3844" width="2.85546875" style="1" customWidth="1"/>
    <col min="3845" max="3847" width="15.7109375" style="1" customWidth="1"/>
    <col min="3848" max="3848" width="2.85546875" style="1" customWidth="1"/>
    <col min="3849" max="3851" width="15.7109375" style="1" customWidth="1"/>
    <col min="3852" max="3852" width="2.85546875" style="1" customWidth="1"/>
    <col min="3853" max="3855" width="15.7109375" style="1" customWidth="1"/>
    <col min="3856" max="3857" width="2.85546875" style="1" customWidth="1"/>
    <col min="3858" max="3860" width="15.7109375" style="1" customWidth="1"/>
    <col min="3861" max="3862" width="2.85546875" style="1" customWidth="1"/>
    <col min="3863" max="3864" width="15.7109375" style="1" customWidth="1"/>
    <col min="3865" max="3865" width="2.85546875" style="1" customWidth="1"/>
    <col min="3866" max="3867" width="37.5703125" style="1" customWidth="1"/>
    <col min="3868" max="3868" width="2.85546875" style="1" customWidth="1"/>
    <col min="3869" max="3871" width="15.7109375" style="1" customWidth="1"/>
    <col min="3872" max="3872" width="2.85546875" style="1" customWidth="1"/>
    <col min="3873" max="3875" width="15.7109375" style="1" customWidth="1"/>
    <col min="3876" max="3876" width="2.85546875" style="1" customWidth="1"/>
    <col min="3877" max="3879" width="15.7109375" style="1" customWidth="1"/>
    <col min="3880" max="3881" width="2.85546875" style="1" customWidth="1"/>
    <col min="3882" max="3884" width="15.7109375" style="1" customWidth="1"/>
    <col min="3885" max="3885" width="2.85546875" style="1" customWidth="1"/>
    <col min="3886" max="3887" width="11.42578125" style="1" customWidth="1"/>
    <col min="3888" max="4095" width="11.42578125" style="1"/>
    <col min="4096" max="4096" width="2.85546875" style="1" customWidth="1"/>
    <col min="4097" max="4098" width="37.5703125" style="1" customWidth="1"/>
    <col min="4099" max="4099" width="6" style="1" customWidth="1"/>
    <col min="4100" max="4100" width="2.85546875" style="1" customWidth="1"/>
    <col min="4101" max="4103" width="15.7109375" style="1" customWidth="1"/>
    <col min="4104" max="4104" width="2.85546875" style="1" customWidth="1"/>
    <col min="4105" max="4107" width="15.7109375" style="1" customWidth="1"/>
    <col min="4108" max="4108" width="2.85546875" style="1" customWidth="1"/>
    <col min="4109" max="4111" width="15.7109375" style="1" customWidth="1"/>
    <col min="4112" max="4113" width="2.85546875" style="1" customWidth="1"/>
    <col min="4114" max="4116" width="15.7109375" style="1" customWidth="1"/>
    <col min="4117" max="4118" width="2.85546875" style="1" customWidth="1"/>
    <col min="4119" max="4120" width="15.7109375" style="1" customWidth="1"/>
    <col min="4121" max="4121" width="2.85546875" style="1" customWidth="1"/>
    <col min="4122" max="4123" width="37.5703125" style="1" customWidth="1"/>
    <col min="4124" max="4124" width="2.85546875" style="1" customWidth="1"/>
    <col min="4125" max="4127" width="15.7109375" style="1" customWidth="1"/>
    <col min="4128" max="4128" width="2.85546875" style="1" customWidth="1"/>
    <col min="4129" max="4131" width="15.7109375" style="1" customWidth="1"/>
    <col min="4132" max="4132" width="2.85546875" style="1" customWidth="1"/>
    <col min="4133" max="4135" width="15.7109375" style="1" customWidth="1"/>
    <col min="4136" max="4137" width="2.85546875" style="1" customWidth="1"/>
    <col min="4138" max="4140" width="15.7109375" style="1" customWidth="1"/>
    <col min="4141" max="4141" width="2.85546875" style="1" customWidth="1"/>
    <col min="4142" max="4143" width="11.42578125" style="1" customWidth="1"/>
    <col min="4144" max="4351" width="11.42578125" style="1"/>
    <col min="4352" max="4352" width="2.85546875" style="1" customWidth="1"/>
    <col min="4353" max="4354" width="37.5703125" style="1" customWidth="1"/>
    <col min="4355" max="4355" width="6" style="1" customWidth="1"/>
    <col min="4356" max="4356" width="2.85546875" style="1" customWidth="1"/>
    <col min="4357" max="4359" width="15.7109375" style="1" customWidth="1"/>
    <col min="4360" max="4360" width="2.85546875" style="1" customWidth="1"/>
    <col min="4361" max="4363" width="15.7109375" style="1" customWidth="1"/>
    <col min="4364" max="4364" width="2.85546875" style="1" customWidth="1"/>
    <col min="4365" max="4367" width="15.7109375" style="1" customWidth="1"/>
    <col min="4368" max="4369" width="2.85546875" style="1" customWidth="1"/>
    <col min="4370" max="4372" width="15.7109375" style="1" customWidth="1"/>
    <col min="4373" max="4374" width="2.85546875" style="1" customWidth="1"/>
    <col min="4375" max="4376" width="15.7109375" style="1" customWidth="1"/>
    <col min="4377" max="4377" width="2.85546875" style="1" customWidth="1"/>
    <col min="4378" max="4379" width="37.5703125" style="1" customWidth="1"/>
    <col min="4380" max="4380" width="2.85546875" style="1" customWidth="1"/>
    <col min="4381" max="4383" width="15.7109375" style="1" customWidth="1"/>
    <col min="4384" max="4384" width="2.85546875" style="1" customWidth="1"/>
    <col min="4385" max="4387" width="15.7109375" style="1" customWidth="1"/>
    <col min="4388" max="4388" width="2.85546875" style="1" customWidth="1"/>
    <col min="4389" max="4391" width="15.7109375" style="1" customWidth="1"/>
    <col min="4392" max="4393" width="2.85546875" style="1" customWidth="1"/>
    <col min="4394" max="4396" width="15.7109375" style="1" customWidth="1"/>
    <col min="4397" max="4397" width="2.85546875" style="1" customWidth="1"/>
    <col min="4398" max="4399" width="11.42578125" style="1" customWidth="1"/>
    <col min="4400" max="4607" width="11.42578125" style="1"/>
    <col min="4608" max="4608" width="2.85546875" style="1" customWidth="1"/>
    <col min="4609" max="4610" width="37.5703125" style="1" customWidth="1"/>
    <col min="4611" max="4611" width="6" style="1" customWidth="1"/>
    <col min="4612" max="4612" width="2.85546875" style="1" customWidth="1"/>
    <col min="4613" max="4615" width="15.7109375" style="1" customWidth="1"/>
    <col min="4616" max="4616" width="2.85546875" style="1" customWidth="1"/>
    <col min="4617" max="4619" width="15.7109375" style="1" customWidth="1"/>
    <col min="4620" max="4620" width="2.85546875" style="1" customWidth="1"/>
    <col min="4621" max="4623" width="15.7109375" style="1" customWidth="1"/>
    <col min="4624" max="4625" width="2.85546875" style="1" customWidth="1"/>
    <col min="4626" max="4628" width="15.7109375" style="1" customWidth="1"/>
    <col min="4629" max="4630" width="2.85546875" style="1" customWidth="1"/>
    <col min="4631" max="4632" width="15.7109375" style="1" customWidth="1"/>
    <col min="4633" max="4633" width="2.85546875" style="1" customWidth="1"/>
    <col min="4634" max="4635" width="37.5703125" style="1" customWidth="1"/>
    <col min="4636" max="4636" width="2.85546875" style="1" customWidth="1"/>
    <col min="4637" max="4639" width="15.7109375" style="1" customWidth="1"/>
    <col min="4640" max="4640" width="2.85546875" style="1" customWidth="1"/>
    <col min="4641" max="4643" width="15.7109375" style="1" customWidth="1"/>
    <col min="4644" max="4644" width="2.85546875" style="1" customWidth="1"/>
    <col min="4645" max="4647" width="15.7109375" style="1" customWidth="1"/>
    <col min="4648" max="4649" width="2.85546875" style="1" customWidth="1"/>
    <col min="4650" max="4652" width="15.7109375" style="1" customWidth="1"/>
    <col min="4653" max="4653" width="2.85546875" style="1" customWidth="1"/>
    <col min="4654" max="4655" width="11.42578125" style="1" customWidth="1"/>
    <col min="4656" max="4863" width="11.42578125" style="1"/>
    <col min="4864" max="4864" width="2.85546875" style="1" customWidth="1"/>
    <col min="4865" max="4866" width="37.5703125" style="1" customWidth="1"/>
    <col min="4867" max="4867" width="6" style="1" customWidth="1"/>
    <col min="4868" max="4868" width="2.85546875" style="1" customWidth="1"/>
    <col min="4869" max="4871" width="15.7109375" style="1" customWidth="1"/>
    <col min="4872" max="4872" width="2.85546875" style="1" customWidth="1"/>
    <col min="4873" max="4875" width="15.7109375" style="1" customWidth="1"/>
    <col min="4876" max="4876" width="2.85546875" style="1" customWidth="1"/>
    <col min="4877" max="4879" width="15.7109375" style="1" customWidth="1"/>
    <col min="4880" max="4881" width="2.85546875" style="1" customWidth="1"/>
    <col min="4882" max="4884" width="15.7109375" style="1" customWidth="1"/>
    <col min="4885" max="4886" width="2.85546875" style="1" customWidth="1"/>
    <col min="4887" max="4888" width="15.7109375" style="1" customWidth="1"/>
    <col min="4889" max="4889" width="2.85546875" style="1" customWidth="1"/>
    <col min="4890" max="4891" width="37.5703125" style="1" customWidth="1"/>
    <col min="4892" max="4892" width="2.85546875" style="1" customWidth="1"/>
    <col min="4893" max="4895" width="15.7109375" style="1" customWidth="1"/>
    <col min="4896" max="4896" width="2.85546875" style="1" customWidth="1"/>
    <col min="4897" max="4899" width="15.7109375" style="1" customWidth="1"/>
    <col min="4900" max="4900" width="2.85546875" style="1" customWidth="1"/>
    <col min="4901" max="4903" width="15.7109375" style="1" customWidth="1"/>
    <col min="4904" max="4905" width="2.85546875" style="1" customWidth="1"/>
    <col min="4906" max="4908" width="15.7109375" style="1" customWidth="1"/>
    <col min="4909" max="4909" width="2.85546875" style="1" customWidth="1"/>
    <col min="4910" max="4911" width="11.42578125" style="1" customWidth="1"/>
    <col min="4912" max="5119" width="11.42578125" style="1"/>
    <col min="5120" max="5120" width="2.85546875" style="1" customWidth="1"/>
    <col min="5121" max="5122" width="37.5703125" style="1" customWidth="1"/>
    <col min="5123" max="5123" width="6" style="1" customWidth="1"/>
    <col min="5124" max="5124" width="2.85546875" style="1" customWidth="1"/>
    <col min="5125" max="5127" width="15.7109375" style="1" customWidth="1"/>
    <col min="5128" max="5128" width="2.85546875" style="1" customWidth="1"/>
    <col min="5129" max="5131" width="15.7109375" style="1" customWidth="1"/>
    <col min="5132" max="5132" width="2.85546875" style="1" customWidth="1"/>
    <col min="5133" max="5135" width="15.7109375" style="1" customWidth="1"/>
    <col min="5136" max="5137" width="2.85546875" style="1" customWidth="1"/>
    <col min="5138" max="5140" width="15.7109375" style="1" customWidth="1"/>
    <col min="5141" max="5142" width="2.85546875" style="1" customWidth="1"/>
    <col min="5143" max="5144" width="15.7109375" style="1" customWidth="1"/>
    <col min="5145" max="5145" width="2.85546875" style="1" customWidth="1"/>
    <col min="5146" max="5147" width="37.5703125" style="1" customWidth="1"/>
    <col min="5148" max="5148" width="2.85546875" style="1" customWidth="1"/>
    <col min="5149" max="5151" width="15.7109375" style="1" customWidth="1"/>
    <col min="5152" max="5152" width="2.85546875" style="1" customWidth="1"/>
    <col min="5153" max="5155" width="15.7109375" style="1" customWidth="1"/>
    <col min="5156" max="5156" width="2.85546875" style="1" customWidth="1"/>
    <col min="5157" max="5159" width="15.7109375" style="1" customWidth="1"/>
    <col min="5160" max="5161" width="2.85546875" style="1" customWidth="1"/>
    <col min="5162" max="5164" width="15.7109375" style="1" customWidth="1"/>
    <col min="5165" max="5165" width="2.85546875" style="1" customWidth="1"/>
    <col min="5166" max="5167" width="11.42578125" style="1" customWidth="1"/>
    <col min="5168" max="5375" width="11.42578125" style="1"/>
    <col min="5376" max="5376" width="2.85546875" style="1" customWidth="1"/>
    <col min="5377" max="5378" width="37.5703125" style="1" customWidth="1"/>
    <col min="5379" max="5379" width="6" style="1" customWidth="1"/>
    <col min="5380" max="5380" width="2.85546875" style="1" customWidth="1"/>
    <col min="5381" max="5383" width="15.7109375" style="1" customWidth="1"/>
    <col min="5384" max="5384" width="2.85546875" style="1" customWidth="1"/>
    <col min="5385" max="5387" width="15.7109375" style="1" customWidth="1"/>
    <col min="5388" max="5388" width="2.85546875" style="1" customWidth="1"/>
    <col min="5389" max="5391" width="15.7109375" style="1" customWidth="1"/>
    <col min="5392" max="5393" width="2.85546875" style="1" customWidth="1"/>
    <col min="5394" max="5396" width="15.7109375" style="1" customWidth="1"/>
    <col min="5397" max="5398" width="2.85546875" style="1" customWidth="1"/>
    <col min="5399" max="5400" width="15.7109375" style="1" customWidth="1"/>
    <col min="5401" max="5401" width="2.85546875" style="1" customWidth="1"/>
    <col min="5402" max="5403" width="37.5703125" style="1" customWidth="1"/>
    <col min="5404" max="5404" width="2.85546875" style="1" customWidth="1"/>
    <col min="5405" max="5407" width="15.7109375" style="1" customWidth="1"/>
    <col min="5408" max="5408" width="2.85546875" style="1" customWidth="1"/>
    <col min="5409" max="5411" width="15.7109375" style="1" customWidth="1"/>
    <col min="5412" max="5412" width="2.85546875" style="1" customWidth="1"/>
    <col min="5413" max="5415" width="15.7109375" style="1" customWidth="1"/>
    <col min="5416" max="5417" width="2.85546875" style="1" customWidth="1"/>
    <col min="5418" max="5420" width="15.7109375" style="1" customWidth="1"/>
    <col min="5421" max="5421" width="2.85546875" style="1" customWidth="1"/>
    <col min="5422" max="5423" width="11.42578125" style="1" customWidth="1"/>
    <col min="5424" max="5631" width="11.42578125" style="1"/>
    <col min="5632" max="5632" width="2.85546875" style="1" customWidth="1"/>
    <col min="5633" max="5634" width="37.5703125" style="1" customWidth="1"/>
    <col min="5635" max="5635" width="6" style="1" customWidth="1"/>
    <col min="5636" max="5636" width="2.85546875" style="1" customWidth="1"/>
    <col min="5637" max="5639" width="15.7109375" style="1" customWidth="1"/>
    <col min="5640" max="5640" width="2.85546875" style="1" customWidth="1"/>
    <col min="5641" max="5643" width="15.7109375" style="1" customWidth="1"/>
    <col min="5644" max="5644" width="2.85546875" style="1" customWidth="1"/>
    <col min="5645" max="5647" width="15.7109375" style="1" customWidth="1"/>
    <col min="5648" max="5649" width="2.85546875" style="1" customWidth="1"/>
    <col min="5650" max="5652" width="15.7109375" style="1" customWidth="1"/>
    <col min="5653" max="5654" width="2.85546875" style="1" customWidth="1"/>
    <col min="5655" max="5656" width="15.7109375" style="1" customWidth="1"/>
    <col min="5657" max="5657" width="2.85546875" style="1" customWidth="1"/>
    <col min="5658" max="5659" width="37.5703125" style="1" customWidth="1"/>
    <col min="5660" max="5660" width="2.85546875" style="1" customWidth="1"/>
    <col min="5661" max="5663" width="15.7109375" style="1" customWidth="1"/>
    <col min="5664" max="5664" width="2.85546875" style="1" customWidth="1"/>
    <col min="5665" max="5667" width="15.7109375" style="1" customWidth="1"/>
    <col min="5668" max="5668" width="2.85546875" style="1" customWidth="1"/>
    <col min="5669" max="5671" width="15.7109375" style="1" customWidth="1"/>
    <col min="5672" max="5673" width="2.85546875" style="1" customWidth="1"/>
    <col min="5674" max="5676" width="15.7109375" style="1" customWidth="1"/>
    <col min="5677" max="5677" width="2.85546875" style="1" customWidth="1"/>
    <col min="5678" max="5679" width="11.42578125" style="1" customWidth="1"/>
    <col min="5680" max="5887" width="11.42578125" style="1"/>
    <col min="5888" max="5888" width="2.85546875" style="1" customWidth="1"/>
    <col min="5889" max="5890" width="37.5703125" style="1" customWidth="1"/>
    <col min="5891" max="5891" width="6" style="1" customWidth="1"/>
    <col min="5892" max="5892" width="2.85546875" style="1" customWidth="1"/>
    <col min="5893" max="5895" width="15.7109375" style="1" customWidth="1"/>
    <col min="5896" max="5896" width="2.85546875" style="1" customWidth="1"/>
    <col min="5897" max="5899" width="15.7109375" style="1" customWidth="1"/>
    <col min="5900" max="5900" width="2.85546875" style="1" customWidth="1"/>
    <col min="5901" max="5903" width="15.7109375" style="1" customWidth="1"/>
    <col min="5904" max="5905" width="2.85546875" style="1" customWidth="1"/>
    <col min="5906" max="5908" width="15.7109375" style="1" customWidth="1"/>
    <col min="5909" max="5910" width="2.85546875" style="1" customWidth="1"/>
    <col min="5911" max="5912" width="15.7109375" style="1" customWidth="1"/>
    <col min="5913" max="5913" width="2.85546875" style="1" customWidth="1"/>
    <col min="5914" max="5915" width="37.5703125" style="1" customWidth="1"/>
    <col min="5916" max="5916" width="2.85546875" style="1" customWidth="1"/>
    <col min="5917" max="5919" width="15.7109375" style="1" customWidth="1"/>
    <col min="5920" max="5920" width="2.85546875" style="1" customWidth="1"/>
    <col min="5921" max="5923" width="15.7109375" style="1" customWidth="1"/>
    <col min="5924" max="5924" width="2.85546875" style="1" customWidth="1"/>
    <col min="5925" max="5927" width="15.7109375" style="1" customWidth="1"/>
    <col min="5928" max="5929" width="2.85546875" style="1" customWidth="1"/>
    <col min="5930" max="5932" width="15.7109375" style="1" customWidth="1"/>
    <col min="5933" max="5933" width="2.85546875" style="1" customWidth="1"/>
    <col min="5934" max="5935" width="11.42578125" style="1" customWidth="1"/>
    <col min="5936" max="6143" width="11.42578125" style="1"/>
    <col min="6144" max="6144" width="2.85546875" style="1" customWidth="1"/>
    <col min="6145" max="6146" width="37.5703125" style="1" customWidth="1"/>
    <col min="6147" max="6147" width="6" style="1" customWidth="1"/>
    <col min="6148" max="6148" width="2.85546875" style="1" customWidth="1"/>
    <col min="6149" max="6151" width="15.7109375" style="1" customWidth="1"/>
    <col min="6152" max="6152" width="2.85546875" style="1" customWidth="1"/>
    <col min="6153" max="6155" width="15.7109375" style="1" customWidth="1"/>
    <col min="6156" max="6156" width="2.85546875" style="1" customWidth="1"/>
    <col min="6157" max="6159" width="15.7109375" style="1" customWidth="1"/>
    <col min="6160" max="6161" width="2.85546875" style="1" customWidth="1"/>
    <col min="6162" max="6164" width="15.7109375" style="1" customWidth="1"/>
    <col min="6165" max="6166" width="2.85546875" style="1" customWidth="1"/>
    <col min="6167" max="6168" width="15.7109375" style="1" customWidth="1"/>
    <col min="6169" max="6169" width="2.85546875" style="1" customWidth="1"/>
    <col min="6170" max="6171" width="37.5703125" style="1" customWidth="1"/>
    <col min="6172" max="6172" width="2.85546875" style="1" customWidth="1"/>
    <col min="6173" max="6175" width="15.7109375" style="1" customWidth="1"/>
    <col min="6176" max="6176" width="2.85546875" style="1" customWidth="1"/>
    <col min="6177" max="6179" width="15.7109375" style="1" customWidth="1"/>
    <col min="6180" max="6180" width="2.85546875" style="1" customWidth="1"/>
    <col min="6181" max="6183" width="15.7109375" style="1" customWidth="1"/>
    <col min="6184" max="6185" width="2.85546875" style="1" customWidth="1"/>
    <col min="6186" max="6188" width="15.7109375" style="1" customWidth="1"/>
    <col min="6189" max="6189" width="2.85546875" style="1" customWidth="1"/>
    <col min="6190" max="6191" width="11.42578125" style="1" customWidth="1"/>
    <col min="6192" max="6399" width="11.42578125" style="1"/>
    <col min="6400" max="6400" width="2.85546875" style="1" customWidth="1"/>
    <col min="6401" max="6402" width="37.5703125" style="1" customWidth="1"/>
    <col min="6403" max="6403" width="6" style="1" customWidth="1"/>
    <col min="6404" max="6404" width="2.85546875" style="1" customWidth="1"/>
    <col min="6405" max="6407" width="15.7109375" style="1" customWidth="1"/>
    <col min="6408" max="6408" width="2.85546875" style="1" customWidth="1"/>
    <col min="6409" max="6411" width="15.7109375" style="1" customWidth="1"/>
    <col min="6412" max="6412" width="2.85546875" style="1" customWidth="1"/>
    <col min="6413" max="6415" width="15.7109375" style="1" customWidth="1"/>
    <col min="6416" max="6417" width="2.85546875" style="1" customWidth="1"/>
    <col min="6418" max="6420" width="15.7109375" style="1" customWidth="1"/>
    <col min="6421" max="6422" width="2.85546875" style="1" customWidth="1"/>
    <col min="6423" max="6424" width="15.7109375" style="1" customWidth="1"/>
    <col min="6425" max="6425" width="2.85546875" style="1" customWidth="1"/>
    <col min="6426" max="6427" width="37.5703125" style="1" customWidth="1"/>
    <col min="6428" max="6428" width="2.85546875" style="1" customWidth="1"/>
    <col min="6429" max="6431" width="15.7109375" style="1" customWidth="1"/>
    <col min="6432" max="6432" width="2.85546875" style="1" customWidth="1"/>
    <col min="6433" max="6435" width="15.7109375" style="1" customWidth="1"/>
    <col min="6436" max="6436" width="2.85546875" style="1" customWidth="1"/>
    <col min="6437" max="6439" width="15.7109375" style="1" customWidth="1"/>
    <col min="6440" max="6441" width="2.85546875" style="1" customWidth="1"/>
    <col min="6442" max="6444" width="15.7109375" style="1" customWidth="1"/>
    <col min="6445" max="6445" width="2.85546875" style="1" customWidth="1"/>
    <col min="6446" max="6447" width="11.42578125" style="1" customWidth="1"/>
    <col min="6448" max="6655" width="11.42578125" style="1"/>
    <col min="6656" max="6656" width="2.85546875" style="1" customWidth="1"/>
    <col min="6657" max="6658" width="37.5703125" style="1" customWidth="1"/>
    <col min="6659" max="6659" width="6" style="1" customWidth="1"/>
    <col min="6660" max="6660" width="2.85546875" style="1" customWidth="1"/>
    <col min="6661" max="6663" width="15.7109375" style="1" customWidth="1"/>
    <col min="6664" max="6664" width="2.85546875" style="1" customWidth="1"/>
    <col min="6665" max="6667" width="15.7109375" style="1" customWidth="1"/>
    <col min="6668" max="6668" width="2.85546875" style="1" customWidth="1"/>
    <col min="6669" max="6671" width="15.7109375" style="1" customWidth="1"/>
    <col min="6672" max="6673" width="2.85546875" style="1" customWidth="1"/>
    <col min="6674" max="6676" width="15.7109375" style="1" customWidth="1"/>
    <col min="6677" max="6678" width="2.85546875" style="1" customWidth="1"/>
    <col min="6679" max="6680" width="15.7109375" style="1" customWidth="1"/>
    <col min="6681" max="6681" width="2.85546875" style="1" customWidth="1"/>
    <col min="6682" max="6683" width="37.5703125" style="1" customWidth="1"/>
    <col min="6684" max="6684" width="2.85546875" style="1" customWidth="1"/>
    <col min="6685" max="6687" width="15.7109375" style="1" customWidth="1"/>
    <col min="6688" max="6688" width="2.85546875" style="1" customWidth="1"/>
    <col min="6689" max="6691" width="15.7109375" style="1" customWidth="1"/>
    <col min="6692" max="6692" width="2.85546875" style="1" customWidth="1"/>
    <col min="6693" max="6695" width="15.7109375" style="1" customWidth="1"/>
    <col min="6696" max="6697" width="2.85546875" style="1" customWidth="1"/>
    <col min="6698" max="6700" width="15.7109375" style="1" customWidth="1"/>
    <col min="6701" max="6701" width="2.85546875" style="1" customWidth="1"/>
    <col min="6702" max="6703" width="11.42578125" style="1" customWidth="1"/>
    <col min="6704" max="6911" width="11.42578125" style="1"/>
    <col min="6912" max="6912" width="2.85546875" style="1" customWidth="1"/>
    <col min="6913" max="6914" width="37.5703125" style="1" customWidth="1"/>
    <col min="6915" max="6915" width="6" style="1" customWidth="1"/>
    <col min="6916" max="6916" width="2.85546875" style="1" customWidth="1"/>
    <col min="6917" max="6919" width="15.7109375" style="1" customWidth="1"/>
    <col min="6920" max="6920" width="2.85546875" style="1" customWidth="1"/>
    <col min="6921" max="6923" width="15.7109375" style="1" customWidth="1"/>
    <col min="6924" max="6924" width="2.85546875" style="1" customWidth="1"/>
    <col min="6925" max="6927" width="15.7109375" style="1" customWidth="1"/>
    <col min="6928" max="6929" width="2.85546875" style="1" customWidth="1"/>
    <col min="6930" max="6932" width="15.7109375" style="1" customWidth="1"/>
    <col min="6933" max="6934" width="2.85546875" style="1" customWidth="1"/>
    <col min="6935" max="6936" width="15.7109375" style="1" customWidth="1"/>
    <col min="6937" max="6937" width="2.85546875" style="1" customWidth="1"/>
    <col min="6938" max="6939" width="37.5703125" style="1" customWidth="1"/>
    <col min="6940" max="6940" width="2.85546875" style="1" customWidth="1"/>
    <col min="6941" max="6943" width="15.7109375" style="1" customWidth="1"/>
    <col min="6944" max="6944" width="2.85546875" style="1" customWidth="1"/>
    <col min="6945" max="6947" width="15.7109375" style="1" customWidth="1"/>
    <col min="6948" max="6948" width="2.85546875" style="1" customWidth="1"/>
    <col min="6949" max="6951" width="15.7109375" style="1" customWidth="1"/>
    <col min="6952" max="6953" width="2.85546875" style="1" customWidth="1"/>
    <col min="6954" max="6956" width="15.7109375" style="1" customWidth="1"/>
    <col min="6957" max="6957" width="2.85546875" style="1" customWidth="1"/>
    <col min="6958" max="6959" width="11.42578125" style="1" customWidth="1"/>
    <col min="6960" max="7167" width="11.42578125" style="1"/>
    <col min="7168" max="7168" width="2.85546875" style="1" customWidth="1"/>
    <col min="7169" max="7170" width="37.5703125" style="1" customWidth="1"/>
    <col min="7171" max="7171" width="6" style="1" customWidth="1"/>
    <col min="7172" max="7172" width="2.85546875" style="1" customWidth="1"/>
    <col min="7173" max="7175" width="15.7109375" style="1" customWidth="1"/>
    <col min="7176" max="7176" width="2.85546875" style="1" customWidth="1"/>
    <col min="7177" max="7179" width="15.7109375" style="1" customWidth="1"/>
    <col min="7180" max="7180" width="2.85546875" style="1" customWidth="1"/>
    <col min="7181" max="7183" width="15.7109375" style="1" customWidth="1"/>
    <col min="7184" max="7185" width="2.85546875" style="1" customWidth="1"/>
    <col min="7186" max="7188" width="15.7109375" style="1" customWidth="1"/>
    <col min="7189" max="7190" width="2.85546875" style="1" customWidth="1"/>
    <col min="7191" max="7192" width="15.7109375" style="1" customWidth="1"/>
    <col min="7193" max="7193" width="2.85546875" style="1" customWidth="1"/>
    <col min="7194" max="7195" width="37.5703125" style="1" customWidth="1"/>
    <col min="7196" max="7196" width="2.85546875" style="1" customWidth="1"/>
    <col min="7197" max="7199" width="15.7109375" style="1" customWidth="1"/>
    <col min="7200" max="7200" width="2.85546875" style="1" customWidth="1"/>
    <col min="7201" max="7203" width="15.7109375" style="1" customWidth="1"/>
    <col min="7204" max="7204" width="2.85546875" style="1" customWidth="1"/>
    <col min="7205" max="7207" width="15.7109375" style="1" customWidth="1"/>
    <col min="7208" max="7209" width="2.85546875" style="1" customWidth="1"/>
    <col min="7210" max="7212" width="15.7109375" style="1" customWidth="1"/>
    <col min="7213" max="7213" width="2.85546875" style="1" customWidth="1"/>
    <col min="7214" max="7215" width="11.42578125" style="1" customWidth="1"/>
    <col min="7216" max="7423" width="11.42578125" style="1"/>
    <col min="7424" max="7424" width="2.85546875" style="1" customWidth="1"/>
    <col min="7425" max="7426" width="37.5703125" style="1" customWidth="1"/>
    <col min="7427" max="7427" width="6" style="1" customWidth="1"/>
    <col min="7428" max="7428" width="2.85546875" style="1" customWidth="1"/>
    <col min="7429" max="7431" width="15.7109375" style="1" customWidth="1"/>
    <col min="7432" max="7432" width="2.85546875" style="1" customWidth="1"/>
    <col min="7433" max="7435" width="15.7109375" style="1" customWidth="1"/>
    <col min="7436" max="7436" width="2.85546875" style="1" customWidth="1"/>
    <col min="7437" max="7439" width="15.7109375" style="1" customWidth="1"/>
    <col min="7440" max="7441" width="2.85546875" style="1" customWidth="1"/>
    <col min="7442" max="7444" width="15.7109375" style="1" customWidth="1"/>
    <col min="7445" max="7446" width="2.85546875" style="1" customWidth="1"/>
    <col min="7447" max="7448" width="15.7109375" style="1" customWidth="1"/>
    <col min="7449" max="7449" width="2.85546875" style="1" customWidth="1"/>
    <col min="7450" max="7451" width="37.5703125" style="1" customWidth="1"/>
    <col min="7452" max="7452" width="2.85546875" style="1" customWidth="1"/>
    <col min="7453" max="7455" width="15.7109375" style="1" customWidth="1"/>
    <col min="7456" max="7456" width="2.85546875" style="1" customWidth="1"/>
    <col min="7457" max="7459" width="15.7109375" style="1" customWidth="1"/>
    <col min="7460" max="7460" width="2.85546875" style="1" customWidth="1"/>
    <col min="7461" max="7463" width="15.7109375" style="1" customWidth="1"/>
    <col min="7464" max="7465" width="2.85546875" style="1" customWidth="1"/>
    <col min="7466" max="7468" width="15.7109375" style="1" customWidth="1"/>
    <col min="7469" max="7469" width="2.85546875" style="1" customWidth="1"/>
    <col min="7470" max="7471" width="11.42578125" style="1" customWidth="1"/>
    <col min="7472" max="7679" width="11.42578125" style="1"/>
    <col min="7680" max="7680" width="2.85546875" style="1" customWidth="1"/>
    <col min="7681" max="7682" width="37.5703125" style="1" customWidth="1"/>
    <col min="7683" max="7683" width="6" style="1" customWidth="1"/>
    <col min="7684" max="7684" width="2.85546875" style="1" customWidth="1"/>
    <col min="7685" max="7687" width="15.7109375" style="1" customWidth="1"/>
    <col min="7688" max="7688" width="2.85546875" style="1" customWidth="1"/>
    <col min="7689" max="7691" width="15.7109375" style="1" customWidth="1"/>
    <col min="7692" max="7692" width="2.85546875" style="1" customWidth="1"/>
    <col min="7693" max="7695" width="15.7109375" style="1" customWidth="1"/>
    <col min="7696" max="7697" width="2.85546875" style="1" customWidth="1"/>
    <col min="7698" max="7700" width="15.7109375" style="1" customWidth="1"/>
    <col min="7701" max="7702" width="2.85546875" style="1" customWidth="1"/>
    <col min="7703" max="7704" width="15.7109375" style="1" customWidth="1"/>
    <col min="7705" max="7705" width="2.85546875" style="1" customWidth="1"/>
    <col min="7706" max="7707" width="37.5703125" style="1" customWidth="1"/>
    <col min="7708" max="7708" width="2.85546875" style="1" customWidth="1"/>
    <col min="7709" max="7711" width="15.7109375" style="1" customWidth="1"/>
    <col min="7712" max="7712" width="2.85546875" style="1" customWidth="1"/>
    <col min="7713" max="7715" width="15.7109375" style="1" customWidth="1"/>
    <col min="7716" max="7716" width="2.85546875" style="1" customWidth="1"/>
    <col min="7717" max="7719" width="15.7109375" style="1" customWidth="1"/>
    <col min="7720" max="7721" width="2.85546875" style="1" customWidth="1"/>
    <col min="7722" max="7724" width="15.7109375" style="1" customWidth="1"/>
    <col min="7725" max="7725" width="2.85546875" style="1" customWidth="1"/>
    <col min="7726" max="7727" width="11.42578125" style="1" customWidth="1"/>
    <col min="7728" max="7935" width="11.42578125" style="1"/>
    <col min="7936" max="7936" width="2.85546875" style="1" customWidth="1"/>
    <col min="7937" max="7938" width="37.5703125" style="1" customWidth="1"/>
    <col min="7939" max="7939" width="6" style="1" customWidth="1"/>
    <col min="7940" max="7940" width="2.85546875" style="1" customWidth="1"/>
    <col min="7941" max="7943" width="15.7109375" style="1" customWidth="1"/>
    <col min="7944" max="7944" width="2.85546875" style="1" customWidth="1"/>
    <col min="7945" max="7947" width="15.7109375" style="1" customWidth="1"/>
    <col min="7948" max="7948" width="2.85546875" style="1" customWidth="1"/>
    <col min="7949" max="7951" width="15.7109375" style="1" customWidth="1"/>
    <col min="7952" max="7953" width="2.85546875" style="1" customWidth="1"/>
    <col min="7954" max="7956" width="15.7109375" style="1" customWidth="1"/>
    <col min="7957" max="7958" width="2.85546875" style="1" customWidth="1"/>
    <col min="7959" max="7960" width="15.7109375" style="1" customWidth="1"/>
    <col min="7961" max="7961" width="2.85546875" style="1" customWidth="1"/>
    <col min="7962" max="7963" width="37.5703125" style="1" customWidth="1"/>
    <col min="7964" max="7964" width="2.85546875" style="1" customWidth="1"/>
    <col min="7965" max="7967" width="15.7109375" style="1" customWidth="1"/>
    <col min="7968" max="7968" width="2.85546875" style="1" customWidth="1"/>
    <col min="7969" max="7971" width="15.7109375" style="1" customWidth="1"/>
    <col min="7972" max="7972" width="2.85546875" style="1" customWidth="1"/>
    <col min="7973" max="7975" width="15.7109375" style="1" customWidth="1"/>
    <col min="7976" max="7977" width="2.85546875" style="1" customWidth="1"/>
    <col min="7978" max="7980" width="15.7109375" style="1" customWidth="1"/>
    <col min="7981" max="7981" width="2.85546875" style="1" customWidth="1"/>
    <col min="7982" max="7983" width="11.42578125" style="1" customWidth="1"/>
    <col min="7984" max="8191" width="11.42578125" style="1"/>
    <col min="8192" max="8192" width="2.85546875" style="1" customWidth="1"/>
    <col min="8193" max="8194" width="37.5703125" style="1" customWidth="1"/>
    <col min="8195" max="8195" width="6" style="1" customWidth="1"/>
    <col min="8196" max="8196" width="2.85546875" style="1" customWidth="1"/>
    <col min="8197" max="8199" width="15.7109375" style="1" customWidth="1"/>
    <col min="8200" max="8200" width="2.85546875" style="1" customWidth="1"/>
    <col min="8201" max="8203" width="15.7109375" style="1" customWidth="1"/>
    <col min="8204" max="8204" width="2.85546875" style="1" customWidth="1"/>
    <col min="8205" max="8207" width="15.7109375" style="1" customWidth="1"/>
    <col min="8208" max="8209" width="2.85546875" style="1" customWidth="1"/>
    <col min="8210" max="8212" width="15.7109375" style="1" customWidth="1"/>
    <col min="8213" max="8214" width="2.85546875" style="1" customWidth="1"/>
    <col min="8215" max="8216" width="15.7109375" style="1" customWidth="1"/>
    <col min="8217" max="8217" width="2.85546875" style="1" customWidth="1"/>
    <col min="8218" max="8219" width="37.5703125" style="1" customWidth="1"/>
    <col min="8220" max="8220" width="2.85546875" style="1" customWidth="1"/>
    <col min="8221" max="8223" width="15.7109375" style="1" customWidth="1"/>
    <col min="8224" max="8224" width="2.85546875" style="1" customWidth="1"/>
    <col min="8225" max="8227" width="15.7109375" style="1" customWidth="1"/>
    <col min="8228" max="8228" width="2.85546875" style="1" customWidth="1"/>
    <col min="8229" max="8231" width="15.7109375" style="1" customWidth="1"/>
    <col min="8232" max="8233" width="2.85546875" style="1" customWidth="1"/>
    <col min="8234" max="8236" width="15.7109375" style="1" customWidth="1"/>
    <col min="8237" max="8237" width="2.85546875" style="1" customWidth="1"/>
    <col min="8238" max="8239" width="11.42578125" style="1" customWidth="1"/>
    <col min="8240" max="8447" width="11.42578125" style="1"/>
    <col min="8448" max="8448" width="2.85546875" style="1" customWidth="1"/>
    <col min="8449" max="8450" width="37.5703125" style="1" customWidth="1"/>
    <col min="8451" max="8451" width="6" style="1" customWidth="1"/>
    <col min="8452" max="8452" width="2.85546875" style="1" customWidth="1"/>
    <col min="8453" max="8455" width="15.7109375" style="1" customWidth="1"/>
    <col min="8456" max="8456" width="2.85546875" style="1" customWidth="1"/>
    <col min="8457" max="8459" width="15.7109375" style="1" customWidth="1"/>
    <col min="8460" max="8460" width="2.85546875" style="1" customWidth="1"/>
    <col min="8461" max="8463" width="15.7109375" style="1" customWidth="1"/>
    <col min="8464" max="8465" width="2.85546875" style="1" customWidth="1"/>
    <col min="8466" max="8468" width="15.7109375" style="1" customWidth="1"/>
    <col min="8469" max="8470" width="2.85546875" style="1" customWidth="1"/>
    <col min="8471" max="8472" width="15.7109375" style="1" customWidth="1"/>
    <col min="8473" max="8473" width="2.85546875" style="1" customWidth="1"/>
    <col min="8474" max="8475" width="37.5703125" style="1" customWidth="1"/>
    <col min="8476" max="8476" width="2.85546875" style="1" customWidth="1"/>
    <col min="8477" max="8479" width="15.7109375" style="1" customWidth="1"/>
    <col min="8480" max="8480" width="2.85546875" style="1" customWidth="1"/>
    <col min="8481" max="8483" width="15.7109375" style="1" customWidth="1"/>
    <col min="8484" max="8484" width="2.85546875" style="1" customWidth="1"/>
    <col min="8485" max="8487" width="15.7109375" style="1" customWidth="1"/>
    <col min="8488" max="8489" width="2.85546875" style="1" customWidth="1"/>
    <col min="8490" max="8492" width="15.7109375" style="1" customWidth="1"/>
    <col min="8493" max="8493" width="2.85546875" style="1" customWidth="1"/>
    <col min="8494" max="8495" width="11.42578125" style="1" customWidth="1"/>
    <col min="8496" max="8703" width="11.42578125" style="1"/>
    <col min="8704" max="8704" width="2.85546875" style="1" customWidth="1"/>
    <col min="8705" max="8706" width="37.5703125" style="1" customWidth="1"/>
    <col min="8707" max="8707" width="6" style="1" customWidth="1"/>
    <col min="8708" max="8708" width="2.85546875" style="1" customWidth="1"/>
    <col min="8709" max="8711" width="15.7109375" style="1" customWidth="1"/>
    <col min="8712" max="8712" width="2.85546875" style="1" customWidth="1"/>
    <col min="8713" max="8715" width="15.7109375" style="1" customWidth="1"/>
    <col min="8716" max="8716" width="2.85546875" style="1" customWidth="1"/>
    <col min="8717" max="8719" width="15.7109375" style="1" customWidth="1"/>
    <col min="8720" max="8721" width="2.85546875" style="1" customWidth="1"/>
    <col min="8722" max="8724" width="15.7109375" style="1" customWidth="1"/>
    <col min="8725" max="8726" width="2.85546875" style="1" customWidth="1"/>
    <col min="8727" max="8728" width="15.7109375" style="1" customWidth="1"/>
    <col min="8729" max="8729" width="2.85546875" style="1" customWidth="1"/>
    <col min="8730" max="8731" width="37.5703125" style="1" customWidth="1"/>
    <col min="8732" max="8732" width="2.85546875" style="1" customWidth="1"/>
    <col min="8733" max="8735" width="15.7109375" style="1" customWidth="1"/>
    <col min="8736" max="8736" width="2.85546875" style="1" customWidth="1"/>
    <col min="8737" max="8739" width="15.7109375" style="1" customWidth="1"/>
    <col min="8740" max="8740" width="2.85546875" style="1" customWidth="1"/>
    <col min="8741" max="8743" width="15.7109375" style="1" customWidth="1"/>
    <col min="8744" max="8745" width="2.85546875" style="1" customWidth="1"/>
    <col min="8746" max="8748" width="15.7109375" style="1" customWidth="1"/>
    <col min="8749" max="8749" width="2.85546875" style="1" customWidth="1"/>
    <col min="8750" max="8751" width="11.42578125" style="1" customWidth="1"/>
    <col min="8752" max="8959" width="11.42578125" style="1"/>
    <col min="8960" max="8960" width="2.85546875" style="1" customWidth="1"/>
    <col min="8961" max="8962" width="37.5703125" style="1" customWidth="1"/>
    <col min="8963" max="8963" width="6" style="1" customWidth="1"/>
    <col min="8964" max="8964" width="2.85546875" style="1" customWidth="1"/>
    <col min="8965" max="8967" width="15.7109375" style="1" customWidth="1"/>
    <col min="8968" max="8968" width="2.85546875" style="1" customWidth="1"/>
    <col min="8969" max="8971" width="15.7109375" style="1" customWidth="1"/>
    <col min="8972" max="8972" width="2.85546875" style="1" customWidth="1"/>
    <col min="8973" max="8975" width="15.7109375" style="1" customWidth="1"/>
    <col min="8976" max="8977" width="2.85546875" style="1" customWidth="1"/>
    <col min="8978" max="8980" width="15.7109375" style="1" customWidth="1"/>
    <col min="8981" max="8982" width="2.85546875" style="1" customWidth="1"/>
    <col min="8983" max="8984" width="15.7109375" style="1" customWidth="1"/>
    <col min="8985" max="8985" width="2.85546875" style="1" customWidth="1"/>
    <col min="8986" max="8987" width="37.5703125" style="1" customWidth="1"/>
    <col min="8988" max="8988" width="2.85546875" style="1" customWidth="1"/>
    <col min="8989" max="8991" width="15.7109375" style="1" customWidth="1"/>
    <col min="8992" max="8992" width="2.85546875" style="1" customWidth="1"/>
    <col min="8993" max="8995" width="15.7109375" style="1" customWidth="1"/>
    <col min="8996" max="8996" width="2.85546875" style="1" customWidth="1"/>
    <col min="8997" max="8999" width="15.7109375" style="1" customWidth="1"/>
    <col min="9000" max="9001" width="2.85546875" style="1" customWidth="1"/>
    <col min="9002" max="9004" width="15.7109375" style="1" customWidth="1"/>
    <col min="9005" max="9005" width="2.85546875" style="1" customWidth="1"/>
    <col min="9006" max="9007" width="11.42578125" style="1" customWidth="1"/>
    <col min="9008" max="9215" width="11.42578125" style="1"/>
    <col min="9216" max="9216" width="2.85546875" style="1" customWidth="1"/>
    <col min="9217" max="9218" width="37.5703125" style="1" customWidth="1"/>
    <col min="9219" max="9219" width="6" style="1" customWidth="1"/>
    <col min="9220" max="9220" width="2.85546875" style="1" customWidth="1"/>
    <col min="9221" max="9223" width="15.7109375" style="1" customWidth="1"/>
    <col min="9224" max="9224" width="2.85546875" style="1" customWidth="1"/>
    <col min="9225" max="9227" width="15.7109375" style="1" customWidth="1"/>
    <col min="9228" max="9228" width="2.85546875" style="1" customWidth="1"/>
    <col min="9229" max="9231" width="15.7109375" style="1" customWidth="1"/>
    <col min="9232" max="9233" width="2.85546875" style="1" customWidth="1"/>
    <col min="9234" max="9236" width="15.7109375" style="1" customWidth="1"/>
    <col min="9237" max="9238" width="2.85546875" style="1" customWidth="1"/>
    <col min="9239" max="9240" width="15.7109375" style="1" customWidth="1"/>
    <col min="9241" max="9241" width="2.85546875" style="1" customWidth="1"/>
    <col min="9242" max="9243" width="37.5703125" style="1" customWidth="1"/>
    <col min="9244" max="9244" width="2.85546875" style="1" customWidth="1"/>
    <col min="9245" max="9247" width="15.7109375" style="1" customWidth="1"/>
    <col min="9248" max="9248" width="2.85546875" style="1" customWidth="1"/>
    <col min="9249" max="9251" width="15.7109375" style="1" customWidth="1"/>
    <col min="9252" max="9252" width="2.85546875" style="1" customWidth="1"/>
    <col min="9253" max="9255" width="15.7109375" style="1" customWidth="1"/>
    <col min="9256" max="9257" width="2.85546875" style="1" customWidth="1"/>
    <col min="9258" max="9260" width="15.7109375" style="1" customWidth="1"/>
    <col min="9261" max="9261" width="2.85546875" style="1" customWidth="1"/>
    <col min="9262" max="9263" width="11.42578125" style="1" customWidth="1"/>
    <col min="9264" max="9471" width="11.42578125" style="1"/>
    <col min="9472" max="9472" width="2.85546875" style="1" customWidth="1"/>
    <col min="9473" max="9474" width="37.5703125" style="1" customWidth="1"/>
    <col min="9475" max="9475" width="6" style="1" customWidth="1"/>
    <col min="9476" max="9476" width="2.85546875" style="1" customWidth="1"/>
    <col min="9477" max="9479" width="15.7109375" style="1" customWidth="1"/>
    <col min="9480" max="9480" width="2.85546875" style="1" customWidth="1"/>
    <col min="9481" max="9483" width="15.7109375" style="1" customWidth="1"/>
    <col min="9484" max="9484" width="2.85546875" style="1" customWidth="1"/>
    <col min="9485" max="9487" width="15.7109375" style="1" customWidth="1"/>
    <col min="9488" max="9489" width="2.85546875" style="1" customWidth="1"/>
    <col min="9490" max="9492" width="15.7109375" style="1" customWidth="1"/>
    <col min="9493" max="9494" width="2.85546875" style="1" customWidth="1"/>
    <col min="9495" max="9496" width="15.7109375" style="1" customWidth="1"/>
    <col min="9497" max="9497" width="2.85546875" style="1" customWidth="1"/>
    <col min="9498" max="9499" width="37.5703125" style="1" customWidth="1"/>
    <col min="9500" max="9500" width="2.85546875" style="1" customWidth="1"/>
    <col min="9501" max="9503" width="15.7109375" style="1" customWidth="1"/>
    <col min="9504" max="9504" width="2.85546875" style="1" customWidth="1"/>
    <col min="9505" max="9507" width="15.7109375" style="1" customWidth="1"/>
    <col min="9508" max="9508" width="2.85546875" style="1" customWidth="1"/>
    <col min="9509" max="9511" width="15.7109375" style="1" customWidth="1"/>
    <col min="9512" max="9513" width="2.85546875" style="1" customWidth="1"/>
    <col min="9514" max="9516" width="15.7109375" style="1" customWidth="1"/>
    <col min="9517" max="9517" width="2.85546875" style="1" customWidth="1"/>
    <col min="9518" max="9519" width="11.42578125" style="1" customWidth="1"/>
    <col min="9520" max="9727" width="11.42578125" style="1"/>
    <col min="9728" max="9728" width="2.85546875" style="1" customWidth="1"/>
    <col min="9729" max="9730" width="37.5703125" style="1" customWidth="1"/>
    <col min="9731" max="9731" width="6" style="1" customWidth="1"/>
    <col min="9732" max="9732" width="2.85546875" style="1" customWidth="1"/>
    <col min="9733" max="9735" width="15.7109375" style="1" customWidth="1"/>
    <col min="9736" max="9736" width="2.85546875" style="1" customWidth="1"/>
    <col min="9737" max="9739" width="15.7109375" style="1" customWidth="1"/>
    <col min="9740" max="9740" width="2.85546875" style="1" customWidth="1"/>
    <col min="9741" max="9743" width="15.7109375" style="1" customWidth="1"/>
    <col min="9744" max="9745" width="2.85546875" style="1" customWidth="1"/>
    <col min="9746" max="9748" width="15.7109375" style="1" customWidth="1"/>
    <col min="9749" max="9750" width="2.85546875" style="1" customWidth="1"/>
    <col min="9751" max="9752" width="15.7109375" style="1" customWidth="1"/>
    <col min="9753" max="9753" width="2.85546875" style="1" customWidth="1"/>
    <col min="9754" max="9755" width="37.5703125" style="1" customWidth="1"/>
    <col min="9756" max="9756" width="2.85546875" style="1" customWidth="1"/>
    <col min="9757" max="9759" width="15.7109375" style="1" customWidth="1"/>
    <col min="9760" max="9760" width="2.85546875" style="1" customWidth="1"/>
    <col min="9761" max="9763" width="15.7109375" style="1" customWidth="1"/>
    <col min="9764" max="9764" width="2.85546875" style="1" customWidth="1"/>
    <col min="9765" max="9767" width="15.7109375" style="1" customWidth="1"/>
    <col min="9768" max="9769" width="2.85546875" style="1" customWidth="1"/>
    <col min="9770" max="9772" width="15.7109375" style="1" customWidth="1"/>
    <col min="9773" max="9773" width="2.85546875" style="1" customWidth="1"/>
    <col min="9774" max="9775" width="11.42578125" style="1" customWidth="1"/>
    <col min="9776" max="9983" width="11.42578125" style="1"/>
    <col min="9984" max="9984" width="2.85546875" style="1" customWidth="1"/>
    <col min="9985" max="9986" width="37.5703125" style="1" customWidth="1"/>
    <col min="9987" max="9987" width="6" style="1" customWidth="1"/>
    <col min="9988" max="9988" width="2.85546875" style="1" customWidth="1"/>
    <col min="9989" max="9991" width="15.7109375" style="1" customWidth="1"/>
    <col min="9992" max="9992" width="2.85546875" style="1" customWidth="1"/>
    <col min="9993" max="9995" width="15.7109375" style="1" customWidth="1"/>
    <col min="9996" max="9996" width="2.85546875" style="1" customWidth="1"/>
    <col min="9997" max="9999" width="15.7109375" style="1" customWidth="1"/>
    <col min="10000" max="10001" width="2.85546875" style="1" customWidth="1"/>
    <col min="10002" max="10004" width="15.7109375" style="1" customWidth="1"/>
    <col min="10005" max="10006" width="2.85546875" style="1" customWidth="1"/>
    <col min="10007" max="10008" width="15.7109375" style="1" customWidth="1"/>
    <col min="10009" max="10009" width="2.85546875" style="1" customWidth="1"/>
    <col min="10010" max="10011" width="37.5703125" style="1" customWidth="1"/>
    <col min="10012" max="10012" width="2.85546875" style="1" customWidth="1"/>
    <col min="10013" max="10015" width="15.7109375" style="1" customWidth="1"/>
    <col min="10016" max="10016" width="2.85546875" style="1" customWidth="1"/>
    <col min="10017" max="10019" width="15.7109375" style="1" customWidth="1"/>
    <col min="10020" max="10020" width="2.85546875" style="1" customWidth="1"/>
    <col min="10021" max="10023" width="15.7109375" style="1" customWidth="1"/>
    <col min="10024" max="10025" width="2.85546875" style="1" customWidth="1"/>
    <col min="10026" max="10028" width="15.7109375" style="1" customWidth="1"/>
    <col min="10029" max="10029" width="2.85546875" style="1" customWidth="1"/>
    <col min="10030" max="10031" width="11.42578125" style="1" customWidth="1"/>
    <col min="10032" max="10239" width="11.42578125" style="1"/>
    <col min="10240" max="10240" width="2.85546875" style="1" customWidth="1"/>
    <col min="10241" max="10242" width="37.5703125" style="1" customWidth="1"/>
    <col min="10243" max="10243" width="6" style="1" customWidth="1"/>
    <col min="10244" max="10244" width="2.85546875" style="1" customWidth="1"/>
    <col min="10245" max="10247" width="15.7109375" style="1" customWidth="1"/>
    <col min="10248" max="10248" width="2.85546875" style="1" customWidth="1"/>
    <col min="10249" max="10251" width="15.7109375" style="1" customWidth="1"/>
    <col min="10252" max="10252" width="2.85546875" style="1" customWidth="1"/>
    <col min="10253" max="10255" width="15.7109375" style="1" customWidth="1"/>
    <col min="10256" max="10257" width="2.85546875" style="1" customWidth="1"/>
    <col min="10258" max="10260" width="15.7109375" style="1" customWidth="1"/>
    <col min="10261" max="10262" width="2.85546875" style="1" customWidth="1"/>
    <col min="10263" max="10264" width="15.7109375" style="1" customWidth="1"/>
    <col min="10265" max="10265" width="2.85546875" style="1" customWidth="1"/>
    <col min="10266" max="10267" width="37.5703125" style="1" customWidth="1"/>
    <col min="10268" max="10268" width="2.85546875" style="1" customWidth="1"/>
    <col min="10269" max="10271" width="15.7109375" style="1" customWidth="1"/>
    <col min="10272" max="10272" width="2.85546875" style="1" customWidth="1"/>
    <col min="10273" max="10275" width="15.7109375" style="1" customWidth="1"/>
    <col min="10276" max="10276" width="2.85546875" style="1" customWidth="1"/>
    <col min="10277" max="10279" width="15.7109375" style="1" customWidth="1"/>
    <col min="10280" max="10281" width="2.85546875" style="1" customWidth="1"/>
    <col min="10282" max="10284" width="15.7109375" style="1" customWidth="1"/>
    <col min="10285" max="10285" width="2.85546875" style="1" customWidth="1"/>
    <col min="10286" max="10287" width="11.42578125" style="1" customWidth="1"/>
    <col min="10288" max="10495" width="11.42578125" style="1"/>
    <col min="10496" max="10496" width="2.85546875" style="1" customWidth="1"/>
    <col min="10497" max="10498" width="37.5703125" style="1" customWidth="1"/>
    <col min="10499" max="10499" width="6" style="1" customWidth="1"/>
    <col min="10500" max="10500" width="2.85546875" style="1" customWidth="1"/>
    <col min="10501" max="10503" width="15.7109375" style="1" customWidth="1"/>
    <col min="10504" max="10504" width="2.85546875" style="1" customWidth="1"/>
    <col min="10505" max="10507" width="15.7109375" style="1" customWidth="1"/>
    <col min="10508" max="10508" width="2.85546875" style="1" customWidth="1"/>
    <col min="10509" max="10511" width="15.7109375" style="1" customWidth="1"/>
    <col min="10512" max="10513" width="2.85546875" style="1" customWidth="1"/>
    <col min="10514" max="10516" width="15.7109375" style="1" customWidth="1"/>
    <col min="10517" max="10518" width="2.85546875" style="1" customWidth="1"/>
    <col min="10519" max="10520" width="15.7109375" style="1" customWidth="1"/>
    <col min="10521" max="10521" width="2.85546875" style="1" customWidth="1"/>
    <col min="10522" max="10523" width="37.5703125" style="1" customWidth="1"/>
    <col min="10524" max="10524" width="2.85546875" style="1" customWidth="1"/>
    <col min="10525" max="10527" width="15.7109375" style="1" customWidth="1"/>
    <col min="10528" max="10528" width="2.85546875" style="1" customWidth="1"/>
    <col min="10529" max="10531" width="15.7109375" style="1" customWidth="1"/>
    <col min="10532" max="10532" width="2.85546875" style="1" customWidth="1"/>
    <col min="10533" max="10535" width="15.7109375" style="1" customWidth="1"/>
    <col min="10536" max="10537" width="2.85546875" style="1" customWidth="1"/>
    <col min="10538" max="10540" width="15.7109375" style="1" customWidth="1"/>
    <col min="10541" max="10541" width="2.85546875" style="1" customWidth="1"/>
    <col min="10542" max="10543" width="11.42578125" style="1" customWidth="1"/>
    <col min="10544" max="10751" width="11.42578125" style="1"/>
    <col min="10752" max="10752" width="2.85546875" style="1" customWidth="1"/>
    <col min="10753" max="10754" width="37.5703125" style="1" customWidth="1"/>
    <col min="10755" max="10755" width="6" style="1" customWidth="1"/>
    <col min="10756" max="10756" width="2.85546875" style="1" customWidth="1"/>
    <col min="10757" max="10759" width="15.7109375" style="1" customWidth="1"/>
    <col min="10760" max="10760" width="2.85546875" style="1" customWidth="1"/>
    <col min="10761" max="10763" width="15.7109375" style="1" customWidth="1"/>
    <col min="10764" max="10764" width="2.85546875" style="1" customWidth="1"/>
    <col min="10765" max="10767" width="15.7109375" style="1" customWidth="1"/>
    <col min="10768" max="10769" width="2.85546875" style="1" customWidth="1"/>
    <col min="10770" max="10772" width="15.7109375" style="1" customWidth="1"/>
    <col min="10773" max="10774" width="2.85546875" style="1" customWidth="1"/>
    <col min="10775" max="10776" width="15.7109375" style="1" customWidth="1"/>
    <col min="10777" max="10777" width="2.85546875" style="1" customWidth="1"/>
    <col min="10778" max="10779" width="37.5703125" style="1" customWidth="1"/>
    <col min="10780" max="10780" width="2.85546875" style="1" customWidth="1"/>
    <col min="10781" max="10783" width="15.7109375" style="1" customWidth="1"/>
    <col min="10784" max="10784" width="2.85546875" style="1" customWidth="1"/>
    <col min="10785" max="10787" width="15.7109375" style="1" customWidth="1"/>
    <col min="10788" max="10788" width="2.85546875" style="1" customWidth="1"/>
    <col min="10789" max="10791" width="15.7109375" style="1" customWidth="1"/>
    <col min="10792" max="10793" width="2.85546875" style="1" customWidth="1"/>
    <col min="10794" max="10796" width="15.7109375" style="1" customWidth="1"/>
    <col min="10797" max="10797" width="2.85546875" style="1" customWidth="1"/>
    <col min="10798" max="10799" width="11.42578125" style="1" customWidth="1"/>
    <col min="10800" max="11007" width="11.42578125" style="1"/>
    <col min="11008" max="11008" width="2.85546875" style="1" customWidth="1"/>
    <col min="11009" max="11010" width="37.5703125" style="1" customWidth="1"/>
    <col min="11011" max="11011" width="6" style="1" customWidth="1"/>
    <col min="11012" max="11012" width="2.85546875" style="1" customWidth="1"/>
    <col min="11013" max="11015" width="15.7109375" style="1" customWidth="1"/>
    <col min="11016" max="11016" width="2.85546875" style="1" customWidth="1"/>
    <col min="11017" max="11019" width="15.7109375" style="1" customWidth="1"/>
    <col min="11020" max="11020" width="2.85546875" style="1" customWidth="1"/>
    <col min="11021" max="11023" width="15.7109375" style="1" customWidth="1"/>
    <col min="11024" max="11025" width="2.85546875" style="1" customWidth="1"/>
    <col min="11026" max="11028" width="15.7109375" style="1" customWidth="1"/>
    <col min="11029" max="11030" width="2.85546875" style="1" customWidth="1"/>
    <col min="11031" max="11032" width="15.7109375" style="1" customWidth="1"/>
    <col min="11033" max="11033" width="2.85546875" style="1" customWidth="1"/>
    <col min="11034" max="11035" width="37.5703125" style="1" customWidth="1"/>
    <col min="11036" max="11036" width="2.85546875" style="1" customWidth="1"/>
    <col min="11037" max="11039" width="15.7109375" style="1" customWidth="1"/>
    <col min="11040" max="11040" width="2.85546875" style="1" customWidth="1"/>
    <col min="11041" max="11043" width="15.7109375" style="1" customWidth="1"/>
    <col min="11044" max="11044" width="2.85546875" style="1" customWidth="1"/>
    <col min="11045" max="11047" width="15.7109375" style="1" customWidth="1"/>
    <col min="11048" max="11049" width="2.85546875" style="1" customWidth="1"/>
    <col min="11050" max="11052" width="15.7109375" style="1" customWidth="1"/>
    <col min="11053" max="11053" width="2.85546875" style="1" customWidth="1"/>
    <col min="11054" max="11055" width="11.42578125" style="1" customWidth="1"/>
    <col min="11056" max="11263" width="11.42578125" style="1"/>
    <col min="11264" max="11264" width="2.85546875" style="1" customWidth="1"/>
    <col min="11265" max="11266" width="37.5703125" style="1" customWidth="1"/>
    <col min="11267" max="11267" width="6" style="1" customWidth="1"/>
    <col min="11268" max="11268" width="2.85546875" style="1" customWidth="1"/>
    <col min="11269" max="11271" width="15.7109375" style="1" customWidth="1"/>
    <col min="11272" max="11272" width="2.85546875" style="1" customWidth="1"/>
    <col min="11273" max="11275" width="15.7109375" style="1" customWidth="1"/>
    <col min="11276" max="11276" width="2.85546875" style="1" customWidth="1"/>
    <col min="11277" max="11279" width="15.7109375" style="1" customWidth="1"/>
    <col min="11280" max="11281" width="2.85546875" style="1" customWidth="1"/>
    <col min="11282" max="11284" width="15.7109375" style="1" customWidth="1"/>
    <col min="11285" max="11286" width="2.85546875" style="1" customWidth="1"/>
    <col min="11287" max="11288" width="15.7109375" style="1" customWidth="1"/>
    <col min="11289" max="11289" width="2.85546875" style="1" customWidth="1"/>
    <col min="11290" max="11291" width="37.5703125" style="1" customWidth="1"/>
    <col min="11292" max="11292" width="2.85546875" style="1" customWidth="1"/>
    <col min="11293" max="11295" width="15.7109375" style="1" customWidth="1"/>
    <col min="11296" max="11296" width="2.85546875" style="1" customWidth="1"/>
    <col min="11297" max="11299" width="15.7109375" style="1" customWidth="1"/>
    <col min="11300" max="11300" width="2.85546875" style="1" customWidth="1"/>
    <col min="11301" max="11303" width="15.7109375" style="1" customWidth="1"/>
    <col min="11304" max="11305" width="2.85546875" style="1" customWidth="1"/>
    <col min="11306" max="11308" width="15.7109375" style="1" customWidth="1"/>
    <col min="11309" max="11309" width="2.85546875" style="1" customWidth="1"/>
    <col min="11310" max="11311" width="11.42578125" style="1" customWidth="1"/>
    <col min="11312" max="11519" width="11.42578125" style="1"/>
    <col min="11520" max="11520" width="2.85546875" style="1" customWidth="1"/>
    <col min="11521" max="11522" width="37.5703125" style="1" customWidth="1"/>
    <col min="11523" max="11523" width="6" style="1" customWidth="1"/>
    <col min="11524" max="11524" width="2.85546875" style="1" customWidth="1"/>
    <col min="11525" max="11527" width="15.7109375" style="1" customWidth="1"/>
    <col min="11528" max="11528" width="2.85546875" style="1" customWidth="1"/>
    <col min="11529" max="11531" width="15.7109375" style="1" customWidth="1"/>
    <col min="11532" max="11532" width="2.85546875" style="1" customWidth="1"/>
    <col min="11533" max="11535" width="15.7109375" style="1" customWidth="1"/>
    <col min="11536" max="11537" width="2.85546875" style="1" customWidth="1"/>
    <col min="11538" max="11540" width="15.7109375" style="1" customWidth="1"/>
    <col min="11541" max="11542" width="2.85546875" style="1" customWidth="1"/>
    <col min="11543" max="11544" width="15.7109375" style="1" customWidth="1"/>
    <col min="11545" max="11545" width="2.85546875" style="1" customWidth="1"/>
    <col min="11546" max="11547" width="37.5703125" style="1" customWidth="1"/>
    <col min="11548" max="11548" width="2.85546875" style="1" customWidth="1"/>
    <col min="11549" max="11551" width="15.7109375" style="1" customWidth="1"/>
    <col min="11552" max="11552" width="2.85546875" style="1" customWidth="1"/>
    <col min="11553" max="11555" width="15.7109375" style="1" customWidth="1"/>
    <col min="11556" max="11556" width="2.85546875" style="1" customWidth="1"/>
    <col min="11557" max="11559" width="15.7109375" style="1" customWidth="1"/>
    <col min="11560" max="11561" width="2.85546875" style="1" customWidth="1"/>
    <col min="11562" max="11564" width="15.7109375" style="1" customWidth="1"/>
    <col min="11565" max="11565" width="2.85546875" style="1" customWidth="1"/>
    <col min="11566" max="11567" width="11.42578125" style="1" customWidth="1"/>
    <col min="11568" max="11775" width="11.42578125" style="1"/>
    <col min="11776" max="11776" width="2.85546875" style="1" customWidth="1"/>
    <col min="11777" max="11778" width="37.5703125" style="1" customWidth="1"/>
    <col min="11779" max="11779" width="6" style="1" customWidth="1"/>
    <col min="11780" max="11780" width="2.85546875" style="1" customWidth="1"/>
    <col min="11781" max="11783" width="15.7109375" style="1" customWidth="1"/>
    <col min="11784" max="11784" width="2.85546875" style="1" customWidth="1"/>
    <col min="11785" max="11787" width="15.7109375" style="1" customWidth="1"/>
    <col min="11788" max="11788" width="2.85546875" style="1" customWidth="1"/>
    <col min="11789" max="11791" width="15.7109375" style="1" customWidth="1"/>
    <col min="11792" max="11793" width="2.85546875" style="1" customWidth="1"/>
    <col min="11794" max="11796" width="15.7109375" style="1" customWidth="1"/>
    <col min="11797" max="11798" width="2.85546875" style="1" customWidth="1"/>
    <col min="11799" max="11800" width="15.7109375" style="1" customWidth="1"/>
    <col min="11801" max="11801" width="2.85546875" style="1" customWidth="1"/>
    <col min="11802" max="11803" width="37.5703125" style="1" customWidth="1"/>
    <col min="11804" max="11804" width="2.85546875" style="1" customWidth="1"/>
    <col min="11805" max="11807" width="15.7109375" style="1" customWidth="1"/>
    <col min="11808" max="11808" width="2.85546875" style="1" customWidth="1"/>
    <col min="11809" max="11811" width="15.7109375" style="1" customWidth="1"/>
    <col min="11812" max="11812" width="2.85546875" style="1" customWidth="1"/>
    <col min="11813" max="11815" width="15.7109375" style="1" customWidth="1"/>
    <col min="11816" max="11817" width="2.85546875" style="1" customWidth="1"/>
    <col min="11818" max="11820" width="15.7109375" style="1" customWidth="1"/>
    <col min="11821" max="11821" width="2.85546875" style="1" customWidth="1"/>
    <col min="11822" max="11823" width="11.42578125" style="1" customWidth="1"/>
    <col min="11824" max="12031" width="11.42578125" style="1"/>
    <col min="12032" max="12032" width="2.85546875" style="1" customWidth="1"/>
    <col min="12033" max="12034" width="37.5703125" style="1" customWidth="1"/>
    <col min="12035" max="12035" width="6" style="1" customWidth="1"/>
    <col min="12036" max="12036" width="2.85546875" style="1" customWidth="1"/>
    <col min="12037" max="12039" width="15.7109375" style="1" customWidth="1"/>
    <col min="12040" max="12040" width="2.85546875" style="1" customWidth="1"/>
    <col min="12041" max="12043" width="15.7109375" style="1" customWidth="1"/>
    <col min="12044" max="12044" width="2.85546875" style="1" customWidth="1"/>
    <col min="12045" max="12047" width="15.7109375" style="1" customWidth="1"/>
    <col min="12048" max="12049" width="2.85546875" style="1" customWidth="1"/>
    <col min="12050" max="12052" width="15.7109375" style="1" customWidth="1"/>
    <col min="12053" max="12054" width="2.85546875" style="1" customWidth="1"/>
    <col min="12055" max="12056" width="15.7109375" style="1" customWidth="1"/>
    <col min="12057" max="12057" width="2.85546875" style="1" customWidth="1"/>
    <col min="12058" max="12059" width="37.5703125" style="1" customWidth="1"/>
    <col min="12060" max="12060" width="2.85546875" style="1" customWidth="1"/>
    <col min="12061" max="12063" width="15.7109375" style="1" customWidth="1"/>
    <col min="12064" max="12064" width="2.85546875" style="1" customWidth="1"/>
    <col min="12065" max="12067" width="15.7109375" style="1" customWidth="1"/>
    <col min="12068" max="12068" width="2.85546875" style="1" customWidth="1"/>
    <col min="12069" max="12071" width="15.7109375" style="1" customWidth="1"/>
    <col min="12072" max="12073" width="2.85546875" style="1" customWidth="1"/>
    <col min="12074" max="12076" width="15.7109375" style="1" customWidth="1"/>
    <col min="12077" max="12077" width="2.85546875" style="1" customWidth="1"/>
    <col min="12078" max="12079" width="11.42578125" style="1" customWidth="1"/>
    <col min="12080" max="12287" width="11.42578125" style="1"/>
    <col min="12288" max="12288" width="2.85546875" style="1" customWidth="1"/>
    <col min="12289" max="12290" width="37.5703125" style="1" customWidth="1"/>
    <col min="12291" max="12291" width="6" style="1" customWidth="1"/>
    <col min="12292" max="12292" width="2.85546875" style="1" customWidth="1"/>
    <col min="12293" max="12295" width="15.7109375" style="1" customWidth="1"/>
    <col min="12296" max="12296" width="2.85546875" style="1" customWidth="1"/>
    <col min="12297" max="12299" width="15.7109375" style="1" customWidth="1"/>
    <col min="12300" max="12300" width="2.85546875" style="1" customWidth="1"/>
    <col min="12301" max="12303" width="15.7109375" style="1" customWidth="1"/>
    <col min="12304" max="12305" width="2.85546875" style="1" customWidth="1"/>
    <col min="12306" max="12308" width="15.7109375" style="1" customWidth="1"/>
    <col min="12309" max="12310" width="2.85546875" style="1" customWidth="1"/>
    <col min="12311" max="12312" width="15.7109375" style="1" customWidth="1"/>
    <col min="12313" max="12313" width="2.85546875" style="1" customWidth="1"/>
    <col min="12314" max="12315" width="37.5703125" style="1" customWidth="1"/>
    <col min="12316" max="12316" width="2.85546875" style="1" customWidth="1"/>
    <col min="12317" max="12319" width="15.7109375" style="1" customWidth="1"/>
    <col min="12320" max="12320" width="2.85546875" style="1" customWidth="1"/>
    <col min="12321" max="12323" width="15.7109375" style="1" customWidth="1"/>
    <col min="12324" max="12324" width="2.85546875" style="1" customWidth="1"/>
    <col min="12325" max="12327" width="15.7109375" style="1" customWidth="1"/>
    <col min="12328" max="12329" width="2.85546875" style="1" customWidth="1"/>
    <col min="12330" max="12332" width="15.7109375" style="1" customWidth="1"/>
    <col min="12333" max="12333" width="2.85546875" style="1" customWidth="1"/>
    <col min="12334" max="12335" width="11.42578125" style="1" customWidth="1"/>
    <col min="12336" max="12543" width="11.42578125" style="1"/>
    <col min="12544" max="12544" width="2.85546875" style="1" customWidth="1"/>
    <col min="12545" max="12546" width="37.5703125" style="1" customWidth="1"/>
    <col min="12547" max="12547" width="6" style="1" customWidth="1"/>
    <col min="12548" max="12548" width="2.85546875" style="1" customWidth="1"/>
    <col min="12549" max="12551" width="15.7109375" style="1" customWidth="1"/>
    <col min="12552" max="12552" width="2.85546875" style="1" customWidth="1"/>
    <col min="12553" max="12555" width="15.7109375" style="1" customWidth="1"/>
    <col min="12556" max="12556" width="2.85546875" style="1" customWidth="1"/>
    <col min="12557" max="12559" width="15.7109375" style="1" customWidth="1"/>
    <col min="12560" max="12561" width="2.85546875" style="1" customWidth="1"/>
    <col min="12562" max="12564" width="15.7109375" style="1" customWidth="1"/>
    <col min="12565" max="12566" width="2.85546875" style="1" customWidth="1"/>
    <col min="12567" max="12568" width="15.7109375" style="1" customWidth="1"/>
    <col min="12569" max="12569" width="2.85546875" style="1" customWidth="1"/>
    <col min="12570" max="12571" width="37.5703125" style="1" customWidth="1"/>
    <col min="12572" max="12572" width="2.85546875" style="1" customWidth="1"/>
    <col min="12573" max="12575" width="15.7109375" style="1" customWidth="1"/>
    <col min="12576" max="12576" width="2.85546875" style="1" customWidth="1"/>
    <col min="12577" max="12579" width="15.7109375" style="1" customWidth="1"/>
    <col min="12580" max="12580" width="2.85546875" style="1" customWidth="1"/>
    <col min="12581" max="12583" width="15.7109375" style="1" customWidth="1"/>
    <col min="12584" max="12585" width="2.85546875" style="1" customWidth="1"/>
    <col min="12586" max="12588" width="15.7109375" style="1" customWidth="1"/>
    <col min="12589" max="12589" width="2.85546875" style="1" customWidth="1"/>
    <col min="12590" max="12591" width="11.42578125" style="1" customWidth="1"/>
    <col min="12592" max="12799" width="11.42578125" style="1"/>
    <col min="12800" max="12800" width="2.85546875" style="1" customWidth="1"/>
    <col min="12801" max="12802" width="37.5703125" style="1" customWidth="1"/>
    <col min="12803" max="12803" width="6" style="1" customWidth="1"/>
    <col min="12804" max="12804" width="2.85546875" style="1" customWidth="1"/>
    <col min="12805" max="12807" width="15.7109375" style="1" customWidth="1"/>
    <col min="12808" max="12808" width="2.85546875" style="1" customWidth="1"/>
    <col min="12809" max="12811" width="15.7109375" style="1" customWidth="1"/>
    <col min="12812" max="12812" width="2.85546875" style="1" customWidth="1"/>
    <col min="12813" max="12815" width="15.7109375" style="1" customWidth="1"/>
    <col min="12816" max="12817" width="2.85546875" style="1" customWidth="1"/>
    <col min="12818" max="12820" width="15.7109375" style="1" customWidth="1"/>
    <col min="12821" max="12822" width="2.85546875" style="1" customWidth="1"/>
    <col min="12823" max="12824" width="15.7109375" style="1" customWidth="1"/>
    <col min="12825" max="12825" width="2.85546875" style="1" customWidth="1"/>
    <col min="12826" max="12827" width="37.5703125" style="1" customWidth="1"/>
    <col min="12828" max="12828" width="2.85546875" style="1" customWidth="1"/>
    <col min="12829" max="12831" width="15.7109375" style="1" customWidth="1"/>
    <col min="12832" max="12832" width="2.85546875" style="1" customWidth="1"/>
    <col min="12833" max="12835" width="15.7109375" style="1" customWidth="1"/>
    <col min="12836" max="12836" width="2.85546875" style="1" customWidth="1"/>
    <col min="12837" max="12839" width="15.7109375" style="1" customWidth="1"/>
    <col min="12840" max="12841" width="2.85546875" style="1" customWidth="1"/>
    <col min="12842" max="12844" width="15.7109375" style="1" customWidth="1"/>
    <col min="12845" max="12845" width="2.85546875" style="1" customWidth="1"/>
    <col min="12846" max="12847" width="11.42578125" style="1" customWidth="1"/>
    <col min="12848" max="13055" width="11.42578125" style="1"/>
    <col min="13056" max="13056" width="2.85546875" style="1" customWidth="1"/>
    <col min="13057" max="13058" width="37.5703125" style="1" customWidth="1"/>
    <col min="13059" max="13059" width="6" style="1" customWidth="1"/>
    <col min="13060" max="13060" width="2.85546875" style="1" customWidth="1"/>
    <col min="13061" max="13063" width="15.7109375" style="1" customWidth="1"/>
    <col min="13064" max="13064" width="2.85546875" style="1" customWidth="1"/>
    <col min="13065" max="13067" width="15.7109375" style="1" customWidth="1"/>
    <col min="13068" max="13068" width="2.85546875" style="1" customWidth="1"/>
    <col min="13069" max="13071" width="15.7109375" style="1" customWidth="1"/>
    <col min="13072" max="13073" width="2.85546875" style="1" customWidth="1"/>
    <col min="13074" max="13076" width="15.7109375" style="1" customWidth="1"/>
    <col min="13077" max="13078" width="2.85546875" style="1" customWidth="1"/>
    <col min="13079" max="13080" width="15.7109375" style="1" customWidth="1"/>
    <col min="13081" max="13081" width="2.85546875" style="1" customWidth="1"/>
    <col min="13082" max="13083" width="37.5703125" style="1" customWidth="1"/>
    <col min="13084" max="13084" width="2.85546875" style="1" customWidth="1"/>
    <col min="13085" max="13087" width="15.7109375" style="1" customWidth="1"/>
    <col min="13088" max="13088" width="2.85546875" style="1" customWidth="1"/>
    <col min="13089" max="13091" width="15.7109375" style="1" customWidth="1"/>
    <col min="13092" max="13092" width="2.85546875" style="1" customWidth="1"/>
    <col min="13093" max="13095" width="15.7109375" style="1" customWidth="1"/>
    <col min="13096" max="13097" width="2.85546875" style="1" customWidth="1"/>
    <col min="13098" max="13100" width="15.7109375" style="1" customWidth="1"/>
    <col min="13101" max="13101" width="2.85546875" style="1" customWidth="1"/>
    <col min="13102" max="13103" width="11.42578125" style="1" customWidth="1"/>
    <col min="13104" max="13311" width="11.42578125" style="1"/>
    <col min="13312" max="13312" width="2.85546875" style="1" customWidth="1"/>
    <col min="13313" max="13314" width="37.5703125" style="1" customWidth="1"/>
    <col min="13315" max="13315" width="6" style="1" customWidth="1"/>
    <col min="13316" max="13316" width="2.85546875" style="1" customWidth="1"/>
    <col min="13317" max="13319" width="15.7109375" style="1" customWidth="1"/>
    <col min="13320" max="13320" width="2.85546875" style="1" customWidth="1"/>
    <col min="13321" max="13323" width="15.7109375" style="1" customWidth="1"/>
    <col min="13324" max="13324" width="2.85546875" style="1" customWidth="1"/>
    <col min="13325" max="13327" width="15.7109375" style="1" customWidth="1"/>
    <col min="13328" max="13329" width="2.85546875" style="1" customWidth="1"/>
    <col min="13330" max="13332" width="15.7109375" style="1" customWidth="1"/>
    <col min="13333" max="13334" width="2.85546875" style="1" customWidth="1"/>
    <col min="13335" max="13336" width="15.7109375" style="1" customWidth="1"/>
    <col min="13337" max="13337" width="2.85546875" style="1" customWidth="1"/>
    <col min="13338" max="13339" width="37.5703125" style="1" customWidth="1"/>
    <col min="13340" max="13340" width="2.85546875" style="1" customWidth="1"/>
    <col min="13341" max="13343" width="15.7109375" style="1" customWidth="1"/>
    <col min="13344" max="13344" width="2.85546875" style="1" customWidth="1"/>
    <col min="13345" max="13347" width="15.7109375" style="1" customWidth="1"/>
    <col min="13348" max="13348" width="2.85546875" style="1" customWidth="1"/>
    <col min="13349" max="13351" width="15.7109375" style="1" customWidth="1"/>
    <col min="13352" max="13353" width="2.85546875" style="1" customWidth="1"/>
    <col min="13354" max="13356" width="15.7109375" style="1" customWidth="1"/>
    <col min="13357" max="13357" width="2.85546875" style="1" customWidth="1"/>
    <col min="13358" max="13359" width="11.42578125" style="1" customWidth="1"/>
    <col min="13360" max="13567" width="11.42578125" style="1"/>
    <col min="13568" max="13568" width="2.85546875" style="1" customWidth="1"/>
    <col min="13569" max="13570" width="37.5703125" style="1" customWidth="1"/>
    <col min="13571" max="13571" width="6" style="1" customWidth="1"/>
    <col min="13572" max="13572" width="2.85546875" style="1" customWidth="1"/>
    <col min="13573" max="13575" width="15.7109375" style="1" customWidth="1"/>
    <col min="13576" max="13576" width="2.85546875" style="1" customWidth="1"/>
    <col min="13577" max="13579" width="15.7109375" style="1" customWidth="1"/>
    <col min="13580" max="13580" width="2.85546875" style="1" customWidth="1"/>
    <col min="13581" max="13583" width="15.7109375" style="1" customWidth="1"/>
    <col min="13584" max="13585" width="2.85546875" style="1" customWidth="1"/>
    <col min="13586" max="13588" width="15.7109375" style="1" customWidth="1"/>
    <col min="13589" max="13590" width="2.85546875" style="1" customWidth="1"/>
    <col min="13591" max="13592" width="15.7109375" style="1" customWidth="1"/>
    <col min="13593" max="13593" width="2.85546875" style="1" customWidth="1"/>
    <col min="13594" max="13595" width="37.5703125" style="1" customWidth="1"/>
    <col min="13596" max="13596" width="2.85546875" style="1" customWidth="1"/>
    <col min="13597" max="13599" width="15.7109375" style="1" customWidth="1"/>
    <col min="13600" max="13600" width="2.85546875" style="1" customWidth="1"/>
    <col min="13601" max="13603" width="15.7109375" style="1" customWidth="1"/>
    <col min="13604" max="13604" width="2.85546875" style="1" customWidth="1"/>
    <col min="13605" max="13607" width="15.7109375" style="1" customWidth="1"/>
    <col min="13608" max="13609" width="2.85546875" style="1" customWidth="1"/>
    <col min="13610" max="13612" width="15.7109375" style="1" customWidth="1"/>
    <col min="13613" max="13613" width="2.85546875" style="1" customWidth="1"/>
    <col min="13614" max="13615" width="11.42578125" style="1" customWidth="1"/>
    <col min="13616" max="13823" width="11.42578125" style="1"/>
    <col min="13824" max="13824" width="2.85546875" style="1" customWidth="1"/>
    <col min="13825" max="13826" width="37.5703125" style="1" customWidth="1"/>
    <col min="13827" max="13827" width="6" style="1" customWidth="1"/>
    <col min="13828" max="13828" width="2.85546875" style="1" customWidth="1"/>
    <col min="13829" max="13831" width="15.7109375" style="1" customWidth="1"/>
    <col min="13832" max="13832" width="2.85546875" style="1" customWidth="1"/>
    <col min="13833" max="13835" width="15.7109375" style="1" customWidth="1"/>
    <col min="13836" max="13836" width="2.85546875" style="1" customWidth="1"/>
    <col min="13837" max="13839" width="15.7109375" style="1" customWidth="1"/>
    <col min="13840" max="13841" width="2.85546875" style="1" customWidth="1"/>
    <col min="13842" max="13844" width="15.7109375" style="1" customWidth="1"/>
    <col min="13845" max="13846" width="2.85546875" style="1" customWidth="1"/>
    <col min="13847" max="13848" width="15.7109375" style="1" customWidth="1"/>
    <col min="13849" max="13849" width="2.85546875" style="1" customWidth="1"/>
    <col min="13850" max="13851" width="37.5703125" style="1" customWidth="1"/>
    <col min="13852" max="13852" width="2.85546875" style="1" customWidth="1"/>
    <col min="13853" max="13855" width="15.7109375" style="1" customWidth="1"/>
    <col min="13856" max="13856" width="2.85546875" style="1" customWidth="1"/>
    <col min="13857" max="13859" width="15.7109375" style="1" customWidth="1"/>
    <col min="13860" max="13860" width="2.85546875" style="1" customWidth="1"/>
    <col min="13861" max="13863" width="15.7109375" style="1" customWidth="1"/>
    <col min="13864" max="13865" width="2.85546875" style="1" customWidth="1"/>
    <col min="13866" max="13868" width="15.7109375" style="1" customWidth="1"/>
    <col min="13869" max="13869" width="2.85546875" style="1" customWidth="1"/>
    <col min="13870" max="13871" width="11.42578125" style="1" customWidth="1"/>
    <col min="13872" max="14079" width="11.42578125" style="1"/>
    <col min="14080" max="14080" width="2.85546875" style="1" customWidth="1"/>
    <col min="14081" max="14082" width="37.5703125" style="1" customWidth="1"/>
    <col min="14083" max="14083" width="6" style="1" customWidth="1"/>
    <col min="14084" max="14084" width="2.85546875" style="1" customWidth="1"/>
    <col min="14085" max="14087" width="15.7109375" style="1" customWidth="1"/>
    <col min="14088" max="14088" width="2.85546875" style="1" customWidth="1"/>
    <col min="14089" max="14091" width="15.7109375" style="1" customWidth="1"/>
    <col min="14092" max="14092" width="2.85546875" style="1" customWidth="1"/>
    <col min="14093" max="14095" width="15.7109375" style="1" customWidth="1"/>
    <col min="14096" max="14097" width="2.85546875" style="1" customWidth="1"/>
    <col min="14098" max="14100" width="15.7109375" style="1" customWidth="1"/>
    <col min="14101" max="14102" width="2.85546875" style="1" customWidth="1"/>
    <col min="14103" max="14104" width="15.7109375" style="1" customWidth="1"/>
    <col min="14105" max="14105" width="2.85546875" style="1" customWidth="1"/>
    <col min="14106" max="14107" width="37.5703125" style="1" customWidth="1"/>
    <col min="14108" max="14108" width="2.85546875" style="1" customWidth="1"/>
    <col min="14109" max="14111" width="15.7109375" style="1" customWidth="1"/>
    <col min="14112" max="14112" width="2.85546875" style="1" customWidth="1"/>
    <col min="14113" max="14115" width="15.7109375" style="1" customWidth="1"/>
    <col min="14116" max="14116" width="2.85546875" style="1" customWidth="1"/>
    <col min="14117" max="14119" width="15.7109375" style="1" customWidth="1"/>
    <col min="14120" max="14121" width="2.85546875" style="1" customWidth="1"/>
    <col min="14122" max="14124" width="15.7109375" style="1" customWidth="1"/>
    <col min="14125" max="14125" width="2.85546875" style="1" customWidth="1"/>
    <col min="14126" max="14127" width="11.42578125" style="1" customWidth="1"/>
    <col min="14128" max="14335" width="11.42578125" style="1"/>
    <col min="14336" max="14336" width="2.85546875" style="1" customWidth="1"/>
    <col min="14337" max="14338" width="37.5703125" style="1" customWidth="1"/>
    <col min="14339" max="14339" width="6" style="1" customWidth="1"/>
    <col min="14340" max="14340" width="2.85546875" style="1" customWidth="1"/>
    <col min="14341" max="14343" width="15.7109375" style="1" customWidth="1"/>
    <col min="14344" max="14344" width="2.85546875" style="1" customWidth="1"/>
    <col min="14345" max="14347" width="15.7109375" style="1" customWidth="1"/>
    <col min="14348" max="14348" width="2.85546875" style="1" customWidth="1"/>
    <col min="14349" max="14351" width="15.7109375" style="1" customWidth="1"/>
    <col min="14352" max="14353" width="2.85546875" style="1" customWidth="1"/>
    <col min="14354" max="14356" width="15.7109375" style="1" customWidth="1"/>
    <col min="14357" max="14358" width="2.85546875" style="1" customWidth="1"/>
    <col min="14359" max="14360" width="15.7109375" style="1" customWidth="1"/>
    <col min="14361" max="14361" width="2.85546875" style="1" customWidth="1"/>
    <col min="14362" max="14363" width="37.5703125" style="1" customWidth="1"/>
    <col min="14364" max="14364" width="2.85546875" style="1" customWidth="1"/>
    <col min="14365" max="14367" width="15.7109375" style="1" customWidth="1"/>
    <col min="14368" max="14368" width="2.85546875" style="1" customWidth="1"/>
    <col min="14369" max="14371" width="15.7109375" style="1" customWidth="1"/>
    <col min="14372" max="14372" width="2.85546875" style="1" customWidth="1"/>
    <col min="14373" max="14375" width="15.7109375" style="1" customWidth="1"/>
    <col min="14376" max="14377" width="2.85546875" style="1" customWidth="1"/>
    <col min="14378" max="14380" width="15.7109375" style="1" customWidth="1"/>
    <col min="14381" max="14381" width="2.85546875" style="1" customWidth="1"/>
    <col min="14382" max="14383" width="11.42578125" style="1" customWidth="1"/>
    <col min="14384" max="14591" width="11.42578125" style="1"/>
    <col min="14592" max="14592" width="2.85546875" style="1" customWidth="1"/>
    <col min="14593" max="14594" width="37.5703125" style="1" customWidth="1"/>
    <col min="14595" max="14595" width="6" style="1" customWidth="1"/>
    <col min="14596" max="14596" width="2.85546875" style="1" customWidth="1"/>
    <col min="14597" max="14599" width="15.7109375" style="1" customWidth="1"/>
    <col min="14600" max="14600" width="2.85546875" style="1" customWidth="1"/>
    <col min="14601" max="14603" width="15.7109375" style="1" customWidth="1"/>
    <col min="14604" max="14604" width="2.85546875" style="1" customWidth="1"/>
    <col min="14605" max="14607" width="15.7109375" style="1" customWidth="1"/>
    <col min="14608" max="14609" width="2.85546875" style="1" customWidth="1"/>
    <col min="14610" max="14612" width="15.7109375" style="1" customWidth="1"/>
    <col min="14613" max="14614" width="2.85546875" style="1" customWidth="1"/>
    <col min="14615" max="14616" width="15.7109375" style="1" customWidth="1"/>
    <col min="14617" max="14617" width="2.85546875" style="1" customWidth="1"/>
    <col min="14618" max="14619" width="37.5703125" style="1" customWidth="1"/>
    <col min="14620" max="14620" width="2.85546875" style="1" customWidth="1"/>
    <col min="14621" max="14623" width="15.7109375" style="1" customWidth="1"/>
    <col min="14624" max="14624" width="2.85546875" style="1" customWidth="1"/>
    <col min="14625" max="14627" width="15.7109375" style="1" customWidth="1"/>
    <col min="14628" max="14628" width="2.85546875" style="1" customWidth="1"/>
    <col min="14629" max="14631" width="15.7109375" style="1" customWidth="1"/>
    <col min="14632" max="14633" width="2.85546875" style="1" customWidth="1"/>
    <col min="14634" max="14636" width="15.7109375" style="1" customWidth="1"/>
    <col min="14637" max="14637" width="2.85546875" style="1" customWidth="1"/>
    <col min="14638" max="14639" width="11.42578125" style="1" customWidth="1"/>
    <col min="14640" max="14847" width="11.42578125" style="1"/>
    <col min="14848" max="14848" width="2.85546875" style="1" customWidth="1"/>
    <col min="14849" max="14850" width="37.5703125" style="1" customWidth="1"/>
    <col min="14851" max="14851" width="6" style="1" customWidth="1"/>
    <col min="14852" max="14852" width="2.85546875" style="1" customWidth="1"/>
    <col min="14853" max="14855" width="15.7109375" style="1" customWidth="1"/>
    <col min="14856" max="14856" width="2.85546875" style="1" customWidth="1"/>
    <col min="14857" max="14859" width="15.7109375" style="1" customWidth="1"/>
    <col min="14860" max="14860" width="2.85546875" style="1" customWidth="1"/>
    <col min="14861" max="14863" width="15.7109375" style="1" customWidth="1"/>
    <col min="14864" max="14865" width="2.85546875" style="1" customWidth="1"/>
    <col min="14866" max="14868" width="15.7109375" style="1" customWidth="1"/>
    <col min="14869" max="14870" width="2.85546875" style="1" customWidth="1"/>
    <col min="14871" max="14872" width="15.7109375" style="1" customWidth="1"/>
    <col min="14873" max="14873" width="2.85546875" style="1" customWidth="1"/>
    <col min="14874" max="14875" width="37.5703125" style="1" customWidth="1"/>
    <col min="14876" max="14876" width="2.85546875" style="1" customWidth="1"/>
    <col min="14877" max="14879" width="15.7109375" style="1" customWidth="1"/>
    <col min="14880" max="14880" width="2.85546875" style="1" customWidth="1"/>
    <col min="14881" max="14883" width="15.7109375" style="1" customWidth="1"/>
    <col min="14884" max="14884" width="2.85546875" style="1" customWidth="1"/>
    <col min="14885" max="14887" width="15.7109375" style="1" customWidth="1"/>
    <col min="14888" max="14889" width="2.85546875" style="1" customWidth="1"/>
    <col min="14890" max="14892" width="15.7109375" style="1" customWidth="1"/>
    <col min="14893" max="14893" width="2.85546875" style="1" customWidth="1"/>
    <col min="14894" max="14895" width="11.42578125" style="1" customWidth="1"/>
    <col min="14896" max="15103" width="11.42578125" style="1"/>
    <col min="15104" max="15104" width="2.85546875" style="1" customWidth="1"/>
    <col min="15105" max="15106" width="37.5703125" style="1" customWidth="1"/>
    <col min="15107" max="15107" width="6" style="1" customWidth="1"/>
    <col min="15108" max="15108" width="2.85546875" style="1" customWidth="1"/>
    <col min="15109" max="15111" width="15.7109375" style="1" customWidth="1"/>
    <col min="15112" max="15112" width="2.85546875" style="1" customWidth="1"/>
    <col min="15113" max="15115" width="15.7109375" style="1" customWidth="1"/>
    <col min="15116" max="15116" width="2.85546875" style="1" customWidth="1"/>
    <col min="15117" max="15119" width="15.7109375" style="1" customWidth="1"/>
    <col min="15120" max="15121" width="2.85546875" style="1" customWidth="1"/>
    <col min="15122" max="15124" width="15.7109375" style="1" customWidth="1"/>
    <col min="15125" max="15126" width="2.85546875" style="1" customWidth="1"/>
    <col min="15127" max="15128" width="15.7109375" style="1" customWidth="1"/>
    <col min="15129" max="15129" width="2.85546875" style="1" customWidth="1"/>
    <col min="15130" max="15131" width="37.5703125" style="1" customWidth="1"/>
    <col min="15132" max="15132" width="2.85546875" style="1" customWidth="1"/>
    <col min="15133" max="15135" width="15.7109375" style="1" customWidth="1"/>
    <col min="15136" max="15136" width="2.85546875" style="1" customWidth="1"/>
    <col min="15137" max="15139" width="15.7109375" style="1" customWidth="1"/>
    <col min="15140" max="15140" width="2.85546875" style="1" customWidth="1"/>
    <col min="15141" max="15143" width="15.7109375" style="1" customWidth="1"/>
    <col min="15144" max="15145" width="2.85546875" style="1" customWidth="1"/>
    <col min="15146" max="15148" width="15.7109375" style="1" customWidth="1"/>
    <col min="15149" max="15149" width="2.85546875" style="1" customWidth="1"/>
    <col min="15150" max="15151" width="11.42578125" style="1" customWidth="1"/>
    <col min="15152" max="15359" width="11.42578125" style="1"/>
    <col min="15360" max="15360" width="2.85546875" style="1" customWidth="1"/>
    <col min="15361" max="15362" width="37.5703125" style="1" customWidth="1"/>
    <col min="15363" max="15363" width="6" style="1" customWidth="1"/>
    <col min="15364" max="15364" width="2.85546875" style="1" customWidth="1"/>
    <col min="15365" max="15367" width="15.7109375" style="1" customWidth="1"/>
    <col min="15368" max="15368" width="2.85546875" style="1" customWidth="1"/>
    <col min="15369" max="15371" width="15.7109375" style="1" customWidth="1"/>
    <col min="15372" max="15372" width="2.85546875" style="1" customWidth="1"/>
    <col min="15373" max="15375" width="15.7109375" style="1" customWidth="1"/>
    <col min="15376" max="15377" width="2.85546875" style="1" customWidth="1"/>
    <col min="15378" max="15380" width="15.7109375" style="1" customWidth="1"/>
    <col min="15381" max="15382" width="2.85546875" style="1" customWidth="1"/>
    <col min="15383" max="15384" width="15.7109375" style="1" customWidth="1"/>
    <col min="15385" max="15385" width="2.85546875" style="1" customWidth="1"/>
    <col min="15386" max="15387" width="37.5703125" style="1" customWidth="1"/>
    <col min="15388" max="15388" width="2.85546875" style="1" customWidth="1"/>
    <col min="15389" max="15391" width="15.7109375" style="1" customWidth="1"/>
    <col min="15392" max="15392" width="2.85546875" style="1" customWidth="1"/>
    <col min="15393" max="15395" width="15.7109375" style="1" customWidth="1"/>
    <col min="15396" max="15396" width="2.85546875" style="1" customWidth="1"/>
    <col min="15397" max="15399" width="15.7109375" style="1" customWidth="1"/>
    <col min="15400" max="15401" width="2.85546875" style="1" customWidth="1"/>
    <col min="15402" max="15404" width="15.7109375" style="1" customWidth="1"/>
    <col min="15405" max="15405" width="2.85546875" style="1" customWidth="1"/>
    <col min="15406" max="15407" width="11.42578125" style="1" customWidth="1"/>
    <col min="15408" max="15615" width="11.42578125" style="1"/>
    <col min="15616" max="15616" width="2.85546875" style="1" customWidth="1"/>
    <col min="15617" max="15618" width="37.5703125" style="1" customWidth="1"/>
    <col min="15619" max="15619" width="6" style="1" customWidth="1"/>
    <col min="15620" max="15620" width="2.85546875" style="1" customWidth="1"/>
    <col min="15621" max="15623" width="15.7109375" style="1" customWidth="1"/>
    <col min="15624" max="15624" width="2.85546875" style="1" customWidth="1"/>
    <col min="15625" max="15627" width="15.7109375" style="1" customWidth="1"/>
    <col min="15628" max="15628" width="2.85546875" style="1" customWidth="1"/>
    <col min="15629" max="15631" width="15.7109375" style="1" customWidth="1"/>
    <col min="15632" max="15633" width="2.85546875" style="1" customWidth="1"/>
    <col min="15634" max="15636" width="15.7109375" style="1" customWidth="1"/>
    <col min="15637" max="15638" width="2.85546875" style="1" customWidth="1"/>
    <col min="15639" max="15640" width="15.7109375" style="1" customWidth="1"/>
    <col min="15641" max="15641" width="2.85546875" style="1" customWidth="1"/>
    <col min="15642" max="15643" width="37.5703125" style="1" customWidth="1"/>
    <col min="15644" max="15644" width="2.85546875" style="1" customWidth="1"/>
    <col min="15645" max="15647" width="15.7109375" style="1" customWidth="1"/>
    <col min="15648" max="15648" width="2.85546875" style="1" customWidth="1"/>
    <col min="15649" max="15651" width="15.7109375" style="1" customWidth="1"/>
    <col min="15652" max="15652" width="2.85546875" style="1" customWidth="1"/>
    <col min="15653" max="15655" width="15.7109375" style="1" customWidth="1"/>
    <col min="15656" max="15657" width="2.85546875" style="1" customWidth="1"/>
    <col min="15658" max="15660" width="15.7109375" style="1" customWidth="1"/>
    <col min="15661" max="15661" width="2.85546875" style="1" customWidth="1"/>
    <col min="15662" max="15663" width="11.42578125" style="1" customWidth="1"/>
    <col min="15664" max="15871" width="11.42578125" style="1"/>
    <col min="15872" max="15872" width="2.85546875" style="1" customWidth="1"/>
    <col min="15873" max="15874" width="37.5703125" style="1" customWidth="1"/>
    <col min="15875" max="15875" width="6" style="1" customWidth="1"/>
    <col min="15876" max="15876" width="2.85546875" style="1" customWidth="1"/>
    <col min="15877" max="15879" width="15.7109375" style="1" customWidth="1"/>
    <col min="15880" max="15880" width="2.85546875" style="1" customWidth="1"/>
    <col min="15881" max="15883" width="15.7109375" style="1" customWidth="1"/>
    <col min="15884" max="15884" width="2.85546875" style="1" customWidth="1"/>
    <col min="15885" max="15887" width="15.7109375" style="1" customWidth="1"/>
    <col min="15888" max="15889" width="2.85546875" style="1" customWidth="1"/>
    <col min="15890" max="15892" width="15.7109375" style="1" customWidth="1"/>
    <col min="15893" max="15894" width="2.85546875" style="1" customWidth="1"/>
    <col min="15895" max="15896" width="15.7109375" style="1" customWidth="1"/>
    <col min="15897" max="15897" width="2.85546875" style="1" customWidth="1"/>
    <col min="15898" max="15899" width="37.5703125" style="1" customWidth="1"/>
    <col min="15900" max="15900" width="2.85546875" style="1" customWidth="1"/>
    <col min="15901" max="15903" width="15.7109375" style="1" customWidth="1"/>
    <col min="15904" max="15904" width="2.85546875" style="1" customWidth="1"/>
    <col min="15905" max="15907" width="15.7109375" style="1" customWidth="1"/>
    <col min="15908" max="15908" width="2.85546875" style="1" customWidth="1"/>
    <col min="15909" max="15911" width="15.7109375" style="1" customWidth="1"/>
    <col min="15912" max="15913" width="2.85546875" style="1" customWidth="1"/>
    <col min="15914" max="15916" width="15.7109375" style="1" customWidth="1"/>
    <col min="15917" max="15917" width="2.85546875" style="1" customWidth="1"/>
    <col min="15918" max="15919" width="11.42578125" style="1" customWidth="1"/>
    <col min="15920" max="16127" width="11.42578125" style="1"/>
    <col min="16128" max="16128" width="2.85546875" style="1" customWidth="1"/>
    <col min="16129" max="16130" width="37.5703125" style="1" customWidth="1"/>
    <col min="16131" max="16131" width="6" style="1" customWidth="1"/>
    <col min="16132" max="16132" width="2.85546875" style="1" customWidth="1"/>
    <col min="16133" max="16135" width="15.7109375" style="1" customWidth="1"/>
    <col min="16136" max="16136" width="2.85546875" style="1" customWidth="1"/>
    <col min="16137" max="16139" width="15.7109375" style="1" customWidth="1"/>
    <col min="16140" max="16140" width="2.85546875" style="1" customWidth="1"/>
    <col min="16141" max="16143" width="15.7109375" style="1" customWidth="1"/>
    <col min="16144" max="16145" width="2.85546875" style="1" customWidth="1"/>
    <col min="16146" max="16148" width="15.7109375" style="1" customWidth="1"/>
    <col min="16149" max="16150" width="2.85546875" style="1" customWidth="1"/>
    <col min="16151" max="16152" width="15.7109375" style="1" customWidth="1"/>
    <col min="16153" max="16153" width="2.85546875" style="1" customWidth="1"/>
    <col min="16154" max="16155" width="37.5703125" style="1" customWidth="1"/>
    <col min="16156" max="16156" width="2.85546875" style="1" customWidth="1"/>
    <col min="16157" max="16159" width="15.7109375" style="1" customWidth="1"/>
    <col min="16160" max="16160" width="2.85546875" style="1" customWidth="1"/>
    <col min="16161" max="16163" width="15.7109375" style="1" customWidth="1"/>
    <col min="16164" max="16164" width="2.85546875" style="1" customWidth="1"/>
    <col min="16165" max="16167" width="15.7109375" style="1" customWidth="1"/>
    <col min="16168" max="16169" width="2.85546875" style="1" customWidth="1"/>
    <col min="16170" max="16172" width="15.7109375" style="1" customWidth="1"/>
    <col min="16173" max="16173" width="2.85546875" style="1" customWidth="1"/>
    <col min="16174" max="16175" width="11.42578125" style="1" customWidth="1"/>
    <col min="16176" max="16384" width="11.42578125" style="1"/>
  </cols>
  <sheetData>
    <row r="1" spans="1:47" x14ac:dyDescent="0.25">
      <c r="AT1" s="75"/>
      <c r="AU1" s="75"/>
    </row>
    <row r="2" spans="1:47" x14ac:dyDescent="0.25">
      <c r="B2" s="27" t="s">
        <v>297</v>
      </c>
      <c r="D2" s="27"/>
      <c r="E2" s="3"/>
      <c r="F2" s="3"/>
      <c r="G2" s="3"/>
      <c r="I2" s="3"/>
      <c r="J2" s="3"/>
      <c r="K2" s="3"/>
      <c r="N2" s="3"/>
      <c r="O2" s="3"/>
      <c r="P2" s="3"/>
      <c r="S2" s="3"/>
      <c r="T2" s="3"/>
      <c r="U2" s="3"/>
      <c r="AA2" s="27"/>
      <c r="AB2" s="27"/>
      <c r="AC2" s="12"/>
      <c r="AD2" s="3"/>
      <c r="AE2" s="3"/>
      <c r="AG2" s="12"/>
      <c r="AH2" s="3"/>
      <c r="AI2" s="3"/>
      <c r="AK2" s="12"/>
      <c r="AL2" s="3"/>
      <c r="AM2" s="3"/>
      <c r="AP2" s="3"/>
      <c r="AQ2" s="3"/>
      <c r="AR2" s="3"/>
      <c r="AT2" s="75"/>
      <c r="AU2" s="75"/>
    </row>
    <row r="3" spans="1:47" ht="12" customHeight="1" x14ac:dyDescent="0.25">
      <c r="B3" s="27" t="s">
        <v>298</v>
      </c>
      <c r="D3" s="27"/>
      <c r="E3" s="3"/>
      <c r="F3" s="3"/>
      <c r="G3" s="3"/>
      <c r="I3" s="3"/>
      <c r="J3" s="3"/>
      <c r="K3" s="3"/>
      <c r="N3" s="3"/>
      <c r="O3" s="3"/>
      <c r="P3" s="3"/>
      <c r="S3" s="3"/>
      <c r="T3" s="3"/>
      <c r="U3" s="3"/>
      <c r="AA3" s="27" t="s">
        <v>298</v>
      </c>
      <c r="AB3" s="27"/>
      <c r="AC3" s="12"/>
      <c r="AD3" s="3"/>
      <c r="AE3" s="3"/>
      <c r="AG3" s="12"/>
      <c r="AH3" s="3"/>
      <c r="AI3" s="3"/>
      <c r="AK3" s="12"/>
      <c r="AL3" s="3"/>
      <c r="AM3" s="3"/>
      <c r="AP3" s="3"/>
      <c r="AQ3" s="3"/>
      <c r="AR3" s="3"/>
      <c r="AT3" s="75"/>
      <c r="AU3" s="75"/>
    </row>
    <row r="4" spans="1:47" ht="12" customHeight="1" x14ac:dyDescent="0.25">
      <c r="A4" s="6"/>
      <c r="B4" s="6" t="s">
        <v>182</v>
      </c>
      <c r="D4" s="6"/>
      <c r="E4" s="6"/>
      <c r="F4" s="6"/>
      <c r="G4" s="4"/>
      <c r="I4" s="6"/>
      <c r="J4" s="6"/>
      <c r="K4" s="4"/>
      <c r="N4" s="6"/>
      <c r="O4" s="6"/>
      <c r="P4" s="4"/>
      <c r="S4" s="6"/>
      <c r="T4" s="6"/>
      <c r="U4" s="4"/>
      <c r="AA4" s="6" t="s">
        <v>183</v>
      </c>
      <c r="AB4" s="6"/>
      <c r="AC4" s="59"/>
      <c r="AD4" s="6"/>
      <c r="AE4" s="4"/>
      <c r="AG4" s="59"/>
      <c r="AH4" s="6"/>
      <c r="AI4" s="4"/>
      <c r="AK4" s="59"/>
      <c r="AL4" s="6"/>
      <c r="AM4" s="4"/>
      <c r="AP4" s="6"/>
      <c r="AQ4" s="6"/>
      <c r="AR4" s="4"/>
      <c r="AT4" s="75"/>
      <c r="AU4" s="75"/>
    </row>
    <row r="5" spans="1:47" s="514" customFormat="1" ht="12" customHeight="1" x14ac:dyDescent="0.25">
      <c r="A5" s="1464"/>
      <c r="B5" s="1501" t="s">
        <v>4</v>
      </c>
      <c r="C5" s="1501" t="s">
        <v>5</v>
      </c>
      <c r="D5" s="1443"/>
      <c r="E5" s="1501">
        <v>2019</v>
      </c>
      <c r="F5" s="1501"/>
      <c r="G5" s="1501"/>
      <c r="I5" s="1501">
        <v>2019</v>
      </c>
      <c r="J5" s="1501"/>
      <c r="K5" s="1501"/>
      <c r="N5" s="1501">
        <v>2018</v>
      </c>
      <c r="O5" s="1501"/>
      <c r="P5" s="1501"/>
      <c r="Q5" s="1465"/>
      <c r="S5" s="1501">
        <v>2018</v>
      </c>
      <c r="T5" s="1501"/>
      <c r="U5" s="1501"/>
      <c r="V5" s="1465"/>
      <c r="AA5" s="1501" t="s">
        <v>4</v>
      </c>
      <c r="AB5" s="1443"/>
      <c r="AC5" s="1501">
        <v>2019</v>
      </c>
      <c r="AD5" s="1501"/>
      <c r="AE5" s="1501"/>
      <c r="AG5" s="1501">
        <v>2019</v>
      </c>
      <c r="AH5" s="1501"/>
      <c r="AI5" s="1501"/>
      <c r="AK5" s="1501">
        <v>2018</v>
      </c>
      <c r="AL5" s="1501"/>
      <c r="AM5" s="1501"/>
      <c r="AN5" s="1465"/>
      <c r="AP5" s="1501">
        <v>2018</v>
      </c>
      <c r="AQ5" s="1501"/>
      <c r="AR5" s="1501"/>
      <c r="AS5" s="1465"/>
      <c r="AT5" s="1456"/>
      <c r="AU5" s="1456"/>
    </row>
    <row r="6" spans="1:47" s="514" customFormat="1" ht="12" customHeight="1" x14ac:dyDescent="0.25">
      <c r="A6" s="1464"/>
      <c r="B6" s="1501"/>
      <c r="C6" s="1501"/>
      <c r="D6" s="1443"/>
      <c r="E6" s="1514" t="s">
        <v>184</v>
      </c>
      <c r="F6" s="1514"/>
      <c r="G6" s="1514"/>
      <c r="H6" s="1465"/>
      <c r="I6" s="1514" t="s">
        <v>185</v>
      </c>
      <c r="J6" s="1514"/>
      <c r="K6" s="1514"/>
      <c r="N6" s="1514" t="s">
        <v>184</v>
      </c>
      <c r="O6" s="1514"/>
      <c r="P6" s="1514"/>
      <c r="Q6" s="1465"/>
      <c r="R6" s="1465"/>
      <c r="S6" s="1514" t="s">
        <v>185</v>
      </c>
      <c r="T6" s="1514"/>
      <c r="U6" s="1514"/>
      <c r="V6" s="1465"/>
      <c r="X6" s="1500" t="s">
        <v>659</v>
      </c>
      <c r="Y6" s="1500" t="s">
        <v>459</v>
      </c>
      <c r="AA6" s="1501"/>
      <c r="AB6" s="1443"/>
      <c r="AC6" s="1514" t="s">
        <v>184</v>
      </c>
      <c r="AD6" s="1514"/>
      <c r="AE6" s="1514"/>
      <c r="AF6" s="1465"/>
      <c r="AG6" s="1514" t="s">
        <v>185</v>
      </c>
      <c r="AH6" s="1514"/>
      <c r="AI6" s="1514"/>
      <c r="AK6" s="1514" t="s">
        <v>184</v>
      </c>
      <c r="AL6" s="1514"/>
      <c r="AM6" s="1514"/>
      <c r="AN6" s="1465"/>
      <c r="AO6" s="1465"/>
      <c r="AP6" s="1514" t="s">
        <v>185</v>
      </c>
      <c r="AQ6" s="1514"/>
      <c r="AR6" s="1514"/>
      <c r="AS6" s="1465"/>
      <c r="AT6" s="1456"/>
      <c r="AU6" s="1456"/>
    </row>
    <row r="7" spans="1:47" s="514" customFormat="1" ht="12" customHeight="1" x14ac:dyDescent="0.25">
      <c r="A7" s="1464"/>
      <c r="B7" s="1501"/>
      <c r="C7" s="1501"/>
      <c r="D7" s="1443"/>
      <c r="E7" s="1500" t="s">
        <v>148</v>
      </c>
      <c r="F7" s="1500" t="s">
        <v>186</v>
      </c>
      <c r="G7" s="1500" t="s">
        <v>187</v>
      </c>
      <c r="H7" s="1465"/>
      <c r="I7" s="1500" t="s">
        <v>148</v>
      </c>
      <c r="J7" s="1500" t="s">
        <v>186</v>
      </c>
      <c r="K7" s="1500" t="s">
        <v>187</v>
      </c>
      <c r="N7" s="1500" t="s">
        <v>148</v>
      </c>
      <c r="O7" s="1500" t="s">
        <v>186</v>
      </c>
      <c r="P7" s="1500" t="s">
        <v>187</v>
      </c>
      <c r="Q7" s="1465"/>
      <c r="R7" s="1465"/>
      <c r="S7" s="1500" t="s">
        <v>148</v>
      </c>
      <c r="T7" s="1500" t="s">
        <v>186</v>
      </c>
      <c r="U7" s="1500" t="s">
        <v>187</v>
      </c>
      <c r="V7" s="1465"/>
      <c r="X7" s="1500"/>
      <c r="Y7" s="1500"/>
      <c r="AA7" s="1501"/>
      <c r="AB7" s="1443"/>
      <c r="AC7" s="1500" t="s">
        <v>148</v>
      </c>
      <c r="AD7" s="1500" t="s">
        <v>186</v>
      </c>
      <c r="AE7" s="1500" t="s">
        <v>187</v>
      </c>
      <c r="AF7" s="1465"/>
      <c r="AG7" s="1500" t="s">
        <v>148</v>
      </c>
      <c r="AH7" s="1500" t="s">
        <v>186</v>
      </c>
      <c r="AI7" s="1500" t="s">
        <v>187</v>
      </c>
      <c r="AK7" s="1500" t="s">
        <v>148</v>
      </c>
      <c r="AL7" s="1500" t="s">
        <v>186</v>
      </c>
      <c r="AM7" s="1500" t="s">
        <v>187</v>
      </c>
      <c r="AN7" s="1465"/>
      <c r="AO7" s="1465"/>
      <c r="AP7" s="1500" t="s">
        <v>148</v>
      </c>
      <c r="AQ7" s="1500" t="s">
        <v>186</v>
      </c>
      <c r="AR7" s="1500" t="s">
        <v>187</v>
      </c>
      <c r="AS7" s="1465"/>
      <c r="AT7" s="1456"/>
      <c r="AU7" s="1456"/>
    </row>
    <row r="8" spans="1:47" s="514" customFormat="1" ht="12" customHeight="1" x14ac:dyDescent="0.25">
      <c r="A8" s="1464"/>
      <c r="B8" s="1501"/>
      <c r="C8" s="1501"/>
      <c r="D8" s="1443"/>
      <c r="E8" s="1500"/>
      <c r="F8" s="1500"/>
      <c r="G8" s="1500"/>
      <c r="H8" s="1465"/>
      <c r="I8" s="1500"/>
      <c r="J8" s="1500"/>
      <c r="K8" s="1500"/>
      <c r="N8" s="1500"/>
      <c r="O8" s="1500"/>
      <c r="P8" s="1500"/>
      <c r="Q8" s="1465"/>
      <c r="R8" s="1465"/>
      <c r="S8" s="1500"/>
      <c r="T8" s="1500"/>
      <c r="U8" s="1500"/>
      <c r="V8" s="1465"/>
      <c r="X8" s="1500"/>
      <c r="Y8" s="1500"/>
      <c r="AA8" s="1501"/>
      <c r="AB8" s="1443"/>
      <c r="AC8" s="1500"/>
      <c r="AD8" s="1500"/>
      <c r="AE8" s="1500"/>
      <c r="AF8" s="1465"/>
      <c r="AG8" s="1500"/>
      <c r="AH8" s="1500"/>
      <c r="AI8" s="1500"/>
      <c r="AK8" s="1500"/>
      <c r="AL8" s="1500"/>
      <c r="AM8" s="1500"/>
      <c r="AN8" s="1465"/>
      <c r="AO8" s="1465"/>
      <c r="AP8" s="1500"/>
      <c r="AQ8" s="1500"/>
      <c r="AR8" s="1500"/>
      <c r="AS8" s="1465"/>
      <c r="AT8" s="1464"/>
      <c r="AU8" s="1464"/>
    </row>
    <row r="9" spans="1:47" ht="12" customHeight="1" x14ac:dyDescent="0.25">
      <c r="A9" s="7"/>
      <c r="B9" s="7"/>
      <c r="D9" s="7"/>
      <c r="E9" s="7"/>
      <c r="F9" s="7"/>
      <c r="G9" s="7"/>
      <c r="I9" s="7"/>
      <c r="J9" s="7"/>
      <c r="K9" s="7"/>
      <c r="N9" s="7"/>
      <c r="O9" s="7"/>
      <c r="P9" s="7"/>
      <c r="S9" s="7"/>
      <c r="T9" s="7"/>
      <c r="U9" s="7"/>
      <c r="X9" s="10"/>
      <c r="Y9" s="7"/>
      <c r="AA9" s="7"/>
      <c r="AB9" s="7"/>
      <c r="AC9" s="9"/>
      <c r="AD9" s="7"/>
      <c r="AE9" s="7"/>
      <c r="AG9" s="9"/>
      <c r="AH9" s="7"/>
      <c r="AI9" s="7"/>
      <c r="AK9" s="9"/>
      <c r="AL9" s="7"/>
      <c r="AM9" s="7"/>
      <c r="AP9" s="7"/>
      <c r="AQ9" s="7"/>
      <c r="AR9" s="7"/>
      <c r="AS9" s="75"/>
      <c r="AT9" s="7"/>
      <c r="AU9" s="7"/>
    </row>
    <row r="10" spans="1:47" x14ac:dyDescent="0.25">
      <c r="B10" s="422" t="s">
        <v>6</v>
      </c>
      <c r="D10" s="89"/>
      <c r="E10" s="295"/>
      <c r="F10" s="236"/>
      <c r="G10" s="236"/>
      <c r="H10" s="236"/>
      <c r="I10" s="295"/>
      <c r="J10" s="236"/>
      <c r="K10" s="236"/>
      <c r="N10" s="1" t="s">
        <v>428</v>
      </c>
      <c r="O10" s="236" t="s">
        <v>428</v>
      </c>
      <c r="P10" s="236" t="s">
        <v>428</v>
      </c>
      <c r="Q10" s="296"/>
      <c r="R10" s="236"/>
      <c r="S10" s="236" t="s">
        <v>428</v>
      </c>
      <c r="T10" s="236" t="s">
        <v>428</v>
      </c>
      <c r="U10" s="236" t="s">
        <v>428</v>
      </c>
      <c r="X10" s="13"/>
      <c r="AA10" s="422" t="s">
        <v>6</v>
      </c>
      <c r="AB10" s="89"/>
      <c r="AN10" s="1"/>
      <c r="AS10" s="75"/>
      <c r="AT10" s="7"/>
      <c r="AU10" s="7"/>
    </row>
    <row r="11" spans="1:47" hidden="1" x14ac:dyDescent="0.25">
      <c r="B11" s="1377" t="s">
        <v>508</v>
      </c>
      <c r="C11" s="1378" t="s">
        <v>9</v>
      </c>
      <c r="D11" s="975"/>
      <c r="E11" s="970"/>
      <c r="F11" s="971"/>
      <c r="G11" s="971"/>
      <c r="H11" s="542"/>
      <c r="I11" s="970"/>
      <c r="J11" s="971"/>
      <c r="K11" s="971"/>
      <c r="L11" s="440"/>
      <c r="M11" s="440"/>
      <c r="N11" s="970">
        <v>3627.5451674999999</v>
      </c>
      <c r="O11" s="971">
        <v>3627.5451674999999</v>
      </c>
      <c r="P11" s="971">
        <v>0</v>
      </c>
      <c r="Q11" s="976"/>
      <c r="R11" s="542"/>
      <c r="S11" s="970">
        <v>2334</v>
      </c>
      <c r="T11" s="971">
        <v>2334</v>
      </c>
      <c r="U11" s="971">
        <v>0</v>
      </c>
      <c r="X11" s="1380">
        <f>VLOOKUP(B11,'FX rates'!$B$9:$K$124,9,FALSE)</f>
        <v>3.9525833333333331</v>
      </c>
      <c r="Y11" s="1381">
        <f>VLOOKUP(B11,'FX rates'!$B$9:$K$124,10,FALSE)</f>
        <v>3.6767499999999997</v>
      </c>
      <c r="AA11" s="1377" t="s">
        <v>508</v>
      </c>
      <c r="AB11" s="89"/>
      <c r="AC11" s="1384">
        <f>IF(E11="NA", "NA", E11/$X11)</f>
        <v>0</v>
      </c>
      <c r="AD11" s="1385">
        <f>IF(F11="NA", "NA", F11/$X11)</f>
        <v>0</v>
      </c>
      <c r="AE11" s="1386">
        <f>IF(G11="NA", "NA", G11/$X11)</f>
        <v>0</v>
      </c>
      <c r="AG11" s="1384">
        <f>IF(I11="NA", "NA", I11/$X11)</f>
        <v>0</v>
      </c>
      <c r="AH11" s="1385">
        <f>IF(J11="NA", "NA", J11/$X11)</f>
        <v>0</v>
      </c>
      <c r="AI11" s="1386">
        <f>IF(K11="NA", "NA", K11/$X11)</f>
        <v>0</v>
      </c>
      <c r="AK11" s="1384">
        <f>IF(N11="NA", "NA", N11/$Y11)</f>
        <v>986.61730264499909</v>
      </c>
      <c r="AL11" s="1385">
        <f>IF(O11="NA", "NA", O11/$Y11)</f>
        <v>986.61730264499909</v>
      </c>
      <c r="AM11" s="1386">
        <f>IF(P11="NA", "NA", P11/$Y11)</f>
        <v>0</v>
      </c>
      <c r="AN11" s="1"/>
      <c r="AP11" s="1384">
        <f>IF(S11="NA", "NA", S11/$Y11)</f>
        <v>634.79975521860342</v>
      </c>
      <c r="AQ11" s="1385">
        <f>IF(T11="NA", "NA", T11/$Y11)</f>
        <v>634.79975521860342</v>
      </c>
      <c r="AR11" s="1386">
        <f>IF(U11="NA", "NA", U11/$Y11)</f>
        <v>0</v>
      </c>
      <c r="AS11" s="75"/>
      <c r="AT11" s="7"/>
      <c r="AU11" s="7"/>
    </row>
    <row r="12" spans="1:47" x14ac:dyDescent="0.25">
      <c r="A12" s="15"/>
      <c r="B12" s="964" t="s">
        <v>21</v>
      </c>
      <c r="C12" s="1379" t="s">
        <v>22</v>
      </c>
      <c r="D12" s="579"/>
      <c r="E12" s="966">
        <v>91</v>
      </c>
      <c r="F12" s="731" t="s">
        <v>101</v>
      </c>
      <c r="G12" s="731" t="s">
        <v>101</v>
      </c>
      <c r="H12" s="954"/>
      <c r="I12" s="966">
        <v>4145</v>
      </c>
      <c r="J12" s="731" t="s">
        <v>101</v>
      </c>
      <c r="K12" s="731" t="s">
        <v>101</v>
      </c>
      <c r="L12" s="440"/>
      <c r="M12" s="444"/>
      <c r="N12" s="966">
        <v>70.7</v>
      </c>
      <c r="O12" s="731">
        <v>70.7</v>
      </c>
      <c r="P12" s="731">
        <v>0</v>
      </c>
      <c r="Q12" s="954"/>
      <c r="R12" s="954"/>
      <c r="S12" s="966">
        <v>6945.7</v>
      </c>
      <c r="T12" s="731">
        <v>4882.3999999999996</v>
      </c>
      <c r="U12" s="731">
        <v>2063.3000000000002</v>
      </c>
      <c r="V12" s="58"/>
      <c r="W12" s="15"/>
      <c r="X12" s="1382">
        <f>VLOOKUP(B12,'FX rates'!$B$9:$K$124,9,FALSE)</f>
        <v>1.3251666666666664</v>
      </c>
      <c r="Y12" s="1383">
        <f>VLOOKUP(B12,'FX rates'!$B$9:$K$124,10,FALSE)</f>
        <v>1.2997499999999997</v>
      </c>
      <c r="AA12" s="964" t="s">
        <v>21</v>
      </c>
      <c r="AB12" s="565"/>
      <c r="AC12" s="1387">
        <f t="shared" ref="AC12:AE12" si="0">IF(E12="NA", "NA", E12/$X12)</f>
        <v>68.670607470758412</v>
      </c>
      <c r="AD12" s="1388" t="str">
        <f t="shared" si="0"/>
        <v>NA</v>
      </c>
      <c r="AE12" s="1389" t="str">
        <f t="shared" si="0"/>
        <v>NA</v>
      </c>
      <c r="AF12" s="16"/>
      <c r="AG12" s="1387">
        <f t="shared" ref="AG12:AI12" si="1">IF(I12="NA", "NA", I12/$X12)</f>
        <v>3127.9084391900396</v>
      </c>
      <c r="AH12" s="1388" t="str">
        <f t="shared" si="1"/>
        <v>NA</v>
      </c>
      <c r="AI12" s="1389" t="str">
        <f t="shared" si="1"/>
        <v>NA</v>
      </c>
      <c r="AJ12" s="15"/>
      <c r="AK12" s="1387">
        <f t="shared" ref="AK12:AM12" si="2">IF(N12="NA", "NA", N12/$Y12)</f>
        <v>54.395075976149272</v>
      </c>
      <c r="AL12" s="1388">
        <f t="shared" si="2"/>
        <v>54.395075976149272</v>
      </c>
      <c r="AM12" s="1389">
        <f t="shared" si="2"/>
        <v>0</v>
      </c>
      <c r="AN12" s="1"/>
      <c r="AO12" s="16"/>
      <c r="AP12" s="1387">
        <f t="shared" ref="AP12:AR12" si="3">IF(S12="NA", "NA", S12/$Y12)</f>
        <v>5343.8738218888257</v>
      </c>
      <c r="AQ12" s="1388">
        <f t="shared" si="3"/>
        <v>3756.4146951336802</v>
      </c>
      <c r="AR12" s="1389">
        <f t="shared" si="3"/>
        <v>1587.4591267551457</v>
      </c>
      <c r="AS12" s="75"/>
      <c r="AT12" s="75"/>
      <c r="AU12" s="75"/>
    </row>
    <row r="13" spans="1:47" x14ac:dyDescent="0.25">
      <c r="A13" s="15"/>
      <c r="B13" s="21"/>
      <c r="C13" s="135"/>
      <c r="D13" s="21"/>
      <c r="E13" s="274"/>
      <c r="F13" s="274"/>
      <c r="G13" s="274"/>
      <c r="H13" s="266"/>
      <c r="I13" s="274"/>
      <c r="J13" s="274"/>
      <c r="K13" s="274"/>
      <c r="Q13" s="1"/>
      <c r="T13" s="274"/>
      <c r="U13" s="274"/>
      <c r="V13" s="58"/>
      <c r="W13" s="15"/>
      <c r="X13" s="25"/>
      <c r="Y13" s="25"/>
      <c r="AA13" s="43"/>
      <c r="AB13" s="21"/>
      <c r="AC13" s="16"/>
      <c r="AD13" s="16"/>
      <c r="AE13" s="16"/>
      <c r="AF13" s="16"/>
      <c r="AG13" s="16"/>
      <c r="AH13" s="16"/>
      <c r="AI13" s="16"/>
      <c r="AJ13" s="15"/>
      <c r="AK13" s="16"/>
      <c r="AL13" s="16"/>
      <c r="AM13" s="16"/>
      <c r="AN13" s="1"/>
      <c r="AO13" s="16"/>
      <c r="AP13" s="16"/>
      <c r="AQ13" s="16"/>
      <c r="AR13" s="16"/>
      <c r="AS13" s="75"/>
      <c r="AT13" s="75"/>
      <c r="AU13" s="75"/>
    </row>
    <row r="14" spans="1:47" x14ac:dyDescent="0.25">
      <c r="B14" s="29"/>
      <c r="C14" s="125"/>
      <c r="D14" s="21"/>
      <c r="E14" s="274"/>
      <c r="F14" s="266"/>
      <c r="G14" s="266"/>
      <c r="H14" s="266"/>
      <c r="I14" s="274"/>
      <c r="J14" s="266"/>
      <c r="K14" s="266"/>
      <c r="Q14" s="1"/>
      <c r="T14" s="266"/>
      <c r="U14" s="266"/>
      <c r="V14" s="58"/>
      <c r="W14" s="15"/>
      <c r="X14" s="25"/>
      <c r="Y14" s="25"/>
      <c r="AA14" s="29"/>
      <c r="AB14" s="21"/>
      <c r="AC14" s="16"/>
      <c r="AD14" s="16"/>
      <c r="AE14" s="16"/>
      <c r="AF14" s="16"/>
      <c r="AG14" s="16"/>
      <c r="AH14" s="16"/>
      <c r="AI14" s="16"/>
      <c r="AJ14" s="15"/>
      <c r="AK14" s="16"/>
      <c r="AL14" s="16"/>
      <c r="AM14" s="16"/>
      <c r="AN14" s="1"/>
      <c r="AO14" s="16"/>
      <c r="AP14" s="16"/>
      <c r="AQ14" s="16"/>
      <c r="AR14" s="16"/>
      <c r="AS14" s="75"/>
      <c r="AT14" s="75"/>
      <c r="AU14" s="75"/>
    </row>
    <row r="15" spans="1:47" x14ac:dyDescent="0.25">
      <c r="B15" s="422" t="s">
        <v>23</v>
      </c>
      <c r="C15" s="125"/>
      <c r="D15" s="89"/>
      <c r="E15" s="274"/>
      <c r="F15" s="266"/>
      <c r="G15" s="266"/>
      <c r="H15" s="266"/>
      <c r="I15" s="274"/>
      <c r="J15" s="266"/>
      <c r="K15" s="266"/>
      <c r="M15" s="266"/>
      <c r="N15" s="274"/>
      <c r="O15" s="266"/>
      <c r="P15" s="266"/>
      <c r="Q15" s="266"/>
      <c r="R15" s="266"/>
      <c r="S15" s="274"/>
      <c r="T15" s="266"/>
      <c r="U15" s="266"/>
      <c r="V15" s="58"/>
      <c r="W15" s="15"/>
      <c r="X15" s="25"/>
      <c r="Y15" s="25"/>
      <c r="AA15" s="137" t="s">
        <v>23</v>
      </c>
      <c r="AB15" s="89"/>
      <c r="AC15" s="16"/>
      <c r="AD15" s="16"/>
      <c r="AE15" s="16"/>
      <c r="AF15" s="16"/>
      <c r="AG15" s="16"/>
      <c r="AH15" s="16"/>
      <c r="AI15" s="16"/>
      <c r="AJ15" s="15"/>
      <c r="AK15" s="16"/>
      <c r="AL15" s="16"/>
      <c r="AM15" s="16"/>
      <c r="AN15" s="1"/>
      <c r="AO15" s="16"/>
      <c r="AP15" s="16"/>
      <c r="AQ15" s="16"/>
      <c r="AR15" s="16"/>
      <c r="AS15" s="75"/>
      <c r="AT15" s="75"/>
      <c r="AU15" s="75"/>
    </row>
    <row r="16" spans="1:47" x14ac:dyDescent="0.25">
      <c r="B16" s="608" t="s">
        <v>26</v>
      </c>
      <c r="C16" s="974" t="s">
        <v>27</v>
      </c>
      <c r="D16" s="975"/>
      <c r="E16" s="771">
        <v>583.15</v>
      </c>
      <c r="F16" s="720" t="s">
        <v>101</v>
      </c>
      <c r="G16" s="720" t="s">
        <v>101</v>
      </c>
      <c r="H16" s="542"/>
      <c r="I16" s="771">
        <v>316.33999999999997</v>
      </c>
      <c r="J16" s="720" t="s">
        <v>101</v>
      </c>
      <c r="K16" s="720" t="s">
        <v>101</v>
      </c>
      <c r="L16" s="440"/>
      <c r="M16" s="440"/>
      <c r="N16" s="771">
        <f>SUM(O16:P16)</f>
        <v>406.27692199999996</v>
      </c>
      <c r="O16" s="720">
        <v>336.9</v>
      </c>
      <c r="P16" s="720">
        <v>69.376921999999993</v>
      </c>
      <c r="Q16" s="976"/>
      <c r="R16" s="542"/>
      <c r="S16" s="771">
        <v>591.81832843500001</v>
      </c>
      <c r="T16" s="720">
        <v>591.81832843500001</v>
      </c>
      <c r="U16" s="720">
        <v>0</v>
      </c>
      <c r="X16" s="365">
        <f>VLOOKUP(B16,'FX rates'!$B$9:$K$124,9,FALSE)</f>
        <v>4.1394166666666665</v>
      </c>
      <c r="Y16" s="383">
        <f>VLOOKUP(B16,'FX rates'!$B$9:$K$124,10,FALSE)</f>
        <v>4.0347499999999998</v>
      </c>
      <c r="AA16" s="608" t="s">
        <v>26</v>
      </c>
      <c r="AB16" s="89"/>
      <c r="AC16" s="355">
        <f t="shared" ref="AC16:AE21" si="4">IF(E16="NA", "NA", E16/$X16)</f>
        <v>140.877337789141</v>
      </c>
      <c r="AD16" s="343" t="str">
        <f t="shared" si="4"/>
        <v>NA</v>
      </c>
      <c r="AE16" s="33" t="str">
        <f t="shared" si="4"/>
        <v>NA</v>
      </c>
      <c r="AG16" s="355">
        <f t="shared" ref="AG16:AI21" si="5">IF(I16="NA", "NA", I16/$X16)</f>
        <v>76.421395929378136</v>
      </c>
      <c r="AH16" s="343" t="str">
        <f t="shared" si="5"/>
        <v>NA</v>
      </c>
      <c r="AI16" s="33" t="str">
        <f t="shared" si="5"/>
        <v>NA</v>
      </c>
      <c r="AK16" s="355">
        <f t="shared" ref="AK16:AM21" si="6">IF(N16="NA", "NA", N16/$Y16)</f>
        <v>100.69444748745275</v>
      </c>
      <c r="AL16" s="343">
        <f t="shared" si="6"/>
        <v>83.499597248900173</v>
      </c>
      <c r="AM16" s="33">
        <f t="shared" si="6"/>
        <v>17.194850238552572</v>
      </c>
      <c r="AN16" s="1"/>
      <c r="AP16" s="355">
        <f t="shared" ref="AP16:AR21" si="7">IF(S16="NA", "NA", S16/$Y16)</f>
        <v>146.68029702831652</v>
      </c>
      <c r="AQ16" s="343">
        <f t="shared" si="7"/>
        <v>146.68029702831652</v>
      </c>
      <c r="AR16" s="33">
        <f t="shared" si="7"/>
        <v>0</v>
      </c>
      <c r="AS16" s="75"/>
      <c r="AT16" s="7"/>
      <c r="AU16" s="7"/>
    </row>
    <row r="17" spans="1:47" hidden="1" x14ac:dyDescent="0.25">
      <c r="A17" s="15"/>
      <c r="B17" s="610" t="s">
        <v>444</v>
      </c>
      <c r="C17" s="848" t="s">
        <v>31</v>
      </c>
      <c r="D17" s="579"/>
      <c r="E17" s="772"/>
      <c r="F17" s="558" t="s">
        <v>101</v>
      </c>
      <c r="G17" s="558" t="s">
        <v>101</v>
      </c>
      <c r="H17" s="954"/>
      <c r="I17" s="772"/>
      <c r="J17" s="558" t="s">
        <v>101</v>
      </c>
      <c r="K17" s="558" t="s">
        <v>101</v>
      </c>
      <c r="L17" s="440"/>
      <c r="M17" s="444"/>
      <c r="N17" s="772">
        <f t="shared" ref="N17:N24" si="8">SUM(O17:P17)</f>
        <v>0</v>
      </c>
      <c r="O17" s="772">
        <v>0</v>
      </c>
      <c r="P17" s="558">
        <v>0</v>
      </c>
      <c r="Q17" s="954"/>
      <c r="R17" s="967"/>
      <c r="S17" s="772">
        <v>11400184.029999999</v>
      </c>
      <c r="T17" s="772">
        <v>0</v>
      </c>
      <c r="U17" s="558">
        <v>11400184.029999999</v>
      </c>
      <c r="V17" s="58"/>
      <c r="W17" s="15"/>
      <c r="X17" s="366">
        <f>VLOOKUP(B17,'FX rates'!$B$9:$K$124,9,FALSE)</f>
        <v>23197.75</v>
      </c>
      <c r="Y17" s="336">
        <f>VLOOKUP(B17,'FX rates'!$B$9:$K$124,10,FALSE)</f>
        <v>22980.441666666666</v>
      </c>
      <c r="AA17" s="610" t="s">
        <v>444</v>
      </c>
      <c r="AB17" s="95"/>
      <c r="AC17" s="356">
        <f t="shared" si="4"/>
        <v>0</v>
      </c>
      <c r="AD17" s="76" t="str">
        <f t="shared" si="4"/>
        <v>NA</v>
      </c>
      <c r="AE17" s="34" t="str">
        <f t="shared" si="4"/>
        <v>NA</v>
      </c>
      <c r="AF17" s="16"/>
      <c r="AG17" s="356">
        <f t="shared" si="5"/>
        <v>0</v>
      </c>
      <c r="AH17" s="76" t="str">
        <f t="shared" si="5"/>
        <v>NA</v>
      </c>
      <c r="AI17" s="34" t="str">
        <f t="shared" si="5"/>
        <v>NA</v>
      </c>
      <c r="AJ17" s="15"/>
      <c r="AK17" s="356">
        <f t="shared" si="6"/>
        <v>0</v>
      </c>
      <c r="AL17" s="76">
        <f t="shared" si="6"/>
        <v>0</v>
      </c>
      <c r="AM17" s="34">
        <f t="shared" si="6"/>
        <v>0</v>
      </c>
      <c r="AN17" s="1"/>
      <c r="AO17" s="16"/>
      <c r="AP17" s="356">
        <f t="shared" si="7"/>
        <v>496.08202467823179</v>
      </c>
      <c r="AQ17" s="76">
        <f t="shared" si="7"/>
        <v>0</v>
      </c>
      <c r="AR17" s="34">
        <f t="shared" si="7"/>
        <v>496.08202467823179</v>
      </c>
      <c r="AS17" s="75"/>
      <c r="AT17" s="75"/>
      <c r="AU17" s="75"/>
    </row>
    <row r="18" spans="1:47" x14ac:dyDescent="0.25">
      <c r="A18" s="15"/>
      <c r="B18" s="610" t="s">
        <v>32</v>
      </c>
      <c r="C18" s="977" t="s">
        <v>33</v>
      </c>
      <c r="D18" s="579"/>
      <c r="E18" s="772">
        <v>969.65</v>
      </c>
      <c r="F18" s="558">
        <v>969.65</v>
      </c>
      <c r="G18" s="558">
        <v>0</v>
      </c>
      <c r="H18" s="954"/>
      <c r="I18" s="772">
        <v>3307.45</v>
      </c>
      <c r="J18" s="558">
        <v>3307.45</v>
      </c>
      <c r="K18" s="558">
        <v>0</v>
      </c>
      <c r="L18" s="440"/>
      <c r="M18" s="444"/>
      <c r="N18" s="772">
        <f t="shared" si="8"/>
        <v>5060.5809999999992</v>
      </c>
      <c r="O18" s="558">
        <v>5004.7659999999996</v>
      </c>
      <c r="P18" s="558">
        <v>55.814999999999998</v>
      </c>
      <c r="Q18" s="954"/>
      <c r="R18" s="967"/>
      <c r="S18" s="772">
        <v>5857.9555719999998</v>
      </c>
      <c r="T18" s="558">
        <v>5857.9555719999998</v>
      </c>
      <c r="U18" s="558">
        <v>0</v>
      </c>
      <c r="V18" s="58"/>
      <c r="W18" s="15"/>
      <c r="X18" s="366">
        <f>VLOOKUP(B18,'FX rates'!$B$9:$K$124,9,FALSE)</f>
        <v>7.8348333333333349</v>
      </c>
      <c r="Y18" s="336">
        <f>VLOOKUP(B18,'FX rates'!$B$9:$K$124,10,FALSE)</f>
        <v>7.8378333333333332</v>
      </c>
      <c r="AA18" s="610" t="s">
        <v>32</v>
      </c>
      <c r="AB18" s="95"/>
      <c r="AC18" s="356">
        <f t="shared" si="4"/>
        <v>123.76140739007421</v>
      </c>
      <c r="AD18" s="76">
        <f t="shared" si="4"/>
        <v>123.76140739007421</v>
      </c>
      <c r="AE18" s="34">
        <f t="shared" si="4"/>
        <v>0</v>
      </c>
      <c r="AF18" s="16"/>
      <c r="AG18" s="356">
        <f t="shared" si="5"/>
        <v>422.14682294879691</v>
      </c>
      <c r="AH18" s="76">
        <f t="shared" si="5"/>
        <v>422.14682294879691</v>
      </c>
      <c r="AI18" s="34">
        <f t="shared" si="5"/>
        <v>0</v>
      </c>
      <c r="AJ18" s="15"/>
      <c r="AK18" s="356">
        <f t="shared" si="6"/>
        <v>645.66070555212957</v>
      </c>
      <c r="AL18" s="76">
        <f t="shared" si="6"/>
        <v>638.5394773215387</v>
      </c>
      <c r="AM18" s="34">
        <f t="shared" si="6"/>
        <v>7.1212282305909369</v>
      </c>
      <c r="AN18" s="1"/>
      <c r="AO18" s="16"/>
      <c r="AP18" s="356">
        <f t="shared" si="7"/>
        <v>747.39476113721901</v>
      </c>
      <c r="AQ18" s="76">
        <f t="shared" si="7"/>
        <v>747.39476113721901</v>
      </c>
      <c r="AR18" s="34">
        <f t="shared" si="7"/>
        <v>0</v>
      </c>
      <c r="AS18" s="75"/>
      <c r="AT18" s="75"/>
      <c r="AU18" s="75"/>
    </row>
    <row r="19" spans="1:47" s="440" customFormat="1" x14ac:dyDescent="0.25">
      <c r="A19" s="444"/>
      <c r="B19" s="610" t="s">
        <v>36</v>
      </c>
      <c r="C19" s="977" t="s">
        <v>37</v>
      </c>
      <c r="D19" s="579"/>
      <c r="E19" s="772">
        <f>SUM(F19:G19)</f>
        <v>294887.40000000002</v>
      </c>
      <c r="F19" s="558">
        <v>84640.5</v>
      </c>
      <c r="G19" s="558">
        <v>210246.9</v>
      </c>
      <c r="H19" s="954"/>
      <c r="I19" s="772">
        <v>211734.09</v>
      </c>
      <c r="J19" s="558" t="s">
        <v>101</v>
      </c>
      <c r="K19" s="558" t="s">
        <v>101</v>
      </c>
      <c r="M19" s="444"/>
      <c r="N19" s="772">
        <f t="shared" si="8"/>
        <v>322132.90000000002</v>
      </c>
      <c r="O19" s="558">
        <v>147240.4</v>
      </c>
      <c r="P19" s="558">
        <v>174892.5</v>
      </c>
      <c r="Q19" s="954"/>
      <c r="R19" s="967"/>
      <c r="S19" s="772">
        <f>SUM(T19:U19)</f>
        <v>419910.2</v>
      </c>
      <c r="T19" s="558">
        <v>176908.5</v>
      </c>
      <c r="U19" s="558">
        <v>243001.7</v>
      </c>
      <c r="V19" s="944"/>
      <c r="W19" s="444"/>
      <c r="X19" s="982">
        <f>VLOOKUP(B19,'FX rates'!$B$9:$K$124,9,FALSE)</f>
        <v>108.9045</v>
      </c>
      <c r="Y19" s="983">
        <f>VLOOKUP(B19,'FX rates'!$B$9:$K$124,10,FALSE)</f>
        <v>110.27499999999998</v>
      </c>
      <c r="AA19" s="610" t="s">
        <v>36</v>
      </c>
      <c r="AB19" s="751"/>
      <c r="AC19" s="762">
        <f t="shared" si="4"/>
        <v>2707.7613872704987</v>
      </c>
      <c r="AD19" s="763">
        <f t="shared" si="4"/>
        <v>777.19928928556669</v>
      </c>
      <c r="AE19" s="562">
        <f t="shared" si="4"/>
        <v>1930.5620979849318</v>
      </c>
      <c r="AF19" s="446"/>
      <c r="AG19" s="762">
        <f t="shared" si="5"/>
        <v>1944.2180075203503</v>
      </c>
      <c r="AH19" s="763" t="str">
        <f t="shared" si="5"/>
        <v>NA</v>
      </c>
      <c r="AI19" s="562" t="str">
        <f t="shared" si="5"/>
        <v>NA</v>
      </c>
      <c r="AJ19" s="444"/>
      <c r="AK19" s="762">
        <f t="shared" si="6"/>
        <v>2921.1779641804587</v>
      </c>
      <c r="AL19" s="763">
        <f t="shared" si="6"/>
        <v>1335.2110632509637</v>
      </c>
      <c r="AM19" s="562">
        <f t="shared" si="6"/>
        <v>1585.9669009294948</v>
      </c>
      <c r="AO19" s="446"/>
      <c r="AP19" s="762">
        <f t="shared" si="7"/>
        <v>3807.8458399455913</v>
      </c>
      <c r="AQ19" s="763">
        <f t="shared" si="7"/>
        <v>1604.2484697347543</v>
      </c>
      <c r="AR19" s="562">
        <f t="shared" si="7"/>
        <v>2203.5973702108372</v>
      </c>
      <c r="AS19" s="530"/>
      <c r="AT19" s="530"/>
      <c r="AU19" s="530"/>
    </row>
    <row r="20" spans="1:47" x14ac:dyDescent="0.25">
      <c r="A20" s="15"/>
      <c r="B20" s="610" t="s">
        <v>38</v>
      </c>
      <c r="C20" s="977" t="s">
        <v>39</v>
      </c>
      <c r="D20" s="579"/>
      <c r="E20" s="772">
        <v>2391220</v>
      </c>
      <c r="F20" s="558" t="s">
        <v>101</v>
      </c>
      <c r="G20" s="558" t="s">
        <v>101</v>
      </c>
      <c r="H20" s="954"/>
      <c r="I20" s="772" t="s">
        <v>101</v>
      </c>
      <c r="J20" s="558" t="s">
        <v>101</v>
      </c>
      <c r="K20" s="558" t="s">
        <v>101</v>
      </c>
      <c r="L20" s="440"/>
      <c r="M20" s="444"/>
      <c r="N20" s="772">
        <f t="shared" si="8"/>
        <v>1943712</v>
      </c>
      <c r="O20" s="558">
        <v>1728830</v>
      </c>
      <c r="P20" s="558">
        <v>214882</v>
      </c>
      <c r="Q20" s="954"/>
      <c r="R20" s="967"/>
      <c r="S20" s="772">
        <f>SUM(T20:U20)</f>
        <v>420071.37</v>
      </c>
      <c r="T20" s="558">
        <v>176887.25</v>
      </c>
      <c r="U20" s="558">
        <v>243184.12</v>
      </c>
      <c r="V20" s="58"/>
      <c r="W20" s="15"/>
      <c r="X20" s="366">
        <f>VLOOKUP(B20,'FX rates'!$B$9:$K$124,9,FALSE)</f>
        <v>1166.2100000000003</v>
      </c>
      <c r="Y20" s="336">
        <f>VLOOKUP(B20,'FX rates'!$B$9:$K$124,10,FALSE)</f>
        <v>1098.4283333333333</v>
      </c>
      <c r="AA20" s="610" t="s">
        <v>38</v>
      </c>
      <c r="AB20" s="95"/>
      <c r="AC20" s="356">
        <f t="shared" si="4"/>
        <v>2050.4197357251264</v>
      </c>
      <c r="AD20" s="76" t="str">
        <f t="shared" si="4"/>
        <v>NA</v>
      </c>
      <c r="AE20" s="34" t="str">
        <f t="shared" si="4"/>
        <v>NA</v>
      </c>
      <c r="AF20" s="16"/>
      <c r="AG20" s="356" t="str">
        <f t="shared" si="5"/>
        <v>NA</v>
      </c>
      <c r="AH20" s="76" t="str">
        <f t="shared" si="5"/>
        <v>NA</v>
      </c>
      <c r="AI20" s="34" t="str">
        <f t="shared" si="5"/>
        <v>NA</v>
      </c>
      <c r="AJ20" s="15"/>
      <c r="AK20" s="356">
        <f t="shared" si="6"/>
        <v>1769.5392052584223</v>
      </c>
      <c r="AL20" s="76">
        <f t="shared" si="6"/>
        <v>1573.9124233564016</v>
      </c>
      <c r="AM20" s="34">
        <f t="shared" si="6"/>
        <v>195.62678190202061</v>
      </c>
      <c r="AN20" s="1"/>
      <c r="AO20" s="16"/>
      <c r="AP20" s="356">
        <f t="shared" si="7"/>
        <v>382.42947423363989</v>
      </c>
      <c r="AQ20" s="76">
        <f t="shared" si="7"/>
        <v>161.03667816289033</v>
      </c>
      <c r="AR20" s="34">
        <f t="shared" si="7"/>
        <v>221.39279607074957</v>
      </c>
      <c r="AS20" s="75"/>
      <c r="AT20" s="75"/>
      <c r="AU20" s="75"/>
    </row>
    <row r="21" spans="1:47" hidden="1" x14ac:dyDescent="0.25">
      <c r="A21" s="15"/>
      <c r="B21" s="610" t="s">
        <v>433</v>
      </c>
      <c r="C21" s="977" t="s">
        <v>25</v>
      </c>
      <c r="D21" s="579"/>
      <c r="E21" s="772"/>
      <c r="F21" s="558" t="s">
        <v>101</v>
      </c>
      <c r="G21" s="558" t="s">
        <v>101</v>
      </c>
      <c r="H21" s="954"/>
      <c r="I21" s="772"/>
      <c r="J21" s="558" t="s">
        <v>101</v>
      </c>
      <c r="K21" s="558" t="s">
        <v>101</v>
      </c>
      <c r="L21" s="440"/>
      <c r="M21" s="444"/>
      <c r="N21" s="772">
        <f t="shared" si="8"/>
        <v>14315.22</v>
      </c>
      <c r="O21" s="558">
        <v>14315.22</v>
      </c>
      <c r="P21" s="558">
        <v>0</v>
      </c>
      <c r="Q21" s="954"/>
      <c r="R21" s="967"/>
      <c r="S21" s="772" t="s">
        <v>101</v>
      </c>
      <c r="T21" s="558" t="s">
        <v>101</v>
      </c>
      <c r="U21" s="558" t="s">
        <v>101</v>
      </c>
      <c r="V21" s="58"/>
      <c r="W21" s="15"/>
      <c r="X21" s="366">
        <f>VLOOKUP(B21,'FX rates'!$B$9:$K$124,9,FALSE)</f>
        <v>70.459333333333333</v>
      </c>
      <c r="Y21" s="336">
        <f>VLOOKUP(B21,'FX rates'!$B$9:$K$124,10,FALSE)</f>
        <v>68.345999999999989</v>
      </c>
      <c r="AA21" s="610" t="s">
        <v>433</v>
      </c>
      <c r="AB21" s="95"/>
      <c r="AC21" s="356">
        <f t="shared" si="4"/>
        <v>0</v>
      </c>
      <c r="AD21" s="76" t="str">
        <f t="shared" si="4"/>
        <v>NA</v>
      </c>
      <c r="AE21" s="34" t="str">
        <f t="shared" si="4"/>
        <v>NA</v>
      </c>
      <c r="AF21" s="16"/>
      <c r="AG21" s="356">
        <f t="shared" si="5"/>
        <v>0</v>
      </c>
      <c r="AH21" s="76" t="str">
        <f t="shared" si="5"/>
        <v>NA</v>
      </c>
      <c r="AI21" s="34" t="str">
        <f t="shared" si="5"/>
        <v>NA</v>
      </c>
      <c r="AJ21" s="15"/>
      <c r="AK21" s="356">
        <f t="shared" si="6"/>
        <v>209.45219910455626</v>
      </c>
      <c r="AL21" s="76">
        <f t="shared" si="6"/>
        <v>209.45219910455626</v>
      </c>
      <c r="AM21" s="34">
        <f t="shared" si="6"/>
        <v>0</v>
      </c>
      <c r="AN21" s="1"/>
      <c r="AO21" s="16"/>
      <c r="AP21" s="356" t="str">
        <f t="shared" si="7"/>
        <v>NA</v>
      </c>
      <c r="AQ21" s="76" t="str">
        <f t="shared" si="7"/>
        <v>NA</v>
      </c>
      <c r="AR21" s="34" t="str">
        <f t="shared" si="7"/>
        <v>NA</v>
      </c>
      <c r="AS21" s="75"/>
      <c r="AT21" s="75"/>
      <c r="AU21" s="75"/>
    </row>
    <row r="22" spans="1:47" hidden="1" x14ac:dyDescent="0.25">
      <c r="A22" s="15"/>
      <c r="B22" s="818" t="s">
        <v>46</v>
      </c>
      <c r="C22" s="1030" t="s">
        <v>47</v>
      </c>
      <c r="D22" s="579"/>
      <c r="E22" s="772"/>
      <c r="F22" s="961" t="s">
        <v>101</v>
      </c>
      <c r="G22" s="961" t="s">
        <v>101</v>
      </c>
      <c r="H22" s="954"/>
      <c r="I22" s="772"/>
      <c r="J22" s="961" t="s">
        <v>101</v>
      </c>
      <c r="K22" s="961" t="s">
        <v>101</v>
      </c>
      <c r="L22" s="440"/>
      <c r="M22" s="944"/>
      <c r="N22" s="558">
        <f t="shared" si="8"/>
        <v>191.16</v>
      </c>
      <c r="O22" s="558">
        <v>191.16</v>
      </c>
      <c r="P22" s="558">
        <v>0</v>
      </c>
      <c r="Q22" s="954"/>
      <c r="R22" s="967"/>
      <c r="S22" s="558" t="s">
        <v>101</v>
      </c>
      <c r="T22" s="558" t="s">
        <v>101</v>
      </c>
      <c r="U22" s="558" t="s">
        <v>101</v>
      </c>
      <c r="V22" s="1"/>
      <c r="W22" s="15"/>
      <c r="X22" s="366">
        <f>VLOOKUP(B22,'FX rates'!$B$9:$K$124,9,FALSE)</f>
        <v>1.3640000000000001</v>
      </c>
      <c r="Y22" s="336">
        <f>VLOOKUP(B22,'FX rates'!$B$9:$K$124,10,FALSE)</f>
        <v>1.3489166666666668</v>
      </c>
      <c r="AA22" s="818" t="s">
        <v>46</v>
      </c>
      <c r="AB22" s="95"/>
      <c r="AC22" s="356">
        <f>IF(E22="NA", "NA", E22/$X22)</f>
        <v>0</v>
      </c>
      <c r="AD22" s="76" t="str">
        <f t="shared" ref="AD22" si="9">IF(F22="NA", "NA", F22/$X22)</f>
        <v>NA</v>
      </c>
      <c r="AE22" s="34" t="str">
        <f t="shared" ref="AE22" si="10">IF(G22="NA", "NA", G22/$X22)</f>
        <v>NA</v>
      </c>
      <c r="AF22" s="16"/>
      <c r="AG22" s="356">
        <f t="shared" ref="AG22" si="11">IF(I22="NA", "NA", I22/$X22)</f>
        <v>0</v>
      </c>
      <c r="AH22" s="76" t="str">
        <f t="shared" ref="AH22" si="12">IF(J22="NA", "NA", J22/$X22)</f>
        <v>NA</v>
      </c>
      <c r="AI22" s="34" t="str">
        <f t="shared" ref="AI22" si="13">IF(K22="NA", "NA", K22/$X22)</f>
        <v>NA</v>
      </c>
      <c r="AJ22" s="15"/>
      <c r="AK22" s="356">
        <f t="shared" ref="AK22" si="14">IF(N22="NA", "NA", N22/$Y22)</f>
        <v>141.71372088713164</v>
      </c>
      <c r="AL22" s="76">
        <f t="shared" ref="AL22" si="15">IF(O22="NA", "NA", O22/$Y22)</f>
        <v>141.71372088713164</v>
      </c>
      <c r="AM22" s="34">
        <f t="shared" ref="AM22" si="16">IF(P22="NA", "NA", P22/$Y22)</f>
        <v>0</v>
      </c>
      <c r="AN22" s="1"/>
      <c r="AO22" s="16"/>
      <c r="AP22" s="356" t="str">
        <f t="shared" ref="AP22" si="17">IF(S22="NA", "NA", S22/$Y22)</f>
        <v>NA</v>
      </c>
      <c r="AQ22" s="76" t="str">
        <f t="shared" ref="AQ22" si="18">IF(T22="NA", "NA", T22/$Y22)</f>
        <v>NA</v>
      </c>
      <c r="AR22" s="34" t="str">
        <f t="shared" ref="AR22" si="19">IF(U22="NA", "NA", U22/$Y22)</f>
        <v>NA</v>
      </c>
      <c r="AS22" s="75"/>
      <c r="AT22" s="75"/>
      <c r="AU22" s="75"/>
    </row>
    <row r="23" spans="1:47" x14ac:dyDescent="0.25">
      <c r="A23" s="15"/>
      <c r="B23" s="818" t="s">
        <v>45</v>
      </c>
      <c r="C23" s="1030" t="s">
        <v>44</v>
      </c>
      <c r="D23" s="579"/>
      <c r="E23" s="960">
        <v>34467</v>
      </c>
      <c r="F23" s="961" t="s">
        <v>101</v>
      </c>
      <c r="G23" s="961" t="s">
        <v>101</v>
      </c>
      <c r="H23" s="954"/>
      <c r="I23" s="960">
        <v>158205</v>
      </c>
      <c r="J23" s="961" t="s">
        <v>101</v>
      </c>
      <c r="K23" s="961" t="s">
        <v>101</v>
      </c>
      <c r="L23" s="440"/>
      <c r="M23" s="944"/>
      <c r="N23" s="772">
        <v>167546</v>
      </c>
      <c r="O23" s="558" t="s">
        <v>101</v>
      </c>
      <c r="P23" s="558" t="s">
        <v>101</v>
      </c>
      <c r="Q23" s="954"/>
      <c r="R23" s="967"/>
      <c r="S23" s="772">
        <v>144912</v>
      </c>
      <c r="T23" s="558" t="s">
        <v>101</v>
      </c>
      <c r="U23" s="558" t="s">
        <v>101</v>
      </c>
      <c r="V23" s="1"/>
      <c r="W23" s="15"/>
      <c r="X23" s="366">
        <f>VLOOKUP(B23,'FX rates'!$B$9:$K$124,9,FALSE)</f>
        <v>6.8816666666666642</v>
      </c>
      <c r="Y23" s="336">
        <f>VLOOKUP(B23,'FX rates'!$B$9:$K$124,10,FALSE)</f>
        <v>6.6317500000000003</v>
      </c>
      <c r="AA23" s="818" t="s">
        <v>45</v>
      </c>
      <c r="AB23" s="95"/>
      <c r="AC23" s="356">
        <f>IF(E23="NA", "NA", E23/$X23)</f>
        <v>5008.5250666020847</v>
      </c>
      <c r="AD23" s="76" t="str">
        <f t="shared" ref="AD23" si="20">IF(F23="NA", "NA", F23/$X23)</f>
        <v>NA</v>
      </c>
      <c r="AE23" s="34" t="str">
        <f t="shared" ref="AE23" si="21">IF(G23="NA", "NA", G23/$X23)</f>
        <v>NA</v>
      </c>
      <c r="AF23" s="16"/>
      <c r="AG23" s="356">
        <f t="shared" ref="AG23" si="22">IF(I23="NA", "NA", I23/$X23)</f>
        <v>22989.343666747405</v>
      </c>
      <c r="AH23" s="76" t="str">
        <f t="shared" ref="AH23" si="23">IF(J23="NA", "NA", J23/$X23)</f>
        <v>NA</v>
      </c>
      <c r="AI23" s="34" t="str">
        <f t="shared" ref="AI23" si="24">IF(K23="NA", "NA", K23/$X23)</f>
        <v>NA</v>
      </c>
      <c r="AJ23" s="15"/>
      <c r="AK23" s="356">
        <f t="shared" ref="AK23" si="25">IF(N23="NA", "NA", N23/$Y23)</f>
        <v>25264.221359369698</v>
      </c>
      <c r="AL23" s="76" t="str">
        <f t="shared" ref="AL23" si="26">IF(O23="NA", "NA", O23/$Y23)</f>
        <v>NA</v>
      </c>
      <c r="AM23" s="34" t="str">
        <f t="shared" ref="AM23" si="27">IF(P23="NA", "NA", P23/$Y23)</f>
        <v>NA</v>
      </c>
      <c r="AN23" s="1"/>
      <c r="AO23" s="16"/>
      <c r="AP23" s="356">
        <f t="shared" ref="AP23" si="28">IF(S23="NA", "NA", S23/$Y23)</f>
        <v>21851.245900403363</v>
      </c>
      <c r="AQ23" s="76" t="str">
        <f t="shared" ref="AQ23" si="29">IF(T23="NA", "NA", T23/$Y23)</f>
        <v>NA</v>
      </c>
      <c r="AR23" s="34" t="str">
        <f t="shared" ref="AR23" si="30">IF(U23="NA", "NA", U23/$Y23)</f>
        <v>NA</v>
      </c>
      <c r="AS23" s="75"/>
      <c r="AT23" s="75"/>
      <c r="AU23" s="75"/>
    </row>
    <row r="24" spans="1:47" x14ac:dyDescent="0.25">
      <c r="A24" s="15"/>
      <c r="B24" s="612" t="s">
        <v>351</v>
      </c>
      <c r="C24" s="978" t="s">
        <v>48</v>
      </c>
      <c r="D24" s="579"/>
      <c r="E24" s="707">
        <v>4981.3</v>
      </c>
      <c r="F24" s="703">
        <v>4981.3</v>
      </c>
      <c r="G24" s="703">
        <v>0</v>
      </c>
      <c r="H24" s="954"/>
      <c r="I24" s="707">
        <f>SUM(J24:K24)</f>
        <v>2863.67</v>
      </c>
      <c r="J24" s="703">
        <v>1415.96</v>
      </c>
      <c r="K24" s="703">
        <v>1447.71</v>
      </c>
      <c r="L24" s="440"/>
      <c r="M24" s="944"/>
      <c r="N24" s="707">
        <f t="shared" si="8"/>
        <v>5223.0219999999999</v>
      </c>
      <c r="O24" s="703">
        <v>5223.0219999999999</v>
      </c>
      <c r="P24" s="703">
        <v>0</v>
      </c>
      <c r="Q24" s="954"/>
      <c r="R24" s="967"/>
      <c r="S24" s="707">
        <f>SUM(T24:U24)</f>
        <v>5781.5343436779294</v>
      </c>
      <c r="T24" s="703">
        <v>4397.3599999999997</v>
      </c>
      <c r="U24" s="703">
        <v>1384.17434367793</v>
      </c>
      <c r="W24" s="15"/>
      <c r="X24" s="368">
        <f>VLOOKUP(B24,'FX rates'!$B$9:$K$124,9,FALSE)</f>
        <v>30.879249999999999</v>
      </c>
      <c r="Y24" s="384">
        <f>VLOOKUP(B24,'FX rates'!$B$9:$K$124,10,FALSE)</f>
        <v>32.224833333333336</v>
      </c>
      <c r="AA24" s="612" t="s">
        <v>351</v>
      </c>
      <c r="AB24" s="95"/>
      <c r="AC24" s="357">
        <f>IF(E24="NA", "NA", E24/$X24)</f>
        <v>161.31544645676306</v>
      </c>
      <c r="AD24" s="344">
        <f>IF(F24="NA", "NA", F24/$X24)</f>
        <v>161.31544645676306</v>
      </c>
      <c r="AE24" s="96">
        <f>IF(G24="NA", "NA", G24/$X24)</f>
        <v>0</v>
      </c>
      <c r="AF24" s="16"/>
      <c r="AG24" s="357">
        <f>IF(I24="NA", "NA", I24/$X24)</f>
        <v>92.737679833545187</v>
      </c>
      <c r="AH24" s="344">
        <f>IF(J24="NA", "NA", J24/$X24)</f>
        <v>45.854740642988418</v>
      </c>
      <c r="AI24" s="96">
        <f>IF(K24="NA", "NA", K24/$X24)</f>
        <v>46.882939190556769</v>
      </c>
      <c r="AJ24" s="15"/>
      <c r="AK24" s="357">
        <f>IF(N24="NA", "NA", N24/$Y24)</f>
        <v>162.08065208508964</v>
      </c>
      <c r="AL24" s="344">
        <f>IF(O24="NA", "NA", O24/$Y24)</f>
        <v>162.08065208508964</v>
      </c>
      <c r="AM24" s="96">
        <f>IF(P24="NA", "NA", P24/$Y24)</f>
        <v>0</v>
      </c>
      <c r="AN24" s="1"/>
      <c r="AO24" s="16"/>
      <c r="AP24" s="357">
        <f>IF(S24="NA", "NA", S24/$Y24)</f>
        <v>179.41238931707727</v>
      </c>
      <c r="AQ24" s="344">
        <f>IF(T24="NA", "NA", T24/$Y24)</f>
        <v>136.45873524042014</v>
      </c>
      <c r="AR24" s="96">
        <f>IF(U24="NA", "NA", U24/$Y24)</f>
        <v>42.953654076657131</v>
      </c>
      <c r="AS24" s="75"/>
      <c r="AT24" s="75"/>
      <c r="AU24" s="75"/>
    </row>
    <row r="25" spans="1:47" x14ac:dyDescent="0.25">
      <c r="B25" s="37"/>
      <c r="C25" s="135"/>
      <c r="D25" s="37"/>
      <c r="E25" s="274"/>
      <c r="F25" s="277"/>
      <c r="G25" s="277"/>
      <c r="H25" s="266"/>
      <c r="I25" s="274"/>
      <c r="J25" s="277"/>
      <c r="K25" s="277"/>
      <c r="M25" s="266"/>
      <c r="N25" s="274"/>
      <c r="O25" s="274"/>
      <c r="P25" s="274"/>
      <c r="Q25" s="266"/>
      <c r="R25" s="266"/>
      <c r="S25" s="266"/>
      <c r="T25" s="266"/>
      <c r="U25" s="274"/>
      <c r="V25" s="58"/>
      <c r="W25" s="15"/>
      <c r="X25" s="25"/>
      <c r="Y25" s="25"/>
      <c r="AA25" s="43"/>
      <c r="AB25" s="37"/>
      <c r="AC25" s="16"/>
      <c r="AD25" s="16"/>
      <c r="AE25" s="16"/>
      <c r="AF25" s="16"/>
      <c r="AG25" s="16"/>
      <c r="AH25" s="16"/>
      <c r="AI25" s="16"/>
      <c r="AJ25" s="15"/>
      <c r="AK25" s="16"/>
      <c r="AL25" s="16"/>
      <c r="AM25" s="16"/>
      <c r="AN25" s="1"/>
      <c r="AO25" s="16"/>
      <c r="AP25" s="16"/>
      <c r="AQ25" s="16"/>
      <c r="AR25" s="16"/>
      <c r="AS25" s="75"/>
      <c r="AT25" s="75"/>
      <c r="AU25" s="75"/>
    </row>
    <row r="26" spans="1:47" x14ac:dyDescent="0.25">
      <c r="B26" s="21"/>
      <c r="C26" s="125"/>
      <c r="D26" s="21"/>
      <c r="E26" s="274"/>
      <c r="F26" s="266"/>
      <c r="G26" s="266"/>
      <c r="H26" s="266"/>
      <c r="I26" s="274"/>
      <c r="J26" s="266"/>
      <c r="K26" s="266"/>
      <c r="M26" s="266"/>
      <c r="N26" s="274"/>
      <c r="O26" s="266"/>
      <c r="P26" s="266"/>
      <c r="Q26" s="266"/>
      <c r="R26" s="266"/>
      <c r="S26" s="266"/>
      <c r="T26" s="266"/>
      <c r="U26" s="266"/>
      <c r="V26" s="58"/>
      <c r="W26" s="15"/>
      <c r="X26" s="25"/>
      <c r="Y26" s="25"/>
      <c r="AA26" s="21"/>
      <c r="AB26" s="21"/>
      <c r="AC26" s="16"/>
      <c r="AD26" s="16"/>
      <c r="AE26" s="16"/>
      <c r="AF26" s="16"/>
      <c r="AG26" s="16"/>
      <c r="AH26" s="16"/>
      <c r="AI26" s="16"/>
      <c r="AJ26" s="15"/>
      <c r="AK26" s="16"/>
      <c r="AL26" s="16"/>
      <c r="AM26" s="16"/>
      <c r="AN26" s="1"/>
      <c r="AO26" s="16"/>
      <c r="AP26" s="16"/>
      <c r="AQ26" s="16"/>
      <c r="AR26" s="16"/>
      <c r="AS26" s="75"/>
      <c r="AT26" s="75"/>
      <c r="AU26" s="75"/>
    </row>
    <row r="27" spans="1:47" x14ac:dyDescent="0.25">
      <c r="A27" s="15"/>
      <c r="B27" s="422" t="s">
        <v>52</v>
      </c>
      <c r="C27" s="125"/>
      <c r="D27" s="89"/>
      <c r="E27" s="274"/>
      <c r="F27" s="266"/>
      <c r="G27" s="266"/>
      <c r="H27" s="266"/>
      <c r="I27" s="274"/>
      <c r="J27" s="266"/>
      <c r="K27" s="266"/>
      <c r="M27" s="266"/>
      <c r="N27" s="274"/>
      <c r="O27" s="266"/>
      <c r="P27" s="266"/>
      <c r="Q27" s="266"/>
      <c r="R27" s="266"/>
      <c r="S27" s="266"/>
      <c r="T27" s="266"/>
      <c r="U27" s="266"/>
      <c r="V27" s="58"/>
      <c r="W27" s="15"/>
      <c r="X27" s="25"/>
      <c r="Y27" s="25"/>
      <c r="AA27" s="137" t="s">
        <v>52</v>
      </c>
      <c r="AB27" s="89"/>
      <c r="AC27" s="16"/>
      <c r="AD27" s="16"/>
      <c r="AE27" s="16"/>
      <c r="AF27" s="16"/>
      <c r="AG27" s="16"/>
      <c r="AH27" s="16"/>
      <c r="AI27" s="16"/>
      <c r="AJ27" s="15"/>
      <c r="AK27" s="16"/>
      <c r="AL27" s="16"/>
      <c r="AM27" s="16"/>
      <c r="AN27" s="1"/>
      <c r="AO27" s="16"/>
      <c r="AP27" s="16"/>
      <c r="AQ27" s="16"/>
      <c r="AR27" s="16"/>
      <c r="AS27" s="75"/>
      <c r="AT27" s="75"/>
      <c r="AU27" s="75"/>
    </row>
    <row r="28" spans="1:47" hidden="1" x14ac:dyDescent="0.25">
      <c r="A28" s="15"/>
      <c r="B28" s="624" t="s">
        <v>120</v>
      </c>
      <c r="C28" s="1378" t="s">
        <v>57</v>
      </c>
      <c r="D28" s="975"/>
      <c r="E28" s="970"/>
      <c r="F28" s="971"/>
      <c r="G28" s="971"/>
      <c r="H28" s="954"/>
      <c r="I28" s="970"/>
      <c r="J28" s="971"/>
      <c r="K28" s="971"/>
      <c r="L28" s="440"/>
      <c r="M28" s="954"/>
      <c r="N28" s="970">
        <v>0</v>
      </c>
      <c r="O28" s="971">
        <v>0</v>
      </c>
      <c r="P28" s="971">
        <v>0</v>
      </c>
      <c r="Q28" s="954"/>
      <c r="R28" s="954"/>
      <c r="S28" s="970">
        <v>3</v>
      </c>
      <c r="T28" s="971">
        <v>3</v>
      </c>
      <c r="U28" s="971">
        <v>0</v>
      </c>
      <c r="V28" s="944"/>
      <c r="W28" s="444"/>
      <c r="X28" s="1392">
        <f>VLOOKUP(B28,'FX rates'!$B$9:$K$124,9,FALSE)</f>
        <v>0.8942500000000001</v>
      </c>
      <c r="Y28" s="1393">
        <f>VLOOKUP(B28,'FX rates'!$B$9:$K$124,10,FALSE)</f>
        <v>0.84750000000000014</v>
      </c>
      <c r="Z28" s="440"/>
      <c r="AA28" s="608" t="s">
        <v>120</v>
      </c>
      <c r="AB28" s="975"/>
      <c r="AC28" s="1394">
        <f t="shared" ref="AC28:AC43" si="31">IF(E28="NA", "NA", E28/$X28)</f>
        <v>0</v>
      </c>
      <c r="AD28" s="1395">
        <f t="shared" ref="AD28:AD43" si="32">IF(F28="NA", "NA", F28/$X28)</f>
        <v>0</v>
      </c>
      <c r="AE28" s="1396">
        <f t="shared" ref="AE28:AE43" si="33">IF(G28="NA", "NA", G28/$X28)</f>
        <v>0</v>
      </c>
      <c r="AF28" s="446"/>
      <c r="AG28" s="1394">
        <f t="shared" ref="AG28:AG43" si="34">IF(I28="NA", "NA", I28/$X28)</f>
        <v>0</v>
      </c>
      <c r="AH28" s="1395">
        <f t="shared" ref="AH28:AH43" si="35">IF(J28="NA", "NA", J28/$X28)</f>
        <v>0</v>
      </c>
      <c r="AI28" s="1396">
        <f t="shared" ref="AI28:AI43" si="36">IF(K28="NA", "NA", K28/$X28)</f>
        <v>0</v>
      </c>
      <c r="AJ28" s="444"/>
      <c r="AK28" s="1394">
        <f t="shared" ref="AK28:AK43" si="37">IF(N28="NA", "NA", N28/$Y28)</f>
        <v>0</v>
      </c>
      <c r="AL28" s="1395">
        <f t="shared" ref="AL28:AL43" si="38">IF(O28="NA", "NA", O28/$Y28)</f>
        <v>0</v>
      </c>
      <c r="AM28" s="1396">
        <f t="shared" ref="AM28:AM43" si="39">IF(P28="NA", "NA", P28/$Y28)</f>
        <v>0</v>
      </c>
      <c r="AN28" s="440"/>
      <c r="AO28" s="446"/>
      <c r="AP28" s="1394">
        <f t="shared" ref="AP28:AP43" si="40">IF(S28="NA", "NA", S28/$Y28)</f>
        <v>3.5398230088495568</v>
      </c>
      <c r="AQ28" s="1395">
        <f t="shared" ref="AQ28:AQ43" si="41">IF(T28="NA", "NA", T28/$Y28)</f>
        <v>3.5398230088495568</v>
      </c>
      <c r="AR28" s="1396">
        <f t="shared" ref="AR28:AR43" si="42">IF(U28="NA", "NA", U28/$Y28)</f>
        <v>0</v>
      </c>
      <c r="AS28" s="530"/>
      <c r="AT28" s="530"/>
      <c r="AU28" s="75"/>
    </row>
    <row r="29" spans="1:47" customFormat="1" x14ac:dyDescent="0.25">
      <c r="A29" s="15"/>
      <c r="B29" s="628" t="s">
        <v>123</v>
      </c>
      <c r="C29" s="1391" t="s">
        <v>57</v>
      </c>
      <c r="D29" s="543"/>
      <c r="E29" s="771">
        <v>552</v>
      </c>
      <c r="F29" s="720" t="s">
        <v>101</v>
      </c>
      <c r="G29" s="720" t="s">
        <v>101</v>
      </c>
      <c r="H29" s="954"/>
      <c r="I29" s="771">
        <v>997</v>
      </c>
      <c r="J29" s="720" t="s">
        <v>101</v>
      </c>
      <c r="K29" s="720" t="s">
        <v>101</v>
      </c>
      <c r="L29" s="440"/>
      <c r="M29" s="954"/>
      <c r="N29" s="771">
        <v>9.1999999999999993</v>
      </c>
      <c r="O29" s="720">
        <v>9.1999999999999993</v>
      </c>
      <c r="P29" s="720">
        <v>0</v>
      </c>
      <c r="Q29" s="954"/>
      <c r="R29" s="954"/>
      <c r="S29" s="771">
        <v>105.78</v>
      </c>
      <c r="T29" s="720">
        <v>105.78</v>
      </c>
      <c r="U29" s="720">
        <v>0</v>
      </c>
      <c r="V29" s="944"/>
      <c r="W29" s="444"/>
      <c r="X29" s="979">
        <f>VLOOKUP(B29,'FX rates'!$B$9:$K$124,9,FALSE)</f>
        <v>0.8942500000000001</v>
      </c>
      <c r="Y29" s="980">
        <f>VLOOKUP(B29,'FX rates'!$B$9:$K$124,10,FALSE)</f>
        <v>0.84750000000000014</v>
      </c>
      <c r="Z29" s="440"/>
      <c r="AA29" s="610" t="s">
        <v>123</v>
      </c>
      <c r="AB29" s="751"/>
      <c r="AC29" s="760">
        <f t="shared" si="31"/>
        <v>617.27704780542342</v>
      </c>
      <c r="AD29" s="761" t="str">
        <f t="shared" si="32"/>
        <v>NA</v>
      </c>
      <c r="AE29" s="609" t="str">
        <f t="shared" si="33"/>
        <v>NA</v>
      </c>
      <c r="AF29" s="446"/>
      <c r="AG29" s="760">
        <f t="shared" si="34"/>
        <v>1114.9007548224768</v>
      </c>
      <c r="AH29" s="761" t="str">
        <f t="shared" si="35"/>
        <v>NA</v>
      </c>
      <c r="AI29" s="609" t="str">
        <f t="shared" si="36"/>
        <v>NA</v>
      </c>
      <c r="AJ29" s="444"/>
      <c r="AK29" s="760">
        <f t="shared" si="37"/>
        <v>10.85545722713864</v>
      </c>
      <c r="AL29" s="761">
        <f t="shared" si="38"/>
        <v>10.85545722713864</v>
      </c>
      <c r="AM29" s="609">
        <f t="shared" si="39"/>
        <v>0</v>
      </c>
      <c r="AN29" s="440"/>
      <c r="AO29" s="446"/>
      <c r="AP29" s="760">
        <f t="shared" si="40"/>
        <v>124.81415929203538</v>
      </c>
      <c r="AQ29" s="761">
        <f t="shared" si="41"/>
        <v>124.81415929203538</v>
      </c>
      <c r="AR29" s="609">
        <f t="shared" si="42"/>
        <v>0</v>
      </c>
      <c r="AS29" s="530"/>
      <c r="AT29" s="440"/>
      <c r="AU29" s="1"/>
    </row>
    <row r="30" spans="1:47" s="570" customFormat="1" x14ac:dyDescent="0.25">
      <c r="A30" s="444"/>
      <c r="B30" s="628" t="s">
        <v>60</v>
      </c>
      <c r="C30" s="981" t="s">
        <v>61</v>
      </c>
      <c r="D30" s="543"/>
      <c r="E30" s="772">
        <v>0</v>
      </c>
      <c r="F30" s="558">
        <v>0</v>
      </c>
      <c r="G30" s="558">
        <v>0</v>
      </c>
      <c r="H30" s="954"/>
      <c r="I30" s="772">
        <v>0</v>
      </c>
      <c r="J30" s="558">
        <v>0</v>
      </c>
      <c r="K30" s="558">
        <v>0</v>
      </c>
      <c r="L30" s="440"/>
      <c r="M30" s="954"/>
      <c r="N30" s="772">
        <v>17.82</v>
      </c>
      <c r="O30" s="558">
        <v>17.82</v>
      </c>
      <c r="P30" s="558">
        <v>0</v>
      </c>
      <c r="Q30" s="954"/>
      <c r="R30" s="954"/>
      <c r="S30" s="772">
        <v>74.510000000000005</v>
      </c>
      <c r="T30" s="558">
        <v>74.510000000000005</v>
      </c>
      <c r="U30" s="558">
        <v>0</v>
      </c>
      <c r="V30" s="944"/>
      <c r="W30" s="444"/>
      <c r="X30" s="982">
        <f>VLOOKUP(B30,'FX rates'!$B$9:$K$124,9,FALSE)</f>
        <v>5.6950000000000003</v>
      </c>
      <c r="Y30" s="983">
        <f>VLOOKUP(B30,'FX rates'!$B$9:$K$124,10,FALSE)</f>
        <v>4.8471666666666673</v>
      </c>
      <c r="Z30" s="440"/>
      <c r="AA30" s="610" t="s">
        <v>60</v>
      </c>
      <c r="AB30" s="751"/>
      <c r="AC30" s="762">
        <f t="shared" si="31"/>
        <v>0</v>
      </c>
      <c r="AD30" s="763">
        <f t="shared" si="32"/>
        <v>0</v>
      </c>
      <c r="AE30" s="562">
        <f t="shared" si="33"/>
        <v>0</v>
      </c>
      <c r="AF30" s="446"/>
      <c r="AG30" s="762">
        <f t="shared" si="34"/>
        <v>0</v>
      </c>
      <c r="AH30" s="763">
        <f t="shared" si="35"/>
        <v>0</v>
      </c>
      <c r="AI30" s="562">
        <f t="shared" si="36"/>
        <v>0</v>
      </c>
      <c r="AJ30" s="444"/>
      <c r="AK30" s="762">
        <f t="shared" si="37"/>
        <v>3.6763745143210804</v>
      </c>
      <c r="AL30" s="763">
        <f t="shared" si="38"/>
        <v>3.6763745143210804</v>
      </c>
      <c r="AM30" s="562">
        <f t="shared" si="39"/>
        <v>0</v>
      </c>
      <c r="AN30" s="440"/>
      <c r="AO30" s="446"/>
      <c r="AP30" s="762">
        <f t="shared" si="40"/>
        <v>15.371866726266203</v>
      </c>
      <c r="AQ30" s="763">
        <f t="shared" si="41"/>
        <v>15.371866726266203</v>
      </c>
      <c r="AR30" s="562">
        <f t="shared" si="42"/>
        <v>0</v>
      </c>
      <c r="AS30" s="530"/>
      <c r="AT30" s="440"/>
      <c r="AU30" s="440"/>
    </row>
    <row r="31" spans="1:47" customFormat="1" hidden="1" x14ac:dyDescent="0.25">
      <c r="A31" s="15"/>
      <c r="B31" s="628" t="s">
        <v>129</v>
      </c>
      <c r="C31" s="981" t="s">
        <v>488</v>
      </c>
      <c r="D31" s="543"/>
      <c r="E31" s="772"/>
      <c r="F31" s="558" t="s">
        <v>101</v>
      </c>
      <c r="G31" s="558" t="s">
        <v>101</v>
      </c>
      <c r="H31" s="954"/>
      <c r="I31" s="772"/>
      <c r="J31" s="558" t="s">
        <v>101</v>
      </c>
      <c r="K31" s="558" t="s">
        <v>101</v>
      </c>
      <c r="L31" s="440"/>
      <c r="M31" s="954"/>
      <c r="N31" s="772">
        <v>777.26300000000003</v>
      </c>
      <c r="O31" s="558">
        <v>777.26300000000003</v>
      </c>
      <c r="P31" s="558">
        <v>0</v>
      </c>
      <c r="Q31" s="954"/>
      <c r="R31" s="954"/>
      <c r="S31" s="772">
        <v>0</v>
      </c>
      <c r="T31" s="558">
        <v>0</v>
      </c>
      <c r="U31" s="558">
        <v>0</v>
      </c>
      <c r="V31" s="944"/>
      <c r="W31" s="444"/>
      <c r="X31" s="982">
        <f>VLOOKUP(B31,'FX rates'!$B$9:$K$124,9,FALSE)</f>
        <v>291.17166666666668</v>
      </c>
      <c r="Y31" s="983">
        <f>VLOOKUP(B31,'FX rates'!$B$9:$K$124,10,FALSE)</f>
        <v>271.40358333333336</v>
      </c>
      <c r="Z31" s="440"/>
      <c r="AA31" s="560" t="s">
        <v>129</v>
      </c>
      <c r="AB31" s="751"/>
      <c r="AC31" s="762">
        <f t="shared" si="31"/>
        <v>0</v>
      </c>
      <c r="AD31" s="763" t="str">
        <f t="shared" si="32"/>
        <v>NA</v>
      </c>
      <c r="AE31" s="562" t="str">
        <f t="shared" si="33"/>
        <v>NA</v>
      </c>
      <c r="AF31" s="446"/>
      <c r="AG31" s="762">
        <f t="shared" si="34"/>
        <v>0</v>
      </c>
      <c r="AH31" s="763" t="str">
        <f t="shared" si="35"/>
        <v>NA</v>
      </c>
      <c r="AI31" s="562" t="str">
        <f t="shared" si="36"/>
        <v>NA</v>
      </c>
      <c r="AJ31" s="444"/>
      <c r="AK31" s="762">
        <f t="shared" si="37"/>
        <v>2.8638641776714442</v>
      </c>
      <c r="AL31" s="763">
        <f t="shared" si="38"/>
        <v>2.8638641776714442</v>
      </c>
      <c r="AM31" s="562">
        <f t="shared" si="39"/>
        <v>0</v>
      </c>
      <c r="AN31" s="440"/>
      <c r="AO31" s="446"/>
      <c r="AP31" s="762">
        <f t="shared" si="40"/>
        <v>0</v>
      </c>
      <c r="AQ31" s="763">
        <f t="shared" si="41"/>
        <v>0</v>
      </c>
      <c r="AR31" s="562">
        <f t="shared" si="42"/>
        <v>0</v>
      </c>
      <c r="AS31" s="530"/>
      <c r="AT31" s="440"/>
      <c r="AU31" s="1"/>
    </row>
    <row r="32" spans="1:47" hidden="1" x14ac:dyDescent="0.25">
      <c r="A32" s="15"/>
      <c r="B32" s="628" t="s">
        <v>603</v>
      </c>
      <c r="C32" s="981" t="s">
        <v>57</v>
      </c>
      <c r="D32" s="543"/>
      <c r="E32" s="772"/>
      <c r="F32" s="558" t="s">
        <v>101</v>
      </c>
      <c r="G32" s="558" t="s">
        <v>101</v>
      </c>
      <c r="H32" s="954"/>
      <c r="I32" s="772"/>
      <c r="J32" s="558" t="s">
        <v>101</v>
      </c>
      <c r="K32" s="558" t="s">
        <v>101</v>
      </c>
      <c r="L32" s="440"/>
      <c r="M32" s="954"/>
      <c r="N32" s="772">
        <v>116</v>
      </c>
      <c r="O32" s="558">
        <v>78.599999999999994</v>
      </c>
      <c r="P32" s="558">
        <v>37.4</v>
      </c>
      <c r="Q32" s="954"/>
      <c r="R32" s="954"/>
      <c r="S32" s="772" t="s">
        <v>101</v>
      </c>
      <c r="T32" s="558" t="s">
        <v>101</v>
      </c>
      <c r="U32" s="558" t="s">
        <v>101</v>
      </c>
      <c r="V32" s="944"/>
      <c r="W32" s="444"/>
      <c r="X32" s="982">
        <f>VLOOKUP(B32,'FX rates'!$B$9:$K$124,9,FALSE)</f>
        <v>0.8942500000000001</v>
      </c>
      <c r="Y32" s="983">
        <f>VLOOKUP(B32,'FX rates'!$B$9:$K$124,10,FALSE)</f>
        <v>0.84750000000000014</v>
      </c>
      <c r="Z32" s="440"/>
      <c r="AA32" s="610" t="s">
        <v>603</v>
      </c>
      <c r="AB32" s="751"/>
      <c r="AC32" s="762">
        <f t="shared" si="31"/>
        <v>0</v>
      </c>
      <c r="AD32" s="763" t="str">
        <f t="shared" si="32"/>
        <v>NA</v>
      </c>
      <c r="AE32" s="562" t="str">
        <f t="shared" si="33"/>
        <v>NA</v>
      </c>
      <c r="AF32" s="446"/>
      <c r="AG32" s="762">
        <f t="shared" si="34"/>
        <v>0</v>
      </c>
      <c r="AH32" s="763" t="str">
        <f t="shared" si="35"/>
        <v>NA</v>
      </c>
      <c r="AI32" s="562" t="str">
        <f t="shared" si="36"/>
        <v>NA</v>
      </c>
      <c r="AJ32" s="444"/>
      <c r="AK32" s="762">
        <f t="shared" si="37"/>
        <v>136.87315634218288</v>
      </c>
      <c r="AL32" s="763">
        <f t="shared" si="38"/>
        <v>92.743362831858391</v>
      </c>
      <c r="AM32" s="562">
        <f t="shared" si="39"/>
        <v>44.129793510324475</v>
      </c>
      <c r="AN32" s="440"/>
      <c r="AO32" s="446"/>
      <c r="AP32" s="762" t="str">
        <f t="shared" si="40"/>
        <v>NA</v>
      </c>
      <c r="AQ32" s="763" t="str">
        <f t="shared" si="41"/>
        <v>NA</v>
      </c>
      <c r="AR32" s="562" t="str">
        <f t="shared" si="42"/>
        <v>NA</v>
      </c>
      <c r="AS32" s="530"/>
      <c r="AT32" s="440"/>
    </row>
    <row r="33" spans="1:47" hidden="1" x14ac:dyDescent="0.25">
      <c r="A33" s="15"/>
      <c r="B33" s="628" t="s">
        <v>67</v>
      </c>
      <c r="C33" s="981" t="s">
        <v>57</v>
      </c>
      <c r="D33" s="543"/>
      <c r="E33" s="772"/>
      <c r="F33" s="558" t="s">
        <v>101</v>
      </c>
      <c r="G33" s="558" t="s">
        <v>101</v>
      </c>
      <c r="H33" s="954"/>
      <c r="I33" s="772"/>
      <c r="J33" s="558" t="s">
        <v>101</v>
      </c>
      <c r="K33" s="558" t="s">
        <v>101</v>
      </c>
      <c r="L33" s="440"/>
      <c r="M33" s="954"/>
      <c r="N33" s="772">
        <v>187.75363926</v>
      </c>
      <c r="O33" s="558">
        <v>187.75363926</v>
      </c>
      <c r="P33" s="558">
        <v>0</v>
      </c>
      <c r="Q33" s="954"/>
      <c r="R33" s="954"/>
      <c r="S33" s="772">
        <v>632.49712882119991</v>
      </c>
      <c r="T33" s="558">
        <v>621.37073897679988</v>
      </c>
      <c r="U33" s="558">
        <v>11.126389844399998</v>
      </c>
      <c r="V33" s="944"/>
      <c r="W33" s="444"/>
      <c r="X33" s="982">
        <f>VLOOKUP(B33,'FX rates'!$B$9:$K$124,9,FALSE)</f>
        <v>0.8942500000000001</v>
      </c>
      <c r="Y33" s="983">
        <f>VLOOKUP(B33,'FX rates'!$B$9:$K$124,10,FALSE)</f>
        <v>0.84750000000000014</v>
      </c>
      <c r="Z33" s="440"/>
      <c r="AA33" s="610" t="s">
        <v>67</v>
      </c>
      <c r="AB33" s="751"/>
      <c r="AC33" s="762">
        <f t="shared" si="31"/>
        <v>0</v>
      </c>
      <c r="AD33" s="763" t="str">
        <f t="shared" si="32"/>
        <v>NA</v>
      </c>
      <c r="AE33" s="562" t="str">
        <f t="shared" si="33"/>
        <v>NA</v>
      </c>
      <c r="AF33" s="446"/>
      <c r="AG33" s="762">
        <f t="shared" si="34"/>
        <v>0</v>
      </c>
      <c r="AH33" s="763" t="str">
        <f t="shared" si="35"/>
        <v>NA</v>
      </c>
      <c r="AI33" s="562" t="str">
        <f t="shared" si="36"/>
        <v>NA</v>
      </c>
      <c r="AJ33" s="444"/>
      <c r="AK33" s="762">
        <f t="shared" si="37"/>
        <v>221.53821741592915</v>
      </c>
      <c r="AL33" s="763">
        <f t="shared" si="38"/>
        <v>221.53821741592915</v>
      </c>
      <c r="AM33" s="562">
        <f t="shared" si="39"/>
        <v>0</v>
      </c>
      <c r="AN33" s="440"/>
      <c r="AO33" s="446"/>
      <c r="AP33" s="762">
        <f t="shared" si="40"/>
        <v>746.30929654418856</v>
      </c>
      <c r="AQ33" s="763">
        <f t="shared" si="41"/>
        <v>733.18081295197612</v>
      </c>
      <c r="AR33" s="562">
        <f t="shared" si="42"/>
        <v>13.128483592212385</v>
      </c>
      <c r="AS33" s="530"/>
      <c r="AT33" s="440"/>
    </row>
    <row r="34" spans="1:47" x14ac:dyDescent="0.25">
      <c r="A34" s="15"/>
      <c r="B34" s="628" t="s">
        <v>479</v>
      </c>
      <c r="C34" s="981" t="s">
        <v>140</v>
      </c>
      <c r="D34" s="543"/>
      <c r="E34" s="772">
        <v>0.26</v>
      </c>
      <c r="F34" s="558" t="s">
        <v>101</v>
      </c>
      <c r="G34" s="558" t="s">
        <v>101</v>
      </c>
      <c r="H34" s="954"/>
      <c r="I34" s="772">
        <v>0</v>
      </c>
      <c r="J34" s="558">
        <v>0</v>
      </c>
      <c r="K34" s="558">
        <v>0</v>
      </c>
      <c r="L34" s="440"/>
      <c r="M34" s="954"/>
      <c r="N34" s="772">
        <v>48787.108</v>
      </c>
      <c r="O34" s="558">
        <v>48787.108</v>
      </c>
      <c r="P34" s="558">
        <v>0</v>
      </c>
      <c r="Q34" s="954"/>
      <c r="R34" s="954"/>
      <c r="S34" s="772">
        <v>0</v>
      </c>
      <c r="T34" s="558">
        <v>0</v>
      </c>
      <c r="U34" s="558">
        <v>0</v>
      </c>
      <c r="V34" s="944"/>
      <c r="W34" s="444"/>
      <c r="X34" s="982">
        <f>VLOOKUP(B34,'FX rates'!$B$9:$K$124,9,FALSE)</f>
        <v>42011.666666666664</v>
      </c>
      <c r="Y34" s="983">
        <f>VLOOKUP(B34,'FX rates'!$B$9:$K$124,10,FALSE)</f>
        <v>41033.816666666666</v>
      </c>
      <c r="Z34" s="440"/>
      <c r="AA34" s="610" t="s">
        <v>479</v>
      </c>
      <c r="AB34" s="751"/>
      <c r="AC34" s="762" t="s">
        <v>101</v>
      </c>
      <c r="AD34" s="763" t="str">
        <f t="shared" si="32"/>
        <v>NA</v>
      </c>
      <c r="AE34" s="562" t="str">
        <f t="shared" si="33"/>
        <v>NA</v>
      </c>
      <c r="AF34" s="446"/>
      <c r="AG34" s="762">
        <f t="shared" si="34"/>
        <v>0</v>
      </c>
      <c r="AH34" s="763">
        <f t="shared" si="35"/>
        <v>0</v>
      </c>
      <c r="AI34" s="562">
        <f t="shared" si="36"/>
        <v>0</v>
      </c>
      <c r="AJ34" s="444"/>
      <c r="AK34" s="762">
        <f t="shared" si="37"/>
        <v>1.1889488222925075</v>
      </c>
      <c r="AL34" s="763">
        <f t="shared" si="38"/>
        <v>1.1889488222925075</v>
      </c>
      <c r="AM34" s="562">
        <f t="shared" si="39"/>
        <v>0</v>
      </c>
      <c r="AN34" s="440"/>
      <c r="AO34" s="446"/>
      <c r="AP34" s="762">
        <f t="shared" si="40"/>
        <v>0</v>
      </c>
      <c r="AQ34" s="763">
        <f t="shared" si="41"/>
        <v>0</v>
      </c>
      <c r="AR34" s="562">
        <f t="shared" si="42"/>
        <v>0</v>
      </c>
      <c r="AS34" s="530"/>
      <c r="AT34" s="440"/>
    </row>
    <row r="35" spans="1:47" hidden="1" x14ac:dyDescent="0.25">
      <c r="A35" s="15"/>
      <c r="B35" s="628" t="s">
        <v>68</v>
      </c>
      <c r="C35" s="981" t="s">
        <v>69</v>
      </c>
      <c r="D35" s="543"/>
      <c r="E35" s="772"/>
      <c r="F35" s="558" t="s">
        <v>101</v>
      </c>
      <c r="G35" s="558" t="s">
        <v>101</v>
      </c>
      <c r="H35" s="954"/>
      <c r="I35" s="772"/>
      <c r="J35" s="558" t="s">
        <v>101</v>
      </c>
      <c r="K35" s="558" t="s">
        <v>101</v>
      </c>
      <c r="L35" s="440"/>
      <c r="M35" s="954"/>
      <c r="N35" s="772">
        <v>0</v>
      </c>
      <c r="O35" s="558">
        <v>0</v>
      </c>
      <c r="P35" s="558">
        <v>0</v>
      </c>
      <c r="Q35" s="954"/>
      <c r="R35" s="954"/>
      <c r="S35" s="772">
        <v>1038.82</v>
      </c>
      <c r="T35" s="558">
        <v>1037.5</v>
      </c>
      <c r="U35" s="558">
        <v>1.32</v>
      </c>
      <c r="V35" s="944"/>
      <c r="W35" s="444"/>
      <c r="X35" s="982">
        <f>VLOOKUP(B35,'FX rates'!$B$9:$K$124,9,FALSE)</f>
        <v>14.440916666666668</v>
      </c>
      <c r="Y35" s="983">
        <f>VLOOKUP(B35,'FX rates'!$B$9:$K$124,10,FALSE)</f>
        <v>13.269833333333336</v>
      </c>
      <c r="Z35" s="440"/>
      <c r="AA35" s="610" t="s">
        <v>68</v>
      </c>
      <c r="AB35" s="751"/>
      <c r="AC35" s="762">
        <f t="shared" si="31"/>
        <v>0</v>
      </c>
      <c r="AD35" s="763" t="str">
        <f t="shared" si="32"/>
        <v>NA</v>
      </c>
      <c r="AE35" s="562" t="str">
        <f t="shared" si="33"/>
        <v>NA</v>
      </c>
      <c r="AF35" s="446"/>
      <c r="AG35" s="762">
        <f t="shared" si="34"/>
        <v>0</v>
      </c>
      <c r="AH35" s="763" t="str">
        <f t="shared" si="35"/>
        <v>NA</v>
      </c>
      <c r="AI35" s="562" t="str">
        <f t="shared" si="36"/>
        <v>NA</v>
      </c>
      <c r="AJ35" s="444"/>
      <c r="AK35" s="762">
        <f t="shared" si="37"/>
        <v>0</v>
      </c>
      <c r="AL35" s="763">
        <f t="shared" si="38"/>
        <v>0</v>
      </c>
      <c r="AM35" s="562">
        <f t="shared" si="39"/>
        <v>0</v>
      </c>
      <c r="AN35" s="440"/>
      <c r="AO35" s="446"/>
      <c r="AP35" s="762">
        <f t="shared" si="40"/>
        <v>78.284329117421706</v>
      </c>
      <c r="AQ35" s="763">
        <f t="shared" si="41"/>
        <v>78.184855373717312</v>
      </c>
      <c r="AR35" s="562">
        <f t="shared" si="42"/>
        <v>9.9473743704392145E-2</v>
      </c>
      <c r="AS35" s="530"/>
      <c r="AT35" s="440"/>
    </row>
    <row r="36" spans="1:47" x14ac:dyDescent="0.25">
      <c r="A36" s="15"/>
      <c r="B36" s="628" t="s">
        <v>70</v>
      </c>
      <c r="C36" s="981" t="s">
        <v>71</v>
      </c>
      <c r="D36" s="543"/>
      <c r="E36" s="772" t="s">
        <v>101</v>
      </c>
      <c r="F36" s="558" t="s">
        <v>101</v>
      </c>
      <c r="G36" s="558" t="s">
        <v>101</v>
      </c>
      <c r="H36" s="954"/>
      <c r="I36" s="772">
        <f>SUM(J36:K36)</f>
        <v>5.1983897900000002</v>
      </c>
      <c r="J36" s="558" t="s">
        <v>101</v>
      </c>
      <c r="K36" s="558">
        <v>5.1983897900000002</v>
      </c>
      <c r="L36" s="440"/>
      <c r="M36" s="954"/>
      <c r="N36" s="772" t="s">
        <v>101</v>
      </c>
      <c r="O36" s="558" t="s">
        <v>101</v>
      </c>
      <c r="P36" s="558" t="s">
        <v>101</v>
      </c>
      <c r="Q36" s="954"/>
      <c r="R36" s="954"/>
      <c r="S36" s="772">
        <v>526.35</v>
      </c>
      <c r="T36" s="558">
        <v>0</v>
      </c>
      <c r="U36" s="558">
        <v>526.35</v>
      </c>
      <c r="V36" s="944"/>
      <c r="W36" s="444"/>
      <c r="X36" s="982">
        <f>VLOOKUP(B36,'FX rates'!$B$9:$K$124,9,FALSE)</f>
        <v>382.70425</v>
      </c>
      <c r="Y36" s="983">
        <f>VLOOKUP(B36,'FX rates'!$B$9:$K$124,10,FALSE)</f>
        <v>345.96133333333336</v>
      </c>
      <c r="Z36" s="440"/>
      <c r="AA36" s="610" t="s">
        <v>70</v>
      </c>
      <c r="AB36" s="751"/>
      <c r="AC36" s="762" t="str">
        <f t="shared" si="31"/>
        <v>NA</v>
      </c>
      <c r="AD36" s="763" t="str">
        <f t="shared" si="32"/>
        <v>NA</v>
      </c>
      <c r="AE36" s="562" t="str">
        <f t="shared" si="33"/>
        <v>NA</v>
      </c>
      <c r="AF36" s="446"/>
      <c r="AG36" s="762">
        <f t="shared" si="34"/>
        <v>1.3583308233446586E-2</v>
      </c>
      <c r="AH36" s="763" t="str">
        <f t="shared" si="35"/>
        <v>NA</v>
      </c>
      <c r="AI36" s="562">
        <f t="shared" si="36"/>
        <v>1.3583308233446586E-2</v>
      </c>
      <c r="AJ36" s="444"/>
      <c r="AK36" s="762" t="str">
        <f t="shared" si="37"/>
        <v>NA</v>
      </c>
      <c r="AL36" s="763" t="str">
        <f t="shared" si="38"/>
        <v>NA</v>
      </c>
      <c r="AM36" s="562" t="str">
        <f t="shared" si="39"/>
        <v>NA</v>
      </c>
      <c r="AN36" s="440"/>
      <c r="AO36" s="446"/>
      <c r="AP36" s="762">
        <f t="shared" si="40"/>
        <v>1.5214127975766079</v>
      </c>
      <c r="AQ36" s="763">
        <f t="shared" si="41"/>
        <v>0</v>
      </c>
      <c r="AR36" s="562">
        <f t="shared" si="42"/>
        <v>1.5214127975766079</v>
      </c>
      <c r="AS36" s="530"/>
      <c r="AT36" s="440"/>
    </row>
    <row r="37" spans="1:47" x14ac:dyDescent="0.25">
      <c r="A37"/>
      <c r="B37" s="628" t="s">
        <v>134</v>
      </c>
      <c r="C37" s="981" t="s">
        <v>66</v>
      </c>
      <c r="D37" s="543"/>
      <c r="E37" s="772">
        <v>773.37</v>
      </c>
      <c r="F37" s="558" t="s">
        <v>101</v>
      </c>
      <c r="G37" s="558" t="s">
        <v>101</v>
      </c>
      <c r="H37" s="954"/>
      <c r="I37" s="772">
        <v>3825.13</v>
      </c>
      <c r="J37" s="558" t="s">
        <v>101</v>
      </c>
      <c r="K37" s="558" t="s">
        <v>101</v>
      </c>
      <c r="L37" s="440"/>
      <c r="M37" s="954"/>
      <c r="N37" s="772">
        <v>3090.3244580723176</v>
      </c>
      <c r="O37" s="558">
        <v>3076.2829953007677</v>
      </c>
      <c r="P37" s="558">
        <v>14.0414627715544</v>
      </c>
      <c r="Q37" s="954"/>
      <c r="R37" s="954"/>
      <c r="S37" s="772">
        <v>4482.3145123442519</v>
      </c>
      <c r="T37" s="558">
        <v>4482.3145123442519</v>
      </c>
      <c r="U37" s="558">
        <v>0</v>
      </c>
      <c r="V37" s="944"/>
      <c r="W37" s="444"/>
      <c r="X37" s="982">
        <f>VLOOKUP(B37,'FX rates'!$B$9:$K$124,9,FALSE)</f>
        <v>0.8942500000000001</v>
      </c>
      <c r="Y37" s="983">
        <f>VLOOKUP(B37,'FX rates'!$B$9:$K$124,10,FALSE)</f>
        <v>0.84750000000000014</v>
      </c>
      <c r="Z37" s="440"/>
      <c r="AA37" s="610" t="s">
        <v>134</v>
      </c>
      <c r="AB37" s="751"/>
      <c r="AC37" s="762">
        <f t="shared" si="31"/>
        <v>864.8252725747833</v>
      </c>
      <c r="AD37" s="763" t="str">
        <f t="shared" si="32"/>
        <v>NA</v>
      </c>
      <c r="AE37" s="562" t="str">
        <f t="shared" si="33"/>
        <v>NA</v>
      </c>
      <c r="AF37" s="446"/>
      <c r="AG37" s="762">
        <f t="shared" si="34"/>
        <v>4277.4727425216661</v>
      </c>
      <c r="AH37" s="763" t="str">
        <f t="shared" si="35"/>
        <v>NA</v>
      </c>
      <c r="AI37" s="562" t="str">
        <f t="shared" si="36"/>
        <v>NA</v>
      </c>
      <c r="AJ37" s="444"/>
      <c r="AK37" s="762">
        <f t="shared" si="37"/>
        <v>3646.4005404983091</v>
      </c>
      <c r="AL37" s="763">
        <f t="shared" si="38"/>
        <v>3629.8324428327637</v>
      </c>
      <c r="AM37" s="562">
        <f t="shared" si="39"/>
        <v>16.568097665550912</v>
      </c>
      <c r="AN37" s="440"/>
      <c r="AO37" s="446"/>
      <c r="AP37" s="762">
        <f t="shared" si="40"/>
        <v>5288.8666812321544</v>
      </c>
      <c r="AQ37" s="763">
        <f t="shared" si="41"/>
        <v>5288.8666812321544</v>
      </c>
      <c r="AR37" s="562">
        <f t="shared" si="42"/>
        <v>0</v>
      </c>
      <c r="AS37" s="530"/>
      <c r="AT37" s="570"/>
      <c r="AU37"/>
    </row>
    <row r="38" spans="1:47" hidden="1" x14ac:dyDescent="0.25">
      <c r="A38" s="15"/>
      <c r="B38" s="628" t="s">
        <v>72</v>
      </c>
      <c r="C38" s="981" t="s">
        <v>57</v>
      </c>
      <c r="D38" s="543"/>
      <c r="E38" s="772">
        <v>773.37</v>
      </c>
      <c r="F38" s="558" t="s">
        <v>101</v>
      </c>
      <c r="G38" s="558" t="s">
        <v>101</v>
      </c>
      <c r="H38" s="954"/>
      <c r="I38" s="772"/>
      <c r="J38" s="558" t="s">
        <v>101</v>
      </c>
      <c r="K38" s="558" t="s">
        <v>101</v>
      </c>
      <c r="L38" s="440"/>
      <c r="M38" s="954"/>
      <c r="N38" s="772">
        <v>750.1</v>
      </c>
      <c r="O38" s="558">
        <v>603.1</v>
      </c>
      <c r="P38" s="558">
        <v>147</v>
      </c>
      <c r="Q38" s="954"/>
      <c r="R38" s="954"/>
      <c r="S38" s="772">
        <v>0</v>
      </c>
      <c r="T38" s="558">
        <v>0</v>
      </c>
      <c r="U38" s="558">
        <v>0</v>
      </c>
      <c r="V38" s="944"/>
      <c r="W38" s="444"/>
      <c r="X38" s="982">
        <f>VLOOKUP(B38,'FX rates'!$B$9:$K$124,9,FALSE)</f>
        <v>0.8942500000000001</v>
      </c>
      <c r="Y38" s="983">
        <f>VLOOKUP(B38,'FX rates'!$B$9:$K$124,10,FALSE)</f>
        <v>0.84750000000000014</v>
      </c>
      <c r="Z38" s="440"/>
      <c r="AA38" s="610" t="s">
        <v>72</v>
      </c>
      <c r="AB38" s="751"/>
      <c r="AC38" s="762">
        <f t="shared" si="31"/>
        <v>864.8252725747833</v>
      </c>
      <c r="AD38" s="763" t="str">
        <f t="shared" si="32"/>
        <v>NA</v>
      </c>
      <c r="AE38" s="562" t="str">
        <f t="shared" si="33"/>
        <v>NA</v>
      </c>
      <c r="AF38" s="446"/>
      <c r="AG38" s="762">
        <f t="shared" si="34"/>
        <v>0</v>
      </c>
      <c r="AH38" s="763" t="str">
        <f t="shared" si="35"/>
        <v>NA</v>
      </c>
      <c r="AI38" s="562" t="str">
        <f t="shared" si="36"/>
        <v>NA</v>
      </c>
      <c r="AJ38" s="444"/>
      <c r="AK38" s="762">
        <f t="shared" si="37"/>
        <v>885.07374631268419</v>
      </c>
      <c r="AL38" s="763">
        <f t="shared" si="38"/>
        <v>711.622418879056</v>
      </c>
      <c r="AM38" s="562">
        <f t="shared" si="39"/>
        <v>173.45132743362828</v>
      </c>
      <c r="AN38" s="440"/>
      <c r="AO38" s="446"/>
      <c r="AP38" s="762">
        <f t="shared" si="40"/>
        <v>0</v>
      </c>
      <c r="AQ38" s="763">
        <f t="shared" si="41"/>
        <v>0</v>
      </c>
      <c r="AR38" s="562">
        <f t="shared" si="42"/>
        <v>0</v>
      </c>
      <c r="AS38" s="530"/>
      <c r="AT38" s="440"/>
    </row>
    <row r="39" spans="1:47" hidden="1" x14ac:dyDescent="0.25">
      <c r="A39" s="15"/>
      <c r="B39" s="628" t="s">
        <v>625</v>
      </c>
      <c r="C39" s="981" t="s">
        <v>57</v>
      </c>
      <c r="D39" s="543"/>
      <c r="E39" s="772">
        <v>773.37</v>
      </c>
      <c r="F39" s="558" t="s">
        <v>101</v>
      </c>
      <c r="G39" s="558" t="s">
        <v>101</v>
      </c>
      <c r="H39" s="954"/>
      <c r="I39" s="772"/>
      <c r="J39" s="558" t="s">
        <v>101</v>
      </c>
      <c r="K39" s="558" t="s">
        <v>101</v>
      </c>
      <c r="L39" s="440"/>
      <c r="M39" s="954"/>
      <c r="N39" s="772">
        <v>683.4</v>
      </c>
      <c r="O39" s="558" t="s">
        <v>101</v>
      </c>
      <c r="P39" s="558" t="s">
        <v>101</v>
      </c>
      <c r="Q39" s="954"/>
      <c r="R39" s="954"/>
      <c r="S39" s="772">
        <v>0</v>
      </c>
      <c r="T39" s="558">
        <v>0</v>
      </c>
      <c r="U39" s="558">
        <v>0</v>
      </c>
      <c r="V39" s="944"/>
      <c r="W39" s="444"/>
      <c r="X39" s="982">
        <f>VLOOKUP(B39,'FX rates'!$B$9:$K$124,9,FALSE)</f>
        <v>0.8942500000000001</v>
      </c>
      <c r="Y39" s="983">
        <f>VLOOKUP(B39,'FX rates'!$B$9:$K$124,10,FALSE)</f>
        <v>0.84750000000000014</v>
      </c>
      <c r="Z39" s="440"/>
      <c r="AA39" s="610" t="s">
        <v>625</v>
      </c>
      <c r="AB39" s="751"/>
      <c r="AC39" s="762">
        <f t="shared" si="31"/>
        <v>864.8252725747833</v>
      </c>
      <c r="AD39" s="763" t="str">
        <f t="shared" si="32"/>
        <v>NA</v>
      </c>
      <c r="AE39" s="562" t="str">
        <f t="shared" si="33"/>
        <v>NA</v>
      </c>
      <c r="AF39" s="446"/>
      <c r="AG39" s="762">
        <f t="shared" si="34"/>
        <v>0</v>
      </c>
      <c r="AH39" s="763" t="str">
        <f t="shared" si="35"/>
        <v>NA</v>
      </c>
      <c r="AI39" s="562" t="str">
        <f t="shared" si="36"/>
        <v>NA</v>
      </c>
      <c r="AJ39" s="444"/>
      <c r="AK39" s="762">
        <f t="shared" si="37"/>
        <v>806.37168141592906</v>
      </c>
      <c r="AL39" s="763" t="str">
        <f t="shared" si="38"/>
        <v>NA</v>
      </c>
      <c r="AM39" s="562" t="str">
        <f t="shared" si="39"/>
        <v>NA</v>
      </c>
      <c r="AN39" s="440"/>
      <c r="AO39" s="446"/>
      <c r="AP39" s="762">
        <f t="shared" si="40"/>
        <v>0</v>
      </c>
      <c r="AQ39" s="763">
        <f t="shared" si="41"/>
        <v>0</v>
      </c>
      <c r="AR39" s="562">
        <f t="shared" si="42"/>
        <v>0</v>
      </c>
      <c r="AS39" s="530"/>
      <c r="AT39" s="440"/>
    </row>
    <row r="40" spans="1:47" hidden="1" x14ac:dyDescent="0.25">
      <c r="A40" s="15"/>
      <c r="B40" s="628" t="s">
        <v>138</v>
      </c>
      <c r="C40" s="981" t="s">
        <v>83</v>
      </c>
      <c r="D40" s="543"/>
      <c r="E40" s="772">
        <v>773.37</v>
      </c>
      <c r="F40" s="558" t="s">
        <v>101</v>
      </c>
      <c r="G40" s="558" t="s">
        <v>101</v>
      </c>
      <c r="H40" s="954"/>
      <c r="I40" s="772"/>
      <c r="J40" s="558" t="s">
        <v>101</v>
      </c>
      <c r="K40" s="558" t="s">
        <v>101</v>
      </c>
      <c r="L40" s="440"/>
      <c r="M40" s="954"/>
      <c r="N40" s="772">
        <v>32.4</v>
      </c>
      <c r="O40" s="558">
        <v>0</v>
      </c>
      <c r="P40" s="558">
        <v>32.4</v>
      </c>
      <c r="Q40" s="954"/>
      <c r="R40" s="954"/>
      <c r="S40" s="772">
        <v>0</v>
      </c>
      <c r="T40" s="558">
        <v>0</v>
      </c>
      <c r="U40" s="558">
        <v>0</v>
      </c>
      <c r="V40" s="944"/>
      <c r="W40" s="444"/>
      <c r="X40" s="982">
        <f>VLOOKUP(B40,'FX rates'!$B$9:$K$124,9,FALSE)</f>
        <v>3.749333333333333</v>
      </c>
      <c r="Y40" s="983">
        <f>VLOOKUP(B40,'FX rates'!$B$9:$K$124,10,FALSE)</f>
        <v>3.7485833333333338</v>
      </c>
      <c r="Z40" s="440"/>
      <c r="AA40" s="610" t="s">
        <v>138</v>
      </c>
      <c r="AB40" s="751"/>
      <c r="AC40" s="762">
        <f t="shared" si="31"/>
        <v>206.26866998577526</v>
      </c>
      <c r="AD40" s="763" t="str">
        <f t="shared" si="32"/>
        <v>NA</v>
      </c>
      <c r="AE40" s="562" t="str">
        <f t="shared" si="33"/>
        <v>NA</v>
      </c>
      <c r="AF40" s="446"/>
      <c r="AG40" s="762">
        <f t="shared" si="34"/>
        <v>0</v>
      </c>
      <c r="AH40" s="763" t="str">
        <f t="shared" si="35"/>
        <v>NA</v>
      </c>
      <c r="AI40" s="562" t="str">
        <f t="shared" si="36"/>
        <v>NA</v>
      </c>
      <c r="AJ40" s="444"/>
      <c r="AK40" s="762">
        <f t="shared" si="37"/>
        <v>8.6432652335326665</v>
      </c>
      <c r="AL40" s="763">
        <f t="shared" si="38"/>
        <v>0</v>
      </c>
      <c r="AM40" s="562">
        <f t="shared" si="39"/>
        <v>8.6432652335326665</v>
      </c>
      <c r="AN40" s="440"/>
      <c r="AO40" s="446"/>
      <c r="AP40" s="762">
        <f t="shared" si="40"/>
        <v>0</v>
      </c>
      <c r="AQ40" s="763">
        <f t="shared" si="41"/>
        <v>0</v>
      </c>
      <c r="AR40" s="562">
        <f t="shared" si="42"/>
        <v>0</v>
      </c>
      <c r="AS40" s="530"/>
      <c r="AT40" s="440"/>
    </row>
    <row r="41" spans="1:47" x14ac:dyDescent="0.25">
      <c r="A41" s="15"/>
      <c r="B41" s="628" t="s">
        <v>86</v>
      </c>
      <c r="C41" s="981" t="s">
        <v>87</v>
      </c>
      <c r="D41" s="543"/>
      <c r="E41" s="772">
        <f>SUM(F41:G41)</f>
        <v>0</v>
      </c>
      <c r="F41" s="558">
        <v>0</v>
      </c>
      <c r="G41" s="558">
        <v>0</v>
      </c>
      <c r="H41" s="954"/>
      <c r="I41" s="772">
        <v>112.5</v>
      </c>
      <c r="J41" s="558" t="s">
        <v>101</v>
      </c>
      <c r="K41" s="558" t="s">
        <v>101</v>
      </c>
      <c r="L41" s="440"/>
      <c r="M41" s="954"/>
      <c r="N41" s="772">
        <v>0</v>
      </c>
      <c r="O41" s="558">
        <v>0</v>
      </c>
      <c r="P41" s="558">
        <v>0</v>
      </c>
      <c r="Q41" s="954"/>
      <c r="R41" s="954"/>
      <c r="S41" s="772">
        <v>1018</v>
      </c>
      <c r="T41" s="558">
        <v>1018</v>
      </c>
      <c r="U41" s="558">
        <v>0</v>
      </c>
      <c r="V41" s="944"/>
      <c r="W41" s="444"/>
      <c r="X41" s="982">
        <f>VLOOKUP(B41,'FX rates'!$B$9:$K$124,9,FALSE)</f>
        <v>35.085416666666667</v>
      </c>
      <c r="Y41" s="983">
        <f>VLOOKUP(B41,'FX rates'!$B$9:$K$124,10,FALSE)</f>
        <v>33.079083333333337</v>
      </c>
      <c r="Z41" s="440"/>
      <c r="AA41" s="610" t="s">
        <v>86</v>
      </c>
      <c r="AB41" s="751"/>
      <c r="AC41" s="762">
        <f t="shared" si="31"/>
        <v>0</v>
      </c>
      <c r="AD41" s="763">
        <f t="shared" si="32"/>
        <v>0</v>
      </c>
      <c r="AE41" s="562">
        <f t="shared" si="33"/>
        <v>0</v>
      </c>
      <c r="AF41" s="446"/>
      <c r="AG41" s="762">
        <f t="shared" si="34"/>
        <v>3.2064604239653227</v>
      </c>
      <c r="AH41" s="763" t="str">
        <f t="shared" si="35"/>
        <v>NA</v>
      </c>
      <c r="AI41" s="562" t="str">
        <f t="shared" si="36"/>
        <v>NA</v>
      </c>
      <c r="AJ41" s="444"/>
      <c r="AK41" s="762">
        <f t="shared" si="37"/>
        <v>0</v>
      </c>
      <c r="AL41" s="763">
        <f t="shared" si="38"/>
        <v>0</v>
      </c>
      <c r="AM41" s="562">
        <f t="shared" si="39"/>
        <v>0</v>
      </c>
      <c r="AN41" s="440"/>
      <c r="AO41" s="446"/>
      <c r="AP41" s="762">
        <f t="shared" si="40"/>
        <v>30.774734285764666</v>
      </c>
      <c r="AQ41" s="763">
        <f t="shared" si="41"/>
        <v>30.774734285764666</v>
      </c>
      <c r="AR41" s="562">
        <f t="shared" si="42"/>
        <v>0</v>
      </c>
      <c r="AS41" s="530"/>
      <c r="AT41" s="530"/>
      <c r="AU41" s="75"/>
    </row>
    <row r="42" spans="1:47" x14ac:dyDescent="0.25">
      <c r="A42" s="15"/>
      <c r="B42" s="634" t="s">
        <v>333</v>
      </c>
      <c r="C42" s="981" t="s">
        <v>66</v>
      </c>
      <c r="D42" s="499"/>
      <c r="E42" s="772">
        <f>SUM(F42:G42)</f>
        <v>21.531362999999999</v>
      </c>
      <c r="F42" s="558">
        <v>0</v>
      </c>
      <c r="G42" s="558">
        <v>21.531362999999999</v>
      </c>
      <c r="H42" s="954"/>
      <c r="I42" s="772">
        <v>66</v>
      </c>
      <c r="J42" s="558">
        <v>0</v>
      </c>
      <c r="K42" s="558">
        <v>66.061753999999993</v>
      </c>
      <c r="L42" s="440"/>
      <c r="M42" s="954"/>
      <c r="N42" s="772">
        <v>0</v>
      </c>
      <c r="O42" s="558">
        <v>0</v>
      </c>
      <c r="P42" s="558">
        <v>0</v>
      </c>
      <c r="Q42" s="954"/>
      <c r="R42" s="954"/>
      <c r="S42" s="772">
        <f>SUM(T42:U42)</f>
        <v>34.669069999999998</v>
      </c>
      <c r="T42" s="558">
        <v>0</v>
      </c>
      <c r="U42" s="558">
        <v>34.669069999999998</v>
      </c>
      <c r="V42" s="944"/>
      <c r="W42" s="444"/>
      <c r="X42" s="982">
        <f>VLOOKUP(B42,'FX rates'!$B$9:$K$124,9,FALSE)</f>
        <v>16.742583333333332</v>
      </c>
      <c r="Y42" s="983">
        <f>VLOOKUP(B42,'FX rates'!$B$9:$K$124,10,FALSE)</f>
        <v>17.784500000000001</v>
      </c>
      <c r="Z42" s="440"/>
      <c r="AA42" s="611" t="s">
        <v>333</v>
      </c>
      <c r="AB42" s="751"/>
      <c r="AC42" s="762">
        <f t="shared" si="31"/>
        <v>1.2860239409489773</v>
      </c>
      <c r="AD42" s="763">
        <f t="shared" si="32"/>
        <v>0</v>
      </c>
      <c r="AE42" s="562">
        <f t="shared" si="33"/>
        <v>1.2860239409489773</v>
      </c>
      <c r="AF42" s="446"/>
      <c r="AG42" s="762">
        <f t="shared" si="34"/>
        <v>3.9420439896272481</v>
      </c>
      <c r="AH42" s="763">
        <f t="shared" si="35"/>
        <v>0</v>
      </c>
      <c r="AI42" s="562">
        <f t="shared" si="36"/>
        <v>3.9457324287868758</v>
      </c>
      <c r="AJ42" s="444"/>
      <c r="AK42" s="762">
        <f t="shared" si="37"/>
        <v>0</v>
      </c>
      <c r="AL42" s="763">
        <f t="shared" si="38"/>
        <v>0</v>
      </c>
      <c r="AM42" s="562">
        <f t="shared" si="39"/>
        <v>0</v>
      </c>
      <c r="AN42" s="440"/>
      <c r="AO42" s="446"/>
      <c r="AP42" s="762">
        <f t="shared" si="40"/>
        <v>1.9493980713542689</v>
      </c>
      <c r="AQ42" s="763">
        <f t="shared" si="41"/>
        <v>0</v>
      </c>
      <c r="AR42" s="562">
        <f t="shared" si="42"/>
        <v>1.9493980713542689</v>
      </c>
      <c r="AS42" s="530"/>
      <c r="AT42" s="440"/>
    </row>
    <row r="43" spans="1:47" x14ac:dyDescent="0.25">
      <c r="A43" s="15"/>
      <c r="B43" s="818" t="s">
        <v>143</v>
      </c>
      <c r="C43" s="1030" t="s">
        <v>144</v>
      </c>
      <c r="D43" s="579"/>
      <c r="E43" s="960">
        <v>49.84</v>
      </c>
      <c r="F43" s="961" t="s">
        <v>101</v>
      </c>
      <c r="G43" s="961" t="s">
        <v>101</v>
      </c>
      <c r="H43" s="954"/>
      <c r="I43" s="1390">
        <v>0.04</v>
      </c>
      <c r="J43" s="961" t="s">
        <v>101</v>
      </c>
      <c r="K43" s="961" t="s">
        <v>101</v>
      </c>
      <c r="L43" s="440"/>
      <c r="M43" s="944"/>
      <c r="N43" s="960">
        <v>11.5</v>
      </c>
      <c r="O43" s="961">
        <v>6.2</v>
      </c>
      <c r="P43" s="961">
        <v>5.3</v>
      </c>
      <c r="Q43" s="954"/>
      <c r="R43" s="967"/>
      <c r="S43" s="772">
        <v>101.5</v>
      </c>
      <c r="T43" s="961">
        <v>101.5</v>
      </c>
      <c r="U43" s="961">
        <v>0</v>
      </c>
      <c r="V43" s="1"/>
      <c r="W43" s="15"/>
      <c r="X43" s="366">
        <f>VLOOKUP(B43,'FX rates'!$B$9:$K$124,9,FALSE)</f>
        <v>3.8406666666666673</v>
      </c>
      <c r="Y43" s="336">
        <f>VLOOKUP(B43,'FX rates'!$B$9:$K$124,10,FALSE)</f>
        <v>3.6210833333333343</v>
      </c>
      <c r="AA43" s="818" t="s">
        <v>143</v>
      </c>
      <c r="AB43" s="95"/>
      <c r="AC43" s="356">
        <f t="shared" si="31"/>
        <v>12.976913730255163</v>
      </c>
      <c r="AD43" s="76" t="str">
        <f t="shared" si="32"/>
        <v>NA</v>
      </c>
      <c r="AE43" s="34" t="str">
        <f t="shared" si="33"/>
        <v>NA</v>
      </c>
      <c r="AF43" s="16"/>
      <c r="AG43" s="1314">
        <f t="shared" si="34"/>
        <v>1.0414858531504945E-2</v>
      </c>
      <c r="AH43" s="1315" t="str">
        <f t="shared" si="35"/>
        <v>NA</v>
      </c>
      <c r="AI43" s="1316" t="str">
        <f t="shared" si="36"/>
        <v>NA</v>
      </c>
      <c r="AJ43" s="15"/>
      <c r="AK43" s="1314">
        <f t="shared" si="37"/>
        <v>3.1758451660414693</v>
      </c>
      <c r="AL43" s="1315">
        <f t="shared" si="38"/>
        <v>1.7121947851701835</v>
      </c>
      <c r="AM43" s="1316">
        <f t="shared" si="39"/>
        <v>1.4636503808712857</v>
      </c>
      <c r="AN43" s="1"/>
      <c r="AO43" s="16"/>
      <c r="AP43" s="1314">
        <f t="shared" si="40"/>
        <v>28.030285595931229</v>
      </c>
      <c r="AQ43" s="1315">
        <f t="shared" si="41"/>
        <v>28.030285595931229</v>
      </c>
      <c r="AR43" s="1316">
        <f t="shared" si="42"/>
        <v>0</v>
      </c>
      <c r="AS43" s="75"/>
      <c r="AT43" s="75"/>
      <c r="AU43" s="75"/>
    </row>
    <row r="44" spans="1:47" x14ac:dyDescent="0.25">
      <c r="A44" s="15"/>
      <c r="B44" s="612" t="s">
        <v>145</v>
      </c>
      <c r="C44" s="978" t="s">
        <v>146</v>
      </c>
      <c r="D44" s="579"/>
      <c r="E44" s="707">
        <f>SUM(F44:G44)</f>
        <v>290.42</v>
      </c>
      <c r="F44" s="703">
        <v>0</v>
      </c>
      <c r="G44" s="703">
        <v>290.42</v>
      </c>
      <c r="H44" s="954"/>
      <c r="I44" s="707">
        <v>18.399999999999999</v>
      </c>
      <c r="J44" s="703" t="s">
        <v>101</v>
      </c>
      <c r="K44" s="703" t="s">
        <v>101</v>
      </c>
      <c r="L44" s="440"/>
      <c r="M44" s="944"/>
      <c r="N44" s="707">
        <f>SUM(O44:P44)</f>
        <v>804.42</v>
      </c>
      <c r="O44" s="703">
        <v>0</v>
      </c>
      <c r="P44" s="703">
        <v>804.42</v>
      </c>
      <c r="Q44" s="954"/>
      <c r="R44" s="967"/>
      <c r="S44" s="707">
        <v>36.090000000000003</v>
      </c>
      <c r="T44" s="703" t="s">
        <v>101</v>
      </c>
      <c r="U44" s="703" t="s">
        <v>101</v>
      </c>
      <c r="W44" s="15"/>
      <c r="X44" s="368">
        <f>VLOOKUP(B44,'FX rates'!$B$9:$K$124,9,FALSE)</f>
        <v>6.6323333333333343</v>
      </c>
      <c r="Y44" s="384">
        <f>VLOOKUP(B44,'FX rates'!$B$9:$K$124,10,FALSE)</f>
        <v>6.2906666666666666</v>
      </c>
      <c r="AA44" s="612" t="s">
        <v>145</v>
      </c>
      <c r="AB44" s="95"/>
      <c r="AC44" s="357">
        <f t="shared" ref="AC44" si="43">IF(E44="NA", "NA", E44/$X44)</f>
        <v>43.788510830778506</v>
      </c>
      <c r="AD44" s="344">
        <f t="shared" ref="AD44" si="44">IF(F44="NA", "NA", F44/$X44)</f>
        <v>0</v>
      </c>
      <c r="AE44" s="96">
        <f t="shared" ref="AE44" si="45">IF(G44="NA", "NA", G44/$X44)</f>
        <v>43.788510830778506</v>
      </c>
      <c r="AF44" s="16"/>
      <c r="AG44" s="357">
        <f t="shared" ref="AG44" si="46">IF(I44="NA", "NA", I44/$X44)</f>
        <v>2.7742875810423677</v>
      </c>
      <c r="AH44" s="344" t="str">
        <f t="shared" ref="AH44" si="47">IF(J44="NA", "NA", J44/$X44)</f>
        <v>NA</v>
      </c>
      <c r="AI44" s="96" t="str">
        <f t="shared" ref="AI44" si="48">IF(K44="NA", "NA", K44/$X44)</f>
        <v>NA</v>
      </c>
      <c r="AJ44" s="15"/>
      <c r="AK44" s="357">
        <f t="shared" ref="AK44" si="49">IF(N44="NA", "NA", N44/$Y44)</f>
        <v>127.87515896566342</v>
      </c>
      <c r="AL44" s="344">
        <f t="shared" ref="AL44" si="50">IF(O44="NA", "NA", O44/$Y44)</f>
        <v>0</v>
      </c>
      <c r="AM44" s="96">
        <f t="shared" ref="AM44" si="51">IF(P44="NA", "NA", P44/$Y44)</f>
        <v>127.87515896566342</v>
      </c>
      <c r="AN44" s="1"/>
      <c r="AO44" s="16"/>
      <c r="AP44" s="357">
        <f t="shared" ref="AP44" si="52">IF(S44="NA", "NA", S44/$Y44)</f>
        <v>5.7370707927087752</v>
      </c>
      <c r="AQ44" s="344" t="str">
        <f t="shared" ref="AQ44" si="53">IF(T44="NA", "NA", T44/$Y44)</f>
        <v>NA</v>
      </c>
      <c r="AR44" s="96" t="str">
        <f t="shared" ref="AR44" si="54">IF(U44="NA", "NA", U44/$Y44)</f>
        <v>NA</v>
      </c>
      <c r="AS44" s="75"/>
      <c r="AT44" s="75"/>
      <c r="AU44" s="75"/>
    </row>
    <row r="45" spans="1:47" ht="12" customHeight="1" x14ac:dyDescent="0.25">
      <c r="A45" s="15"/>
      <c r="B45" s="2"/>
      <c r="D45" s="2"/>
      <c r="E45" s="297"/>
      <c r="F45" s="297"/>
      <c r="G45" s="297"/>
      <c r="H45" s="109"/>
      <c r="I45" s="297"/>
      <c r="J45" s="294"/>
      <c r="K45" s="294"/>
      <c r="M45" s="266"/>
      <c r="N45" s="297" t="s">
        <v>428</v>
      </c>
      <c r="O45" s="297" t="s">
        <v>428</v>
      </c>
      <c r="P45" s="297" t="s">
        <v>428</v>
      </c>
      <c r="Q45" s="109"/>
      <c r="R45" s="109"/>
      <c r="S45" s="297" t="s">
        <v>428</v>
      </c>
      <c r="T45" s="297" t="s">
        <v>428</v>
      </c>
      <c r="U45" s="297" t="s">
        <v>428</v>
      </c>
      <c r="AC45" s="1"/>
      <c r="AG45" s="1"/>
      <c r="AK45" s="1"/>
      <c r="AN45" s="1"/>
      <c r="AS45" s="1"/>
    </row>
    <row r="46" spans="1:47" ht="12" customHeight="1" x14ac:dyDescent="0.25">
      <c r="A46" s="15"/>
      <c r="B46" s="2"/>
      <c r="D46" s="2"/>
      <c r="E46" s="297"/>
      <c r="F46" s="297"/>
      <c r="G46" s="297"/>
      <c r="H46" s="109"/>
      <c r="I46" s="297"/>
      <c r="J46" s="294"/>
      <c r="K46" s="294"/>
      <c r="M46" s="109"/>
      <c r="N46" s="297" t="s">
        <v>428</v>
      </c>
      <c r="O46" s="297" t="s">
        <v>428</v>
      </c>
      <c r="P46" s="297" t="s">
        <v>428</v>
      </c>
      <c r="Q46" s="109"/>
      <c r="R46" s="109"/>
      <c r="S46" s="297" t="s">
        <v>428</v>
      </c>
      <c r="T46" s="297" t="s">
        <v>428</v>
      </c>
      <c r="U46" s="297" t="s">
        <v>428</v>
      </c>
      <c r="AC46" s="1"/>
      <c r="AG46" s="1"/>
      <c r="AK46" s="1"/>
      <c r="AN46" s="1"/>
      <c r="AS46" s="1"/>
    </row>
    <row r="47" spans="1:47" ht="12" customHeight="1" x14ac:dyDescent="0.25">
      <c r="B47" s="39" t="s">
        <v>90</v>
      </c>
      <c r="J47"/>
      <c r="K47"/>
      <c r="N47" s="1" t="s">
        <v>428</v>
      </c>
      <c r="O47" s="1" t="s">
        <v>428</v>
      </c>
      <c r="P47" s="1" t="s">
        <v>428</v>
      </c>
      <c r="S47" s="1" t="s">
        <v>428</v>
      </c>
      <c r="T47" s="1" t="s">
        <v>428</v>
      </c>
      <c r="U47" s="1" t="s">
        <v>428</v>
      </c>
      <c r="AC47" s="1"/>
      <c r="AG47" s="1"/>
      <c r="AK47" s="1"/>
      <c r="AN47" s="1"/>
      <c r="AS47" s="1"/>
    </row>
    <row r="48" spans="1:47" ht="12" customHeight="1" x14ac:dyDescent="0.25">
      <c r="B48" s="39" t="s">
        <v>91</v>
      </c>
      <c r="J48"/>
      <c r="K48"/>
      <c r="N48" s="1" t="s">
        <v>428</v>
      </c>
      <c r="O48" s="1" t="s">
        <v>428</v>
      </c>
      <c r="P48" s="1" t="s">
        <v>428</v>
      </c>
      <c r="S48" s="1" t="s">
        <v>428</v>
      </c>
      <c r="T48" s="1" t="s">
        <v>428</v>
      </c>
      <c r="U48" s="1" t="s">
        <v>428</v>
      </c>
      <c r="X48" s="6"/>
      <c r="Y48" s="6"/>
      <c r="AC48" s="1"/>
      <c r="AG48" s="1"/>
      <c r="AK48" s="1"/>
      <c r="AN48" s="1"/>
      <c r="AS48" s="1"/>
    </row>
    <row r="49" spans="2:45" ht="12" customHeight="1" x14ac:dyDescent="0.25">
      <c r="B49" s="43"/>
      <c r="J49"/>
      <c r="K49"/>
      <c r="N49" s="1" t="s">
        <v>428</v>
      </c>
      <c r="O49" s="1" t="s">
        <v>428</v>
      </c>
      <c r="P49" s="1" t="s">
        <v>428</v>
      </c>
      <c r="S49" s="1" t="s">
        <v>428</v>
      </c>
      <c r="T49" s="1" t="s">
        <v>428</v>
      </c>
      <c r="U49" s="1" t="s">
        <v>428</v>
      </c>
      <c r="AC49" s="1"/>
      <c r="AG49" s="1"/>
      <c r="AK49" s="1"/>
      <c r="AN49" s="1"/>
      <c r="AS49" s="1"/>
    </row>
    <row r="50" spans="2:45" ht="12" customHeight="1" x14ac:dyDescent="0.25">
      <c r="J50"/>
      <c r="K50"/>
      <c r="N50" s="1" t="s">
        <v>428</v>
      </c>
      <c r="O50" s="1" t="s">
        <v>428</v>
      </c>
      <c r="P50" s="1" t="s">
        <v>428</v>
      </c>
      <c r="S50" s="1" t="s">
        <v>428</v>
      </c>
      <c r="T50" s="1" t="s">
        <v>428</v>
      </c>
      <c r="U50" s="1" t="s">
        <v>428</v>
      </c>
      <c r="AC50" s="1"/>
      <c r="AG50" s="1"/>
      <c r="AK50" s="1"/>
      <c r="AN50" s="1"/>
      <c r="AS50" s="1"/>
    </row>
    <row r="51" spans="2:45" ht="12" customHeight="1" x14ac:dyDescent="0.25">
      <c r="J51"/>
      <c r="K51"/>
      <c r="N51" s="1" t="s">
        <v>428</v>
      </c>
      <c r="O51" s="1" t="s">
        <v>428</v>
      </c>
      <c r="P51" s="1" t="s">
        <v>428</v>
      </c>
      <c r="S51" s="1" t="s">
        <v>428</v>
      </c>
      <c r="T51" s="1" t="s">
        <v>428</v>
      </c>
      <c r="U51" s="1" t="s">
        <v>428</v>
      </c>
      <c r="AC51" s="1"/>
      <c r="AG51" s="1"/>
      <c r="AK51" s="1"/>
      <c r="AN51" s="1"/>
      <c r="AS51" s="1"/>
    </row>
    <row r="52" spans="2:45" ht="12" customHeight="1" x14ac:dyDescent="0.25">
      <c r="J52"/>
      <c r="K52"/>
      <c r="N52" s="1" t="s">
        <v>428</v>
      </c>
      <c r="O52" s="1" t="s">
        <v>428</v>
      </c>
      <c r="P52" s="1" t="s">
        <v>428</v>
      </c>
      <c r="S52" s="1" t="s">
        <v>428</v>
      </c>
      <c r="T52" s="1" t="s">
        <v>428</v>
      </c>
      <c r="U52" s="1" t="s">
        <v>428</v>
      </c>
      <c r="AC52" s="1"/>
      <c r="AG52" s="1"/>
      <c r="AK52" s="1"/>
      <c r="AN52" s="1"/>
      <c r="AS52" s="1"/>
    </row>
    <row r="53" spans="2:45" ht="12" customHeight="1" x14ac:dyDescent="0.25">
      <c r="J53"/>
      <c r="K53"/>
      <c r="N53" s="1" t="s">
        <v>428</v>
      </c>
      <c r="O53" s="1" t="s">
        <v>428</v>
      </c>
      <c r="P53" s="1" t="s">
        <v>428</v>
      </c>
      <c r="S53" s="1" t="s">
        <v>428</v>
      </c>
      <c r="T53" s="1" t="s">
        <v>428</v>
      </c>
      <c r="U53" s="1" t="s">
        <v>428</v>
      </c>
    </row>
    <row r="54" spans="2:45" ht="12" customHeight="1" x14ac:dyDescent="0.25">
      <c r="J54"/>
      <c r="K54"/>
      <c r="N54" s="1" t="s">
        <v>428</v>
      </c>
      <c r="O54" s="1" t="s">
        <v>428</v>
      </c>
      <c r="P54" s="1" t="s">
        <v>428</v>
      </c>
      <c r="S54" s="1" t="s">
        <v>428</v>
      </c>
      <c r="T54" s="1" t="s">
        <v>428</v>
      </c>
      <c r="U54" s="1" t="s">
        <v>428</v>
      </c>
    </row>
    <row r="55" spans="2:45" ht="12" customHeight="1" x14ac:dyDescent="0.25">
      <c r="J55"/>
      <c r="K55"/>
      <c r="N55" s="1" t="s">
        <v>428</v>
      </c>
      <c r="O55" s="1" t="s">
        <v>428</v>
      </c>
      <c r="P55" s="1" t="s">
        <v>428</v>
      </c>
      <c r="S55" s="1" t="s">
        <v>428</v>
      </c>
      <c r="T55" s="1" t="s">
        <v>428</v>
      </c>
      <c r="U55" s="1" t="s">
        <v>428</v>
      </c>
    </row>
    <row r="56" spans="2:45" ht="12" customHeight="1" x14ac:dyDescent="0.25">
      <c r="J56"/>
      <c r="K56"/>
      <c r="N56" s="1" t="s">
        <v>428</v>
      </c>
      <c r="O56" s="1" t="s">
        <v>428</v>
      </c>
      <c r="P56" s="1" t="s">
        <v>428</v>
      </c>
      <c r="S56" s="1" t="s">
        <v>428</v>
      </c>
      <c r="T56" s="1" t="s">
        <v>428</v>
      </c>
      <c r="U56" s="1" t="s">
        <v>428</v>
      </c>
    </row>
    <row r="57" spans="2:45" ht="12" customHeight="1" x14ac:dyDescent="0.25">
      <c r="J57"/>
      <c r="K57"/>
      <c r="N57" s="1" t="s">
        <v>428</v>
      </c>
      <c r="O57" s="1" t="s">
        <v>428</v>
      </c>
      <c r="P57" s="1" t="s">
        <v>428</v>
      </c>
      <c r="S57" s="1" t="s">
        <v>428</v>
      </c>
      <c r="T57" s="1" t="s">
        <v>428</v>
      </c>
      <c r="U57" s="1" t="s">
        <v>428</v>
      </c>
    </row>
    <row r="58" spans="2:45" ht="12" customHeight="1" x14ac:dyDescent="0.25">
      <c r="N58" s="1" t="s">
        <v>428</v>
      </c>
      <c r="O58" s="1" t="s">
        <v>428</v>
      </c>
      <c r="P58" s="1" t="s">
        <v>428</v>
      </c>
      <c r="S58" s="1" t="s">
        <v>428</v>
      </c>
      <c r="T58" s="1" t="s">
        <v>428</v>
      </c>
      <c r="U58" s="1" t="s">
        <v>428</v>
      </c>
    </row>
    <row r="59" spans="2:45" ht="12" customHeight="1" x14ac:dyDescent="0.25">
      <c r="N59" s="1" t="s">
        <v>428</v>
      </c>
      <c r="O59" s="1" t="s">
        <v>428</v>
      </c>
      <c r="P59" s="1" t="s">
        <v>428</v>
      </c>
      <c r="S59" s="1" t="s">
        <v>428</v>
      </c>
      <c r="T59" s="1" t="s">
        <v>428</v>
      </c>
      <c r="U59" s="1" t="s">
        <v>428</v>
      </c>
    </row>
    <row r="60" spans="2:45" ht="12" customHeight="1" x14ac:dyDescent="0.25">
      <c r="N60" s="1" t="s">
        <v>428</v>
      </c>
      <c r="O60" s="1" t="s">
        <v>428</v>
      </c>
      <c r="P60" s="1" t="s">
        <v>428</v>
      </c>
      <c r="S60" s="1" t="s">
        <v>428</v>
      </c>
      <c r="T60" s="1" t="s">
        <v>428</v>
      </c>
      <c r="U60" s="1" t="s">
        <v>428</v>
      </c>
    </row>
    <row r="61" spans="2:45" ht="12" customHeight="1" x14ac:dyDescent="0.25">
      <c r="N61" s="1" t="s">
        <v>428</v>
      </c>
      <c r="O61" s="1" t="s">
        <v>428</v>
      </c>
      <c r="P61" s="1" t="s">
        <v>428</v>
      </c>
      <c r="S61" s="1" t="s">
        <v>428</v>
      </c>
      <c r="T61" s="1" t="s">
        <v>428</v>
      </c>
      <c r="U61" s="1" t="s">
        <v>428</v>
      </c>
    </row>
    <row r="62" spans="2:45" ht="12" customHeight="1" x14ac:dyDescent="0.25">
      <c r="N62" s="1" t="s">
        <v>428</v>
      </c>
      <c r="O62" s="1" t="s">
        <v>428</v>
      </c>
      <c r="P62" s="1" t="s">
        <v>428</v>
      </c>
      <c r="S62" s="1" t="s">
        <v>428</v>
      </c>
      <c r="T62" s="1" t="s">
        <v>428</v>
      </c>
      <c r="U62" s="1" t="s">
        <v>428</v>
      </c>
    </row>
    <row r="63" spans="2:45" ht="12" customHeight="1" x14ac:dyDescent="0.25">
      <c r="N63" s="1" t="s">
        <v>428</v>
      </c>
      <c r="O63" s="1" t="s">
        <v>428</v>
      </c>
      <c r="P63" s="1" t="s">
        <v>428</v>
      </c>
      <c r="S63" s="1" t="s">
        <v>428</v>
      </c>
      <c r="T63" s="1" t="s">
        <v>428</v>
      </c>
      <c r="U63" s="1" t="s">
        <v>428</v>
      </c>
    </row>
    <row r="64" spans="2:45" ht="12" customHeight="1" x14ac:dyDescent="0.25">
      <c r="N64" s="1" t="s">
        <v>428</v>
      </c>
      <c r="O64" s="1" t="s">
        <v>428</v>
      </c>
      <c r="P64" s="1" t="s">
        <v>428</v>
      </c>
      <c r="S64" s="1" t="s">
        <v>428</v>
      </c>
      <c r="T64" s="1" t="s">
        <v>428</v>
      </c>
      <c r="U64" s="1" t="s">
        <v>428</v>
      </c>
    </row>
    <row r="65" spans="1:44" ht="12" customHeight="1" x14ac:dyDescent="0.25"/>
    <row r="66" spans="1:44" ht="12" customHeight="1" x14ac:dyDescent="0.25"/>
    <row r="67" spans="1:44" ht="12" customHeight="1" x14ac:dyDescent="0.25"/>
    <row r="68" spans="1:44" ht="12" customHeight="1" x14ac:dyDescent="0.25"/>
    <row r="69" spans="1:44" ht="12" customHeight="1" x14ac:dyDescent="0.25"/>
    <row r="70" spans="1:44" ht="12" customHeight="1" x14ac:dyDescent="0.25"/>
    <row r="71" spans="1:44" ht="12" customHeight="1" x14ac:dyDescent="0.25"/>
    <row r="72" spans="1:44" ht="12" customHeight="1" x14ac:dyDescent="0.25"/>
    <row r="73" spans="1:44" ht="12" customHeight="1" x14ac:dyDescent="0.25"/>
    <row r="74" spans="1:44" ht="12" customHeight="1" x14ac:dyDescent="0.25"/>
    <row r="75" spans="1:44" ht="12" customHeight="1" x14ac:dyDescent="0.25"/>
    <row r="76" spans="1:44" ht="12" customHeight="1" x14ac:dyDescent="0.25"/>
    <row r="77" spans="1:44" ht="12" customHeight="1" x14ac:dyDescent="0.25">
      <c r="B77" s="6"/>
      <c r="D77" s="6"/>
      <c r="E77" s="6"/>
      <c r="F77" s="6"/>
      <c r="G77" s="6"/>
      <c r="I77" s="6"/>
      <c r="J77" s="6"/>
      <c r="K77" s="6"/>
      <c r="N77" s="6"/>
      <c r="O77" s="6"/>
      <c r="P77" s="6"/>
      <c r="S77" s="6"/>
      <c r="T77" s="6"/>
      <c r="U77" s="6"/>
      <c r="AA77" s="6"/>
      <c r="AB77" s="6"/>
      <c r="AC77" s="59"/>
      <c r="AD77" s="6"/>
      <c r="AE77" s="6"/>
      <c r="AG77" s="59"/>
      <c r="AH77" s="6"/>
      <c r="AI77" s="6"/>
      <c r="AK77" s="59"/>
      <c r="AL77" s="6"/>
      <c r="AM77" s="6"/>
      <c r="AP77" s="6"/>
      <c r="AQ77" s="6"/>
      <c r="AR77" s="6"/>
    </row>
    <row r="78" spans="1:44" ht="12" customHeight="1" x14ac:dyDescent="0.25">
      <c r="A78" s="6"/>
    </row>
  </sheetData>
  <mergeCells count="45">
    <mergeCell ref="N5:P5"/>
    <mergeCell ref="P7:P8"/>
    <mergeCell ref="K7:K8"/>
    <mergeCell ref="N7:N8"/>
    <mergeCell ref="O7:O8"/>
    <mergeCell ref="B5:B8"/>
    <mergeCell ref="C5:C8"/>
    <mergeCell ref="E5:G5"/>
    <mergeCell ref="I5:K5"/>
    <mergeCell ref="AK6:AM6"/>
    <mergeCell ref="S5:U5"/>
    <mergeCell ref="AA5:AA8"/>
    <mergeCell ref="AC5:AE5"/>
    <mergeCell ref="AG5:AI5"/>
    <mergeCell ref="AK5:AM5"/>
    <mergeCell ref="S7:S8"/>
    <mergeCell ref="T7:T8"/>
    <mergeCell ref="U7:U8"/>
    <mergeCell ref="AL7:AL8"/>
    <mergeCell ref="AM7:AM8"/>
    <mergeCell ref="AC7:AC8"/>
    <mergeCell ref="AP5:AR5"/>
    <mergeCell ref="E6:G6"/>
    <mergeCell ref="I6:K6"/>
    <mergeCell ref="N6:P6"/>
    <mergeCell ref="S6:U6"/>
    <mergeCell ref="X6:X8"/>
    <mergeCell ref="Y6:Y8"/>
    <mergeCell ref="AC6:AE6"/>
    <mergeCell ref="AG6:AI6"/>
    <mergeCell ref="AK7:AK8"/>
    <mergeCell ref="AP6:AR6"/>
    <mergeCell ref="E7:E8"/>
    <mergeCell ref="F7:F8"/>
    <mergeCell ref="G7:G8"/>
    <mergeCell ref="I7:I8"/>
    <mergeCell ref="J7:J8"/>
    <mergeCell ref="AP7:AP8"/>
    <mergeCell ref="AQ7:AQ8"/>
    <mergeCell ref="AR7:AR8"/>
    <mergeCell ref="AD7:AD8"/>
    <mergeCell ref="AE7:AE8"/>
    <mergeCell ref="AG7:AG8"/>
    <mergeCell ref="AH7:AH8"/>
    <mergeCell ref="AI7:AI8"/>
  </mergeCells>
  <dataValidations xWindow="1439" yWindow="709" count="1">
    <dataValidation type="decimal" operator="greaterThanOrEqual" allowBlank="1" showInputMessage="1" showErrorMessage="1" prompt="Please enter number in millions of local currency" sqref="S37 E29" xr:uid="{6CDC9ADF-4F25-48DC-9640-D6A50B14D1DE}">
      <formula1>0</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R66"/>
  <sheetViews>
    <sheetView showGridLines="0" zoomScale="85" zoomScaleNormal="85" workbookViewId="0">
      <selection activeCell="B35" sqref="B35"/>
    </sheetView>
  </sheetViews>
  <sheetFormatPr defaultColWidth="11.42578125" defaultRowHeight="15" x14ac:dyDescent="0.25"/>
  <cols>
    <col min="1" max="1" width="2.85546875" style="1" customWidth="1"/>
    <col min="2" max="2" width="45.85546875" style="1" customWidth="1"/>
    <col min="3" max="3" width="44.5703125" style="1" bestFit="1" customWidth="1"/>
    <col min="4" max="4" width="2.85546875" style="1" customWidth="1"/>
    <col min="5" max="6" width="15.7109375" style="1" customWidth="1"/>
    <col min="7" max="7" width="2.85546875" style="1" customWidth="1"/>
    <col min="8" max="9" width="15.7109375" style="1" customWidth="1"/>
    <col min="10" max="10" width="2.85546875" style="1" customWidth="1"/>
    <col min="11" max="12" width="15.7109375" style="1" customWidth="1"/>
    <col min="13" max="13" width="2.85546875" style="440" customWidth="1"/>
    <col min="14" max="14" width="10.85546875" style="1" customWidth="1"/>
    <col min="15" max="15" width="2.85546875" style="1" customWidth="1"/>
    <col min="16" max="255" width="11.42578125" style="1"/>
    <col min="256" max="256" width="2.85546875" style="1" customWidth="1"/>
    <col min="257" max="258" width="45.85546875" style="1" customWidth="1"/>
    <col min="259" max="260" width="2.85546875" style="1" customWidth="1"/>
    <col min="261" max="262" width="15.7109375" style="1" customWidth="1"/>
    <col min="263" max="263" width="2.85546875" style="1" customWidth="1"/>
    <col min="264" max="265" width="15.7109375" style="1" customWidth="1"/>
    <col min="266" max="266" width="2.85546875" style="1" customWidth="1"/>
    <col min="267" max="268" width="15.7109375" style="1" customWidth="1"/>
    <col min="269" max="269" width="2.85546875" style="1" customWidth="1"/>
    <col min="270" max="270" width="10.85546875" style="1" customWidth="1"/>
    <col min="271" max="271" width="2.85546875" style="1" customWidth="1"/>
    <col min="272" max="511" width="11.42578125" style="1"/>
    <col min="512" max="512" width="2.85546875" style="1" customWidth="1"/>
    <col min="513" max="514" width="45.85546875" style="1" customWidth="1"/>
    <col min="515" max="516" width="2.85546875" style="1" customWidth="1"/>
    <col min="517" max="518" width="15.7109375" style="1" customWidth="1"/>
    <col min="519" max="519" width="2.85546875" style="1" customWidth="1"/>
    <col min="520" max="521" width="15.7109375" style="1" customWidth="1"/>
    <col min="522" max="522" width="2.85546875" style="1" customWidth="1"/>
    <col min="523" max="524" width="15.7109375" style="1" customWidth="1"/>
    <col min="525" max="525" width="2.85546875" style="1" customWidth="1"/>
    <col min="526" max="526" width="10.85546875" style="1" customWidth="1"/>
    <col min="527" max="527" width="2.85546875" style="1" customWidth="1"/>
    <col min="528" max="767" width="11.42578125" style="1"/>
    <col min="768" max="768" width="2.85546875" style="1" customWidth="1"/>
    <col min="769" max="770" width="45.85546875" style="1" customWidth="1"/>
    <col min="771" max="772" width="2.85546875" style="1" customWidth="1"/>
    <col min="773" max="774" width="15.7109375" style="1" customWidth="1"/>
    <col min="775" max="775" width="2.85546875" style="1" customWidth="1"/>
    <col min="776" max="777" width="15.7109375" style="1" customWidth="1"/>
    <col min="778" max="778" width="2.85546875" style="1" customWidth="1"/>
    <col min="779" max="780" width="15.7109375" style="1" customWidth="1"/>
    <col min="781" max="781" width="2.85546875" style="1" customWidth="1"/>
    <col min="782" max="782" width="10.85546875" style="1" customWidth="1"/>
    <col min="783" max="783" width="2.85546875" style="1" customWidth="1"/>
    <col min="784" max="1023" width="11.42578125" style="1"/>
    <col min="1024" max="1024" width="2.85546875" style="1" customWidth="1"/>
    <col min="1025" max="1026" width="45.85546875" style="1" customWidth="1"/>
    <col min="1027" max="1028" width="2.85546875" style="1" customWidth="1"/>
    <col min="1029" max="1030" width="15.7109375" style="1" customWidth="1"/>
    <col min="1031" max="1031" width="2.85546875" style="1" customWidth="1"/>
    <col min="1032" max="1033" width="15.7109375" style="1" customWidth="1"/>
    <col min="1034" max="1034" width="2.85546875" style="1" customWidth="1"/>
    <col min="1035" max="1036" width="15.7109375" style="1" customWidth="1"/>
    <col min="1037" max="1037" width="2.85546875" style="1" customWidth="1"/>
    <col min="1038" max="1038" width="10.85546875" style="1" customWidth="1"/>
    <col min="1039" max="1039" width="2.85546875" style="1" customWidth="1"/>
    <col min="1040" max="1279" width="11.42578125" style="1"/>
    <col min="1280" max="1280" width="2.85546875" style="1" customWidth="1"/>
    <col min="1281" max="1282" width="45.85546875" style="1" customWidth="1"/>
    <col min="1283" max="1284" width="2.85546875" style="1" customWidth="1"/>
    <col min="1285" max="1286" width="15.7109375" style="1" customWidth="1"/>
    <col min="1287" max="1287" width="2.85546875" style="1" customWidth="1"/>
    <col min="1288" max="1289" width="15.7109375" style="1" customWidth="1"/>
    <col min="1290" max="1290" width="2.85546875" style="1" customWidth="1"/>
    <col min="1291" max="1292" width="15.7109375" style="1" customWidth="1"/>
    <col min="1293" max="1293" width="2.85546875" style="1" customWidth="1"/>
    <col min="1294" max="1294" width="10.85546875" style="1" customWidth="1"/>
    <col min="1295" max="1295" width="2.85546875" style="1" customWidth="1"/>
    <col min="1296" max="1535" width="11.42578125" style="1"/>
    <col min="1536" max="1536" width="2.85546875" style="1" customWidth="1"/>
    <col min="1537" max="1538" width="45.85546875" style="1" customWidth="1"/>
    <col min="1539" max="1540" width="2.85546875" style="1" customWidth="1"/>
    <col min="1541" max="1542" width="15.7109375" style="1" customWidth="1"/>
    <col min="1543" max="1543" width="2.85546875" style="1" customWidth="1"/>
    <col min="1544" max="1545" width="15.7109375" style="1" customWidth="1"/>
    <col min="1546" max="1546" width="2.85546875" style="1" customWidth="1"/>
    <col min="1547" max="1548" width="15.7109375" style="1" customWidth="1"/>
    <col min="1549" max="1549" width="2.85546875" style="1" customWidth="1"/>
    <col min="1550" max="1550" width="10.85546875" style="1" customWidth="1"/>
    <col min="1551" max="1551" width="2.85546875" style="1" customWidth="1"/>
    <col min="1552" max="1791" width="11.42578125" style="1"/>
    <col min="1792" max="1792" width="2.85546875" style="1" customWidth="1"/>
    <col min="1793" max="1794" width="45.85546875" style="1" customWidth="1"/>
    <col min="1795" max="1796" width="2.85546875" style="1" customWidth="1"/>
    <col min="1797" max="1798" width="15.7109375" style="1" customWidth="1"/>
    <col min="1799" max="1799" width="2.85546875" style="1" customWidth="1"/>
    <col min="1800" max="1801" width="15.7109375" style="1" customWidth="1"/>
    <col min="1802" max="1802" width="2.85546875" style="1" customWidth="1"/>
    <col min="1803" max="1804" width="15.7109375" style="1" customWidth="1"/>
    <col min="1805" max="1805" width="2.85546875" style="1" customWidth="1"/>
    <col min="1806" max="1806" width="10.85546875" style="1" customWidth="1"/>
    <col min="1807" max="1807" width="2.85546875" style="1" customWidth="1"/>
    <col min="1808" max="2047" width="11.42578125" style="1"/>
    <col min="2048" max="2048" width="2.85546875" style="1" customWidth="1"/>
    <col min="2049" max="2050" width="45.85546875" style="1" customWidth="1"/>
    <col min="2051" max="2052" width="2.85546875" style="1" customWidth="1"/>
    <col min="2053" max="2054" width="15.7109375" style="1" customWidth="1"/>
    <col min="2055" max="2055" width="2.85546875" style="1" customWidth="1"/>
    <col min="2056" max="2057" width="15.7109375" style="1" customWidth="1"/>
    <col min="2058" max="2058" width="2.85546875" style="1" customWidth="1"/>
    <col min="2059" max="2060" width="15.7109375" style="1" customWidth="1"/>
    <col min="2061" max="2061" width="2.85546875" style="1" customWidth="1"/>
    <col min="2062" max="2062" width="10.85546875" style="1" customWidth="1"/>
    <col min="2063" max="2063" width="2.85546875" style="1" customWidth="1"/>
    <col min="2064" max="2303" width="11.42578125" style="1"/>
    <col min="2304" max="2304" width="2.85546875" style="1" customWidth="1"/>
    <col min="2305" max="2306" width="45.85546875" style="1" customWidth="1"/>
    <col min="2307" max="2308" width="2.85546875" style="1" customWidth="1"/>
    <col min="2309" max="2310" width="15.7109375" style="1" customWidth="1"/>
    <col min="2311" max="2311" width="2.85546875" style="1" customWidth="1"/>
    <col min="2312" max="2313" width="15.7109375" style="1" customWidth="1"/>
    <col min="2314" max="2314" width="2.85546875" style="1" customWidth="1"/>
    <col min="2315" max="2316" width="15.7109375" style="1" customWidth="1"/>
    <col min="2317" max="2317" width="2.85546875" style="1" customWidth="1"/>
    <col min="2318" max="2318" width="10.85546875" style="1" customWidth="1"/>
    <col min="2319" max="2319" width="2.85546875" style="1" customWidth="1"/>
    <col min="2320" max="2559" width="11.42578125" style="1"/>
    <col min="2560" max="2560" width="2.85546875" style="1" customWidth="1"/>
    <col min="2561" max="2562" width="45.85546875" style="1" customWidth="1"/>
    <col min="2563" max="2564" width="2.85546875" style="1" customWidth="1"/>
    <col min="2565" max="2566" width="15.7109375" style="1" customWidth="1"/>
    <col min="2567" max="2567" width="2.85546875" style="1" customWidth="1"/>
    <col min="2568" max="2569" width="15.7109375" style="1" customWidth="1"/>
    <col min="2570" max="2570" width="2.85546875" style="1" customWidth="1"/>
    <col min="2571" max="2572" width="15.7109375" style="1" customWidth="1"/>
    <col min="2573" max="2573" width="2.85546875" style="1" customWidth="1"/>
    <col min="2574" max="2574" width="10.85546875" style="1" customWidth="1"/>
    <col min="2575" max="2575" width="2.85546875" style="1" customWidth="1"/>
    <col min="2576" max="2815" width="11.42578125" style="1"/>
    <col min="2816" max="2816" width="2.85546875" style="1" customWidth="1"/>
    <col min="2817" max="2818" width="45.85546875" style="1" customWidth="1"/>
    <col min="2819" max="2820" width="2.85546875" style="1" customWidth="1"/>
    <col min="2821" max="2822" width="15.7109375" style="1" customWidth="1"/>
    <col min="2823" max="2823" width="2.85546875" style="1" customWidth="1"/>
    <col min="2824" max="2825" width="15.7109375" style="1" customWidth="1"/>
    <col min="2826" max="2826" width="2.85546875" style="1" customWidth="1"/>
    <col min="2827" max="2828" width="15.7109375" style="1" customWidth="1"/>
    <col min="2829" max="2829" width="2.85546875" style="1" customWidth="1"/>
    <col min="2830" max="2830" width="10.85546875" style="1" customWidth="1"/>
    <col min="2831" max="2831" width="2.85546875" style="1" customWidth="1"/>
    <col min="2832" max="3071" width="11.42578125" style="1"/>
    <col min="3072" max="3072" width="2.85546875" style="1" customWidth="1"/>
    <col min="3073" max="3074" width="45.85546875" style="1" customWidth="1"/>
    <col min="3075" max="3076" width="2.85546875" style="1" customWidth="1"/>
    <col min="3077" max="3078" width="15.7109375" style="1" customWidth="1"/>
    <col min="3079" max="3079" width="2.85546875" style="1" customWidth="1"/>
    <col min="3080" max="3081" width="15.7109375" style="1" customWidth="1"/>
    <col min="3082" max="3082" width="2.85546875" style="1" customWidth="1"/>
    <col min="3083" max="3084" width="15.7109375" style="1" customWidth="1"/>
    <col min="3085" max="3085" width="2.85546875" style="1" customWidth="1"/>
    <col min="3086" max="3086" width="10.85546875" style="1" customWidth="1"/>
    <col min="3087" max="3087" width="2.85546875" style="1" customWidth="1"/>
    <col min="3088" max="3327" width="11.42578125" style="1"/>
    <col min="3328" max="3328" width="2.85546875" style="1" customWidth="1"/>
    <col min="3329" max="3330" width="45.85546875" style="1" customWidth="1"/>
    <col min="3331" max="3332" width="2.85546875" style="1" customWidth="1"/>
    <col min="3333" max="3334" width="15.7109375" style="1" customWidth="1"/>
    <col min="3335" max="3335" width="2.85546875" style="1" customWidth="1"/>
    <col min="3336" max="3337" width="15.7109375" style="1" customWidth="1"/>
    <col min="3338" max="3338" width="2.85546875" style="1" customWidth="1"/>
    <col min="3339" max="3340" width="15.7109375" style="1" customWidth="1"/>
    <col min="3341" max="3341" width="2.85546875" style="1" customWidth="1"/>
    <col min="3342" max="3342" width="10.85546875" style="1" customWidth="1"/>
    <col min="3343" max="3343" width="2.85546875" style="1" customWidth="1"/>
    <col min="3344" max="3583" width="11.42578125" style="1"/>
    <col min="3584" max="3584" width="2.85546875" style="1" customWidth="1"/>
    <col min="3585" max="3586" width="45.85546875" style="1" customWidth="1"/>
    <col min="3587" max="3588" width="2.85546875" style="1" customWidth="1"/>
    <col min="3589" max="3590" width="15.7109375" style="1" customWidth="1"/>
    <col min="3591" max="3591" width="2.85546875" style="1" customWidth="1"/>
    <col min="3592" max="3593" width="15.7109375" style="1" customWidth="1"/>
    <col min="3594" max="3594" width="2.85546875" style="1" customWidth="1"/>
    <col min="3595" max="3596" width="15.7109375" style="1" customWidth="1"/>
    <col min="3597" max="3597" width="2.85546875" style="1" customWidth="1"/>
    <col min="3598" max="3598" width="10.85546875" style="1" customWidth="1"/>
    <col min="3599" max="3599" width="2.85546875" style="1" customWidth="1"/>
    <col min="3600" max="3839" width="11.42578125" style="1"/>
    <col min="3840" max="3840" width="2.85546875" style="1" customWidth="1"/>
    <col min="3841" max="3842" width="45.85546875" style="1" customWidth="1"/>
    <col min="3843" max="3844" width="2.85546875" style="1" customWidth="1"/>
    <col min="3845" max="3846" width="15.7109375" style="1" customWidth="1"/>
    <col min="3847" max="3847" width="2.85546875" style="1" customWidth="1"/>
    <col min="3848" max="3849" width="15.7109375" style="1" customWidth="1"/>
    <col min="3850" max="3850" width="2.85546875" style="1" customWidth="1"/>
    <col min="3851" max="3852" width="15.7109375" style="1" customWidth="1"/>
    <col min="3853" max="3853" width="2.85546875" style="1" customWidth="1"/>
    <col min="3854" max="3854" width="10.85546875" style="1" customWidth="1"/>
    <col min="3855" max="3855" width="2.85546875" style="1" customWidth="1"/>
    <col min="3856" max="4095" width="11.42578125" style="1"/>
    <col min="4096" max="4096" width="2.85546875" style="1" customWidth="1"/>
    <col min="4097" max="4098" width="45.85546875" style="1" customWidth="1"/>
    <col min="4099" max="4100" width="2.85546875" style="1" customWidth="1"/>
    <col min="4101" max="4102" width="15.7109375" style="1" customWidth="1"/>
    <col min="4103" max="4103" width="2.85546875" style="1" customWidth="1"/>
    <col min="4104" max="4105" width="15.7109375" style="1" customWidth="1"/>
    <col min="4106" max="4106" width="2.85546875" style="1" customWidth="1"/>
    <col min="4107" max="4108" width="15.7109375" style="1" customWidth="1"/>
    <col min="4109" max="4109" width="2.85546875" style="1" customWidth="1"/>
    <col min="4110" max="4110" width="10.85546875" style="1" customWidth="1"/>
    <col min="4111" max="4111" width="2.85546875" style="1" customWidth="1"/>
    <col min="4112" max="4351" width="11.42578125" style="1"/>
    <col min="4352" max="4352" width="2.85546875" style="1" customWidth="1"/>
    <col min="4353" max="4354" width="45.85546875" style="1" customWidth="1"/>
    <col min="4355" max="4356" width="2.85546875" style="1" customWidth="1"/>
    <col min="4357" max="4358" width="15.7109375" style="1" customWidth="1"/>
    <col min="4359" max="4359" width="2.85546875" style="1" customWidth="1"/>
    <col min="4360" max="4361" width="15.7109375" style="1" customWidth="1"/>
    <col min="4362" max="4362" width="2.85546875" style="1" customWidth="1"/>
    <col min="4363" max="4364" width="15.7109375" style="1" customWidth="1"/>
    <col min="4365" max="4365" width="2.85546875" style="1" customWidth="1"/>
    <col min="4366" max="4366" width="10.85546875" style="1" customWidth="1"/>
    <col min="4367" max="4367" width="2.85546875" style="1" customWidth="1"/>
    <col min="4368" max="4607" width="11.42578125" style="1"/>
    <col min="4608" max="4608" width="2.85546875" style="1" customWidth="1"/>
    <col min="4609" max="4610" width="45.85546875" style="1" customWidth="1"/>
    <col min="4611" max="4612" width="2.85546875" style="1" customWidth="1"/>
    <col min="4613" max="4614" width="15.7109375" style="1" customWidth="1"/>
    <col min="4615" max="4615" width="2.85546875" style="1" customWidth="1"/>
    <col min="4616" max="4617" width="15.7109375" style="1" customWidth="1"/>
    <col min="4618" max="4618" width="2.85546875" style="1" customWidth="1"/>
    <col min="4619" max="4620" width="15.7109375" style="1" customWidth="1"/>
    <col min="4621" max="4621" width="2.85546875" style="1" customWidth="1"/>
    <col min="4622" max="4622" width="10.85546875" style="1" customWidth="1"/>
    <col min="4623" max="4623" width="2.85546875" style="1" customWidth="1"/>
    <col min="4624" max="4863" width="11.42578125" style="1"/>
    <col min="4864" max="4864" width="2.85546875" style="1" customWidth="1"/>
    <col min="4865" max="4866" width="45.85546875" style="1" customWidth="1"/>
    <col min="4867" max="4868" width="2.85546875" style="1" customWidth="1"/>
    <col min="4869" max="4870" width="15.7109375" style="1" customWidth="1"/>
    <col min="4871" max="4871" width="2.85546875" style="1" customWidth="1"/>
    <col min="4872" max="4873" width="15.7109375" style="1" customWidth="1"/>
    <col min="4874" max="4874" width="2.85546875" style="1" customWidth="1"/>
    <col min="4875" max="4876" width="15.7109375" style="1" customWidth="1"/>
    <col min="4877" max="4877" width="2.85546875" style="1" customWidth="1"/>
    <col min="4878" max="4878" width="10.85546875" style="1" customWidth="1"/>
    <col min="4879" max="4879" width="2.85546875" style="1" customWidth="1"/>
    <col min="4880" max="5119" width="11.42578125" style="1"/>
    <col min="5120" max="5120" width="2.85546875" style="1" customWidth="1"/>
    <col min="5121" max="5122" width="45.85546875" style="1" customWidth="1"/>
    <col min="5123" max="5124" width="2.85546875" style="1" customWidth="1"/>
    <col min="5125" max="5126" width="15.7109375" style="1" customWidth="1"/>
    <col min="5127" max="5127" width="2.85546875" style="1" customWidth="1"/>
    <col min="5128" max="5129" width="15.7109375" style="1" customWidth="1"/>
    <col min="5130" max="5130" width="2.85546875" style="1" customWidth="1"/>
    <col min="5131" max="5132" width="15.7109375" style="1" customWidth="1"/>
    <col min="5133" max="5133" width="2.85546875" style="1" customWidth="1"/>
    <col min="5134" max="5134" width="10.85546875" style="1" customWidth="1"/>
    <col min="5135" max="5135" width="2.85546875" style="1" customWidth="1"/>
    <col min="5136" max="5375" width="11.42578125" style="1"/>
    <col min="5376" max="5376" width="2.85546875" style="1" customWidth="1"/>
    <col min="5377" max="5378" width="45.85546875" style="1" customWidth="1"/>
    <col min="5379" max="5380" width="2.85546875" style="1" customWidth="1"/>
    <col min="5381" max="5382" width="15.7109375" style="1" customWidth="1"/>
    <col min="5383" max="5383" width="2.85546875" style="1" customWidth="1"/>
    <col min="5384" max="5385" width="15.7109375" style="1" customWidth="1"/>
    <col min="5386" max="5386" width="2.85546875" style="1" customWidth="1"/>
    <col min="5387" max="5388" width="15.7109375" style="1" customWidth="1"/>
    <col min="5389" max="5389" width="2.85546875" style="1" customWidth="1"/>
    <col min="5390" max="5390" width="10.85546875" style="1" customWidth="1"/>
    <col min="5391" max="5391" width="2.85546875" style="1" customWidth="1"/>
    <col min="5392" max="5631" width="11.42578125" style="1"/>
    <col min="5632" max="5632" width="2.85546875" style="1" customWidth="1"/>
    <col min="5633" max="5634" width="45.85546875" style="1" customWidth="1"/>
    <col min="5635" max="5636" width="2.85546875" style="1" customWidth="1"/>
    <col min="5637" max="5638" width="15.7109375" style="1" customWidth="1"/>
    <col min="5639" max="5639" width="2.85546875" style="1" customWidth="1"/>
    <col min="5640" max="5641" width="15.7109375" style="1" customWidth="1"/>
    <col min="5642" max="5642" width="2.85546875" style="1" customWidth="1"/>
    <col min="5643" max="5644" width="15.7109375" style="1" customWidth="1"/>
    <col min="5645" max="5645" width="2.85546875" style="1" customWidth="1"/>
    <col min="5646" max="5646" width="10.85546875" style="1" customWidth="1"/>
    <col min="5647" max="5647" width="2.85546875" style="1" customWidth="1"/>
    <col min="5648" max="5887" width="11.42578125" style="1"/>
    <col min="5888" max="5888" width="2.85546875" style="1" customWidth="1"/>
    <col min="5889" max="5890" width="45.85546875" style="1" customWidth="1"/>
    <col min="5891" max="5892" width="2.85546875" style="1" customWidth="1"/>
    <col min="5893" max="5894" width="15.7109375" style="1" customWidth="1"/>
    <col min="5895" max="5895" width="2.85546875" style="1" customWidth="1"/>
    <col min="5896" max="5897" width="15.7109375" style="1" customWidth="1"/>
    <col min="5898" max="5898" width="2.85546875" style="1" customWidth="1"/>
    <col min="5899" max="5900" width="15.7109375" style="1" customWidth="1"/>
    <col min="5901" max="5901" width="2.85546875" style="1" customWidth="1"/>
    <col min="5902" max="5902" width="10.85546875" style="1" customWidth="1"/>
    <col min="5903" max="5903" width="2.85546875" style="1" customWidth="1"/>
    <col min="5904" max="6143" width="11.42578125" style="1"/>
    <col min="6144" max="6144" width="2.85546875" style="1" customWidth="1"/>
    <col min="6145" max="6146" width="45.85546875" style="1" customWidth="1"/>
    <col min="6147" max="6148" width="2.85546875" style="1" customWidth="1"/>
    <col min="6149" max="6150" width="15.7109375" style="1" customWidth="1"/>
    <col min="6151" max="6151" width="2.85546875" style="1" customWidth="1"/>
    <col min="6152" max="6153" width="15.7109375" style="1" customWidth="1"/>
    <col min="6154" max="6154" width="2.85546875" style="1" customWidth="1"/>
    <col min="6155" max="6156" width="15.7109375" style="1" customWidth="1"/>
    <col min="6157" max="6157" width="2.85546875" style="1" customWidth="1"/>
    <col min="6158" max="6158" width="10.85546875" style="1" customWidth="1"/>
    <col min="6159" max="6159" width="2.85546875" style="1" customWidth="1"/>
    <col min="6160" max="6399" width="11.42578125" style="1"/>
    <col min="6400" max="6400" width="2.85546875" style="1" customWidth="1"/>
    <col min="6401" max="6402" width="45.85546875" style="1" customWidth="1"/>
    <col min="6403" max="6404" width="2.85546875" style="1" customWidth="1"/>
    <col min="6405" max="6406" width="15.7109375" style="1" customWidth="1"/>
    <col min="6407" max="6407" width="2.85546875" style="1" customWidth="1"/>
    <col min="6408" max="6409" width="15.7109375" style="1" customWidth="1"/>
    <col min="6410" max="6410" width="2.85546875" style="1" customWidth="1"/>
    <col min="6411" max="6412" width="15.7109375" style="1" customWidth="1"/>
    <col min="6413" max="6413" width="2.85546875" style="1" customWidth="1"/>
    <col min="6414" max="6414" width="10.85546875" style="1" customWidth="1"/>
    <col min="6415" max="6415" width="2.85546875" style="1" customWidth="1"/>
    <col min="6416" max="6655" width="11.42578125" style="1"/>
    <col min="6656" max="6656" width="2.85546875" style="1" customWidth="1"/>
    <col min="6657" max="6658" width="45.85546875" style="1" customWidth="1"/>
    <col min="6659" max="6660" width="2.85546875" style="1" customWidth="1"/>
    <col min="6661" max="6662" width="15.7109375" style="1" customWidth="1"/>
    <col min="6663" max="6663" width="2.85546875" style="1" customWidth="1"/>
    <col min="6664" max="6665" width="15.7109375" style="1" customWidth="1"/>
    <col min="6666" max="6666" width="2.85546875" style="1" customWidth="1"/>
    <col min="6667" max="6668" width="15.7109375" style="1" customWidth="1"/>
    <col min="6669" max="6669" width="2.85546875" style="1" customWidth="1"/>
    <col min="6670" max="6670" width="10.85546875" style="1" customWidth="1"/>
    <col min="6671" max="6671" width="2.85546875" style="1" customWidth="1"/>
    <col min="6672" max="6911" width="11.42578125" style="1"/>
    <col min="6912" max="6912" width="2.85546875" style="1" customWidth="1"/>
    <col min="6913" max="6914" width="45.85546875" style="1" customWidth="1"/>
    <col min="6915" max="6916" width="2.85546875" style="1" customWidth="1"/>
    <col min="6917" max="6918" width="15.7109375" style="1" customWidth="1"/>
    <col min="6919" max="6919" width="2.85546875" style="1" customWidth="1"/>
    <col min="6920" max="6921" width="15.7109375" style="1" customWidth="1"/>
    <col min="6922" max="6922" width="2.85546875" style="1" customWidth="1"/>
    <col min="6923" max="6924" width="15.7109375" style="1" customWidth="1"/>
    <col min="6925" max="6925" width="2.85546875" style="1" customWidth="1"/>
    <col min="6926" max="6926" width="10.85546875" style="1" customWidth="1"/>
    <col min="6927" max="6927" width="2.85546875" style="1" customWidth="1"/>
    <col min="6928" max="7167" width="11.42578125" style="1"/>
    <col min="7168" max="7168" width="2.85546875" style="1" customWidth="1"/>
    <col min="7169" max="7170" width="45.85546875" style="1" customWidth="1"/>
    <col min="7171" max="7172" width="2.85546875" style="1" customWidth="1"/>
    <col min="7173" max="7174" width="15.7109375" style="1" customWidth="1"/>
    <col min="7175" max="7175" width="2.85546875" style="1" customWidth="1"/>
    <col min="7176" max="7177" width="15.7109375" style="1" customWidth="1"/>
    <col min="7178" max="7178" width="2.85546875" style="1" customWidth="1"/>
    <col min="7179" max="7180" width="15.7109375" style="1" customWidth="1"/>
    <col min="7181" max="7181" width="2.85546875" style="1" customWidth="1"/>
    <col min="7182" max="7182" width="10.85546875" style="1" customWidth="1"/>
    <col min="7183" max="7183" width="2.85546875" style="1" customWidth="1"/>
    <col min="7184" max="7423" width="11.42578125" style="1"/>
    <col min="7424" max="7424" width="2.85546875" style="1" customWidth="1"/>
    <col min="7425" max="7426" width="45.85546875" style="1" customWidth="1"/>
    <col min="7427" max="7428" width="2.85546875" style="1" customWidth="1"/>
    <col min="7429" max="7430" width="15.7109375" style="1" customWidth="1"/>
    <col min="7431" max="7431" width="2.85546875" style="1" customWidth="1"/>
    <col min="7432" max="7433" width="15.7109375" style="1" customWidth="1"/>
    <col min="7434" max="7434" width="2.85546875" style="1" customWidth="1"/>
    <col min="7435" max="7436" width="15.7109375" style="1" customWidth="1"/>
    <col min="7437" max="7437" width="2.85546875" style="1" customWidth="1"/>
    <col min="7438" max="7438" width="10.85546875" style="1" customWidth="1"/>
    <col min="7439" max="7439" width="2.85546875" style="1" customWidth="1"/>
    <col min="7440" max="7679" width="11.42578125" style="1"/>
    <col min="7680" max="7680" width="2.85546875" style="1" customWidth="1"/>
    <col min="7681" max="7682" width="45.85546875" style="1" customWidth="1"/>
    <col min="7683" max="7684" width="2.85546875" style="1" customWidth="1"/>
    <col min="7685" max="7686" width="15.7109375" style="1" customWidth="1"/>
    <col min="7687" max="7687" width="2.85546875" style="1" customWidth="1"/>
    <col min="7688" max="7689" width="15.7109375" style="1" customWidth="1"/>
    <col min="7690" max="7690" width="2.85546875" style="1" customWidth="1"/>
    <col min="7691" max="7692" width="15.7109375" style="1" customWidth="1"/>
    <col min="7693" max="7693" width="2.85546875" style="1" customWidth="1"/>
    <col min="7694" max="7694" width="10.85546875" style="1" customWidth="1"/>
    <col min="7695" max="7695" width="2.85546875" style="1" customWidth="1"/>
    <col min="7696" max="7935" width="11.42578125" style="1"/>
    <col min="7936" max="7936" width="2.85546875" style="1" customWidth="1"/>
    <col min="7937" max="7938" width="45.85546875" style="1" customWidth="1"/>
    <col min="7939" max="7940" width="2.85546875" style="1" customWidth="1"/>
    <col min="7941" max="7942" width="15.7109375" style="1" customWidth="1"/>
    <col min="7943" max="7943" width="2.85546875" style="1" customWidth="1"/>
    <col min="7944" max="7945" width="15.7109375" style="1" customWidth="1"/>
    <col min="7946" max="7946" width="2.85546875" style="1" customWidth="1"/>
    <col min="7947" max="7948" width="15.7109375" style="1" customWidth="1"/>
    <col min="7949" max="7949" width="2.85546875" style="1" customWidth="1"/>
    <col min="7950" max="7950" width="10.85546875" style="1" customWidth="1"/>
    <col min="7951" max="7951" width="2.85546875" style="1" customWidth="1"/>
    <col min="7952" max="8191" width="11.42578125" style="1"/>
    <col min="8192" max="8192" width="2.85546875" style="1" customWidth="1"/>
    <col min="8193" max="8194" width="45.85546875" style="1" customWidth="1"/>
    <col min="8195" max="8196" width="2.85546875" style="1" customWidth="1"/>
    <col min="8197" max="8198" width="15.7109375" style="1" customWidth="1"/>
    <col min="8199" max="8199" width="2.85546875" style="1" customWidth="1"/>
    <col min="8200" max="8201" width="15.7109375" style="1" customWidth="1"/>
    <col min="8202" max="8202" width="2.85546875" style="1" customWidth="1"/>
    <col min="8203" max="8204" width="15.7109375" style="1" customWidth="1"/>
    <col min="8205" max="8205" width="2.85546875" style="1" customWidth="1"/>
    <col min="8206" max="8206" width="10.85546875" style="1" customWidth="1"/>
    <col min="8207" max="8207" width="2.85546875" style="1" customWidth="1"/>
    <col min="8208" max="8447" width="11.42578125" style="1"/>
    <col min="8448" max="8448" width="2.85546875" style="1" customWidth="1"/>
    <col min="8449" max="8450" width="45.85546875" style="1" customWidth="1"/>
    <col min="8451" max="8452" width="2.85546875" style="1" customWidth="1"/>
    <col min="8453" max="8454" width="15.7109375" style="1" customWidth="1"/>
    <col min="8455" max="8455" width="2.85546875" style="1" customWidth="1"/>
    <col min="8456" max="8457" width="15.7109375" style="1" customWidth="1"/>
    <col min="8458" max="8458" width="2.85546875" style="1" customWidth="1"/>
    <col min="8459" max="8460" width="15.7109375" style="1" customWidth="1"/>
    <col min="8461" max="8461" width="2.85546875" style="1" customWidth="1"/>
    <col min="8462" max="8462" width="10.85546875" style="1" customWidth="1"/>
    <col min="8463" max="8463" width="2.85546875" style="1" customWidth="1"/>
    <col min="8464" max="8703" width="11.42578125" style="1"/>
    <col min="8704" max="8704" width="2.85546875" style="1" customWidth="1"/>
    <col min="8705" max="8706" width="45.85546875" style="1" customWidth="1"/>
    <col min="8707" max="8708" width="2.85546875" style="1" customWidth="1"/>
    <col min="8709" max="8710" width="15.7109375" style="1" customWidth="1"/>
    <col min="8711" max="8711" width="2.85546875" style="1" customWidth="1"/>
    <col min="8712" max="8713" width="15.7109375" style="1" customWidth="1"/>
    <col min="8714" max="8714" width="2.85546875" style="1" customWidth="1"/>
    <col min="8715" max="8716" width="15.7109375" style="1" customWidth="1"/>
    <col min="8717" max="8717" width="2.85546875" style="1" customWidth="1"/>
    <col min="8718" max="8718" width="10.85546875" style="1" customWidth="1"/>
    <col min="8719" max="8719" width="2.85546875" style="1" customWidth="1"/>
    <col min="8720" max="8959" width="11.42578125" style="1"/>
    <col min="8960" max="8960" width="2.85546875" style="1" customWidth="1"/>
    <col min="8961" max="8962" width="45.85546875" style="1" customWidth="1"/>
    <col min="8963" max="8964" width="2.85546875" style="1" customWidth="1"/>
    <col min="8965" max="8966" width="15.7109375" style="1" customWidth="1"/>
    <col min="8967" max="8967" width="2.85546875" style="1" customWidth="1"/>
    <col min="8968" max="8969" width="15.7109375" style="1" customWidth="1"/>
    <col min="8970" max="8970" width="2.85546875" style="1" customWidth="1"/>
    <col min="8971" max="8972" width="15.7109375" style="1" customWidth="1"/>
    <col min="8973" max="8973" width="2.85546875" style="1" customWidth="1"/>
    <col min="8974" max="8974" width="10.85546875" style="1" customWidth="1"/>
    <col min="8975" max="8975" width="2.85546875" style="1" customWidth="1"/>
    <col min="8976" max="9215" width="11.42578125" style="1"/>
    <col min="9216" max="9216" width="2.85546875" style="1" customWidth="1"/>
    <col min="9217" max="9218" width="45.85546875" style="1" customWidth="1"/>
    <col min="9219" max="9220" width="2.85546875" style="1" customWidth="1"/>
    <col min="9221" max="9222" width="15.7109375" style="1" customWidth="1"/>
    <col min="9223" max="9223" width="2.85546875" style="1" customWidth="1"/>
    <col min="9224" max="9225" width="15.7109375" style="1" customWidth="1"/>
    <col min="9226" max="9226" width="2.85546875" style="1" customWidth="1"/>
    <col min="9227" max="9228" width="15.7109375" style="1" customWidth="1"/>
    <col min="9229" max="9229" width="2.85546875" style="1" customWidth="1"/>
    <col min="9230" max="9230" width="10.85546875" style="1" customWidth="1"/>
    <col min="9231" max="9231" width="2.85546875" style="1" customWidth="1"/>
    <col min="9232" max="9471" width="11.42578125" style="1"/>
    <col min="9472" max="9472" width="2.85546875" style="1" customWidth="1"/>
    <col min="9473" max="9474" width="45.85546875" style="1" customWidth="1"/>
    <col min="9475" max="9476" width="2.85546875" style="1" customWidth="1"/>
    <col min="9477" max="9478" width="15.7109375" style="1" customWidth="1"/>
    <col min="9479" max="9479" width="2.85546875" style="1" customWidth="1"/>
    <col min="9480" max="9481" width="15.7109375" style="1" customWidth="1"/>
    <col min="9482" max="9482" width="2.85546875" style="1" customWidth="1"/>
    <col min="9483" max="9484" width="15.7109375" style="1" customWidth="1"/>
    <col min="9485" max="9485" width="2.85546875" style="1" customWidth="1"/>
    <col min="9486" max="9486" width="10.85546875" style="1" customWidth="1"/>
    <col min="9487" max="9487" width="2.85546875" style="1" customWidth="1"/>
    <col min="9488" max="9727" width="11.42578125" style="1"/>
    <col min="9728" max="9728" width="2.85546875" style="1" customWidth="1"/>
    <col min="9729" max="9730" width="45.85546875" style="1" customWidth="1"/>
    <col min="9731" max="9732" width="2.85546875" style="1" customWidth="1"/>
    <col min="9733" max="9734" width="15.7109375" style="1" customWidth="1"/>
    <col min="9735" max="9735" width="2.85546875" style="1" customWidth="1"/>
    <col min="9736" max="9737" width="15.7109375" style="1" customWidth="1"/>
    <col min="9738" max="9738" width="2.85546875" style="1" customWidth="1"/>
    <col min="9739" max="9740" width="15.7109375" style="1" customWidth="1"/>
    <col min="9741" max="9741" width="2.85546875" style="1" customWidth="1"/>
    <col min="9742" max="9742" width="10.85546875" style="1" customWidth="1"/>
    <col min="9743" max="9743" width="2.85546875" style="1" customWidth="1"/>
    <col min="9744" max="9983" width="11.42578125" style="1"/>
    <col min="9984" max="9984" width="2.85546875" style="1" customWidth="1"/>
    <col min="9985" max="9986" width="45.85546875" style="1" customWidth="1"/>
    <col min="9987" max="9988" width="2.85546875" style="1" customWidth="1"/>
    <col min="9989" max="9990" width="15.7109375" style="1" customWidth="1"/>
    <col min="9991" max="9991" width="2.85546875" style="1" customWidth="1"/>
    <col min="9992" max="9993" width="15.7109375" style="1" customWidth="1"/>
    <col min="9994" max="9994" width="2.85546875" style="1" customWidth="1"/>
    <col min="9995" max="9996" width="15.7109375" style="1" customWidth="1"/>
    <col min="9997" max="9997" width="2.85546875" style="1" customWidth="1"/>
    <col min="9998" max="9998" width="10.85546875" style="1" customWidth="1"/>
    <col min="9999" max="9999" width="2.85546875" style="1" customWidth="1"/>
    <col min="10000" max="10239" width="11.42578125" style="1"/>
    <col min="10240" max="10240" width="2.85546875" style="1" customWidth="1"/>
    <col min="10241" max="10242" width="45.85546875" style="1" customWidth="1"/>
    <col min="10243" max="10244" width="2.85546875" style="1" customWidth="1"/>
    <col min="10245" max="10246" width="15.7109375" style="1" customWidth="1"/>
    <col min="10247" max="10247" width="2.85546875" style="1" customWidth="1"/>
    <col min="10248" max="10249" width="15.7109375" style="1" customWidth="1"/>
    <col min="10250" max="10250" width="2.85546875" style="1" customWidth="1"/>
    <col min="10251" max="10252" width="15.7109375" style="1" customWidth="1"/>
    <col min="10253" max="10253" width="2.85546875" style="1" customWidth="1"/>
    <col min="10254" max="10254" width="10.85546875" style="1" customWidth="1"/>
    <col min="10255" max="10255" width="2.85546875" style="1" customWidth="1"/>
    <col min="10256" max="10495" width="11.42578125" style="1"/>
    <col min="10496" max="10496" width="2.85546875" style="1" customWidth="1"/>
    <col min="10497" max="10498" width="45.85546875" style="1" customWidth="1"/>
    <col min="10499" max="10500" width="2.85546875" style="1" customWidth="1"/>
    <col min="10501" max="10502" width="15.7109375" style="1" customWidth="1"/>
    <col min="10503" max="10503" width="2.85546875" style="1" customWidth="1"/>
    <col min="10504" max="10505" width="15.7109375" style="1" customWidth="1"/>
    <col min="10506" max="10506" width="2.85546875" style="1" customWidth="1"/>
    <col min="10507" max="10508" width="15.7109375" style="1" customWidth="1"/>
    <col min="10509" max="10509" width="2.85546875" style="1" customWidth="1"/>
    <col min="10510" max="10510" width="10.85546875" style="1" customWidth="1"/>
    <col min="10511" max="10511" width="2.85546875" style="1" customWidth="1"/>
    <col min="10512" max="10751" width="11.42578125" style="1"/>
    <col min="10752" max="10752" width="2.85546875" style="1" customWidth="1"/>
    <col min="10753" max="10754" width="45.85546875" style="1" customWidth="1"/>
    <col min="10755" max="10756" width="2.85546875" style="1" customWidth="1"/>
    <col min="10757" max="10758" width="15.7109375" style="1" customWidth="1"/>
    <col min="10759" max="10759" width="2.85546875" style="1" customWidth="1"/>
    <col min="10760" max="10761" width="15.7109375" style="1" customWidth="1"/>
    <col min="10762" max="10762" width="2.85546875" style="1" customWidth="1"/>
    <col min="10763" max="10764" width="15.7109375" style="1" customWidth="1"/>
    <col min="10765" max="10765" width="2.85546875" style="1" customWidth="1"/>
    <col min="10766" max="10766" width="10.85546875" style="1" customWidth="1"/>
    <col min="10767" max="10767" width="2.85546875" style="1" customWidth="1"/>
    <col min="10768" max="11007" width="11.42578125" style="1"/>
    <col min="11008" max="11008" width="2.85546875" style="1" customWidth="1"/>
    <col min="11009" max="11010" width="45.85546875" style="1" customWidth="1"/>
    <col min="11011" max="11012" width="2.85546875" style="1" customWidth="1"/>
    <col min="11013" max="11014" width="15.7109375" style="1" customWidth="1"/>
    <col min="11015" max="11015" width="2.85546875" style="1" customWidth="1"/>
    <col min="11016" max="11017" width="15.7109375" style="1" customWidth="1"/>
    <col min="11018" max="11018" width="2.85546875" style="1" customWidth="1"/>
    <col min="11019" max="11020" width="15.7109375" style="1" customWidth="1"/>
    <col min="11021" max="11021" width="2.85546875" style="1" customWidth="1"/>
    <col min="11022" max="11022" width="10.85546875" style="1" customWidth="1"/>
    <col min="11023" max="11023" width="2.85546875" style="1" customWidth="1"/>
    <col min="11024" max="11263" width="11.42578125" style="1"/>
    <col min="11264" max="11264" width="2.85546875" style="1" customWidth="1"/>
    <col min="11265" max="11266" width="45.85546875" style="1" customWidth="1"/>
    <col min="11267" max="11268" width="2.85546875" style="1" customWidth="1"/>
    <col min="11269" max="11270" width="15.7109375" style="1" customWidth="1"/>
    <col min="11271" max="11271" width="2.85546875" style="1" customWidth="1"/>
    <col min="11272" max="11273" width="15.7109375" style="1" customWidth="1"/>
    <col min="11274" max="11274" width="2.85546875" style="1" customWidth="1"/>
    <col min="11275" max="11276" width="15.7109375" style="1" customWidth="1"/>
    <col min="11277" max="11277" width="2.85546875" style="1" customWidth="1"/>
    <col min="11278" max="11278" width="10.85546875" style="1" customWidth="1"/>
    <col min="11279" max="11279" width="2.85546875" style="1" customWidth="1"/>
    <col min="11280" max="11519" width="11.42578125" style="1"/>
    <col min="11520" max="11520" width="2.85546875" style="1" customWidth="1"/>
    <col min="11521" max="11522" width="45.85546875" style="1" customWidth="1"/>
    <col min="11523" max="11524" width="2.85546875" style="1" customWidth="1"/>
    <col min="11525" max="11526" width="15.7109375" style="1" customWidth="1"/>
    <col min="11527" max="11527" width="2.85546875" style="1" customWidth="1"/>
    <col min="11528" max="11529" width="15.7109375" style="1" customWidth="1"/>
    <col min="11530" max="11530" width="2.85546875" style="1" customWidth="1"/>
    <col min="11531" max="11532" width="15.7109375" style="1" customWidth="1"/>
    <col min="11533" max="11533" width="2.85546875" style="1" customWidth="1"/>
    <col min="11534" max="11534" width="10.85546875" style="1" customWidth="1"/>
    <col min="11535" max="11535" width="2.85546875" style="1" customWidth="1"/>
    <col min="11536" max="11775" width="11.42578125" style="1"/>
    <col min="11776" max="11776" width="2.85546875" style="1" customWidth="1"/>
    <col min="11777" max="11778" width="45.85546875" style="1" customWidth="1"/>
    <col min="11779" max="11780" width="2.85546875" style="1" customWidth="1"/>
    <col min="11781" max="11782" width="15.7109375" style="1" customWidth="1"/>
    <col min="11783" max="11783" width="2.85546875" style="1" customWidth="1"/>
    <col min="11784" max="11785" width="15.7109375" style="1" customWidth="1"/>
    <col min="11786" max="11786" width="2.85546875" style="1" customWidth="1"/>
    <col min="11787" max="11788" width="15.7109375" style="1" customWidth="1"/>
    <col min="11789" max="11789" width="2.85546875" style="1" customWidth="1"/>
    <col min="11790" max="11790" width="10.85546875" style="1" customWidth="1"/>
    <col min="11791" max="11791" width="2.85546875" style="1" customWidth="1"/>
    <col min="11792" max="12031" width="11.42578125" style="1"/>
    <col min="12032" max="12032" width="2.85546875" style="1" customWidth="1"/>
    <col min="12033" max="12034" width="45.85546875" style="1" customWidth="1"/>
    <col min="12035" max="12036" width="2.85546875" style="1" customWidth="1"/>
    <col min="12037" max="12038" width="15.7109375" style="1" customWidth="1"/>
    <col min="12039" max="12039" width="2.85546875" style="1" customWidth="1"/>
    <col min="12040" max="12041" width="15.7109375" style="1" customWidth="1"/>
    <col min="12042" max="12042" width="2.85546875" style="1" customWidth="1"/>
    <col min="12043" max="12044" width="15.7109375" style="1" customWidth="1"/>
    <col min="12045" max="12045" width="2.85546875" style="1" customWidth="1"/>
    <col min="12046" max="12046" width="10.85546875" style="1" customWidth="1"/>
    <col min="12047" max="12047" width="2.85546875" style="1" customWidth="1"/>
    <col min="12048" max="12287" width="11.42578125" style="1"/>
    <col min="12288" max="12288" width="2.85546875" style="1" customWidth="1"/>
    <col min="12289" max="12290" width="45.85546875" style="1" customWidth="1"/>
    <col min="12291" max="12292" width="2.85546875" style="1" customWidth="1"/>
    <col min="12293" max="12294" width="15.7109375" style="1" customWidth="1"/>
    <col min="12295" max="12295" width="2.85546875" style="1" customWidth="1"/>
    <col min="12296" max="12297" width="15.7109375" style="1" customWidth="1"/>
    <col min="12298" max="12298" width="2.85546875" style="1" customWidth="1"/>
    <col min="12299" max="12300" width="15.7109375" style="1" customWidth="1"/>
    <col min="12301" max="12301" width="2.85546875" style="1" customWidth="1"/>
    <col min="12302" max="12302" width="10.85546875" style="1" customWidth="1"/>
    <col min="12303" max="12303" width="2.85546875" style="1" customWidth="1"/>
    <col min="12304" max="12543" width="11.42578125" style="1"/>
    <col min="12544" max="12544" width="2.85546875" style="1" customWidth="1"/>
    <col min="12545" max="12546" width="45.85546875" style="1" customWidth="1"/>
    <col min="12547" max="12548" width="2.85546875" style="1" customWidth="1"/>
    <col min="12549" max="12550" width="15.7109375" style="1" customWidth="1"/>
    <col min="12551" max="12551" width="2.85546875" style="1" customWidth="1"/>
    <col min="12552" max="12553" width="15.7109375" style="1" customWidth="1"/>
    <col min="12554" max="12554" width="2.85546875" style="1" customWidth="1"/>
    <col min="12555" max="12556" width="15.7109375" style="1" customWidth="1"/>
    <col min="12557" max="12557" width="2.85546875" style="1" customWidth="1"/>
    <col min="12558" max="12558" width="10.85546875" style="1" customWidth="1"/>
    <col min="12559" max="12559" width="2.85546875" style="1" customWidth="1"/>
    <col min="12560" max="12799" width="11.42578125" style="1"/>
    <col min="12800" max="12800" width="2.85546875" style="1" customWidth="1"/>
    <col min="12801" max="12802" width="45.85546875" style="1" customWidth="1"/>
    <col min="12803" max="12804" width="2.85546875" style="1" customWidth="1"/>
    <col min="12805" max="12806" width="15.7109375" style="1" customWidth="1"/>
    <col min="12807" max="12807" width="2.85546875" style="1" customWidth="1"/>
    <col min="12808" max="12809" width="15.7109375" style="1" customWidth="1"/>
    <col min="12810" max="12810" width="2.85546875" style="1" customWidth="1"/>
    <col min="12811" max="12812" width="15.7109375" style="1" customWidth="1"/>
    <col min="12813" max="12813" width="2.85546875" style="1" customWidth="1"/>
    <col min="12814" max="12814" width="10.85546875" style="1" customWidth="1"/>
    <col min="12815" max="12815" width="2.85546875" style="1" customWidth="1"/>
    <col min="12816" max="13055" width="11.42578125" style="1"/>
    <col min="13056" max="13056" width="2.85546875" style="1" customWidth="1"/>
    <col min="13057" max="13058" width="45.85546875" style="1" customWidth="1"/>
    <col min="13059" max="13060" width="2.85546875" style="1" customWidth="1"/>
    <col min="13061" max="13062" width="15.7109375" style="1" customWidth="1"/>
    <col min="13063" max="13063" width="2.85546875" style="1" customWidth="1"/>
    <col min="13064" max="13065" width="15.7109375" style="1" customWidth="1"/>
    <col min="13066" max="13066" width="2.85546875" style="1" customWidth="1"/>
    <col min="13067" max="13068" width="15.7109375" style="1" customWidth="1"/>
    <col min="13069" max="13069" width="2.85546875" style="1" customWidth="1"/>
    <col min="13070" max="13070" width="10.85546875" style="1" customWidth="1"/>
    <col min="13071" max="13071" width="2.85546875" style="1" customWidth="1"/>
    <col min="13072" max="13311" width="11.42578125" style="1"/>
    <col min="13312" max="13312" width="2.85546875" style="1" customWidth="1"/>
    <col min="13313" max="13314" width="45.85546875" style="1" customWidth="1"/>
    <col min="13315" max="13316" width="2.85546875" style="1" customWidth="1"/>
    <col min="13317" max="13318" width="15.7109375" style="1" customWidth="1"/>
    <col min="13319" max="13319" width="2.85546875" style="1" customWidth="1"/>
    <col min="13320" max="13321" width="15.7109375" style="1" customWidth="1"/>
    <col min="13322" max="13322" width="2.85546875" style="1" customWidth="1"/>
    <col min="13323" max="13324" width="15.7109375" style="1" customWidth="1"/>
    <col min="13325" max="13325" width="2.85546875" style="1" customWidth="1"/>
    <col min="13326" max="13326" width="10.85546875" style="1" customWidth="1"/>
    <col min="13327" max="13327" width="2.85546875" style="1" customWidth="1"/>
    <col min="13328" max="13567" width="11.42578125" style="1"/>
    <col min="13568" max="13568" width="2.85546875" style="1" customWidth="1"/>
    <col min="13569" max="13570" width="45.85546875" style="1" customWidth="1"/>
    <col min="13571" max="13572" width="2.85546875" style="1" customWidth="1"/>
    <col min="13573" max="13574" width="15.7109375" style="1" customWidth="1"/>
    <col min="13575" max="13575" width="2.85546875" style="1" customWidth="1"/>
    <col min="13576" max="13577" width="15.7109375" style="1" customWidth="1"/>
    <col min="13578" max="13578" width="2.85546875" style="1" customWidth="1"/>
    <col min="13579" max="13580" width="15.7109375" style="1" customWidth="1"/>
    <col min="13581" max="13581" width="2.85546875" style="1" customWidth="1"/>
    <col min="13582" max="13582" width="10.85546875" style="1" customWidth="1"/>
    <col min="13583" max="13583" width="2.85546875" style="1" customWidth="1"/>
    <col min="13584" max="13823" width="11.42578125" style="1"/>
    <col min="13824" max="13824" width="2.85546875" style="1" customWidth="1"/>
    <col min="13825" max="13826" width="45.85546875" style="1" customWidth="1"/>
    <col min="13827" max="13828" width="2.85546875" style="1" customWidth="1"/>
    <col min="13829" max="13830" width="15.7109375" style="1" customWidth="1"/>
    <col min="13831" max="13831" width="2.85546875" style="1" customWidth="1"/>
    <col min="13832" max="13833" width="15.7109375" style="1" customWidth="1"/>
    <col min="13834" max="13834" width="2.85546875" style="1" customWidth="1"/>
    <col min="13835" max="13836" width="15.7109375" style="1" customWidth="1"/>
    <col min="13837" max="13837" width="2.85546875" style="1" customWidth="1"/>
    <col min="13838" max="13838" width="10.85546875" style="1" customWidth="1"/>
    <col min="13839" max="13839" width="2.85546875" style="1" customWidth="1"/>
    <col min="13840" max="14079" width="11.42578125" style="1"/>
    <col min="14080" max="14080" width="2.85546875" style="1" customWidth="1"/>
    <col min="14081" max="14082" width="45.85546875" style="1" customWidth="1"/>
    <col min="14083" max="14084" width="2.85546875" style="1" customWidth="1"/>
    <col min="14085" max="14086" width="15.7109375" style="1" customWidth="1"/>
    <col min="14087" max="14087" width="2.85546875" style="1" customWidth="1"/>
    <col min="14088" max="14089" width="15.7109375" style="1" customWidth="1"/>
    <col min="14090" max="14090" width="2.85546875" style="1" customWidth="1"/>
    <col min="14091" max="14092" width="15.7109375" style="1" customWidth="1"/>
    <col min="14093" max="14093" width="2.85546875" style="1" customWidth="1"/>
    <col min="14094" max="14094" width="10.85546875" style="1" customWidth="1"/>
    <col min="14095" max="14095" width="2.85546875" style="1" customWidth="1"/>
    <col min="14096" max="14335" width="11.42578125" style="1"/>
    <col min="14336" max="14336" width="2.85546875" style="1" customWidth="1"/>
    <col min="14337" max="14338" width="45.85546875" style="1" customWidth="1"/>
    <col min="14339" max="14340" width="2.85546875" style="1" customWidth="1"/>
    <col min="14341" max="14342" width="15.7109375" style="1" customWidth="1"/>
    <col min="14343" max="14343" width="2.85546875" style="1" customWidth="1"/>
    <col min="14344" max="14345" width="15.7109375" style="1" customWidth="1"/>
    <col min="14346" max="14346" width="2.85546875" style="1" customWidth="1"/>
    <col min="14347" max="14348" width="15.7109375" style="1" customWidth="1"/>
    <col min="14349" max="14349" width="2.85546875" style="1" customWidth="1"/>
    <col min="14350" max="14350" width="10.85546875" style="1" customWidth="1"/>
    <col min="14351" max="14351" width="2.85546875" style="1" customWidth="1"/>
    <col min="14352" max="14591" width="11.42578125" style="1"/>
    <col min="14592" max="14592" width="2.85546875" style="1" customWidth="1"/>
    <col min="14593" max="14594" width="45.85546875" style="1" customWidth="1"/>
    <col min="14595" max="14596" width="2.85546875" style="1" customWidth="1"/>
    <col min="14597" max="14598" width="15.7109375" style="1" customWidth="1"/>
    <col min="14599" max="14599" width="2.85546875" style="1" customWidth="1"/>
    <col min="14600" max="14601" width="15.7109375" style="1" customWidth="1"/>
    <col min="14602" max="14602" width="2.85546875" style="1" customWidth="1"/>
    <col min="14603" max="14604" width="15.7109375" style="1" customWidth="1"/>
    <col min="14605" max="14605" width="2.85546875" style="1" customWidth="1"/>
    <col min="14606" max="14606" width="10.85546875" style="1" customWidth="1"/>
    <col min="14607" max="14607" width="2.85546875" style="1" customWidth="1"/>
    <col min="14608" max="14847" width="11.42578125" style="1"/>
    <col min="14848" max="14848" width="2.85546875" style="1" customWidth="1"/>
    <col min="14849" max="14850" width="45.85546875" style="1" customWidth="1"/>
    <col min="14851" max="14852" width="2.85546875" style="1" customWidth="1"/>
    <col min="14853" max="14854" width="15.7109375" style="1" customWidth="1"/>
    <col min="14855" max="14855" width="2.85546875" style="1" customWidth="1"/>
    <col min="14856" max="14857" width="15.7109375" style="1" customWidth="1"/>
    <col min="14858" max="14858" width="2.85546875" style="1" customWidth="1"/>
    <col min="14859" max="14860" width="15.7109375" style="1" customWidth="1"/>
    <col min="14861" max="14861" width="2.85546875" style="1" customWidth="1"/>
    <col min="14862" max="14862" width="10.85546875" style="1" customWidth="1"/>
    <col min="14863" max="14863" width="2.85546875" style="1" customWidth="1"/>
    <col min="14864" max="15103" width="11.42578125" style="1"/>
    <col min="15104" max="15104" width="2.85546875" style="1" customWidth="1"/>
    <col min="15105" max="15106" width="45.85546875" style="1" customWidth="1"/>
    <col min="15107" max="15108" width="2.85546875" style="1" customWidth="1"/>
    <col min="15109" max="15110" width="15.7109375" style="1" customWidth="1"/>
    <col min="15111" max="15111" width="2.85546875" style="1" customWidth="1"/>
    <col min="15112" max="15113" width="15.7109375" style="1" customWidth="1"/>
    <col min="15114" max="15114" width="2.85546875" style="1" customWidth="1"/>
    <col min="15115" max="15116" width="15.7109375" style="1" customWidth="1"/>
    <col min="15117" max="15117" width="2.85546875" style="1" customWidth="1"/>
    <col min="15118" max="15118" width="10.85546875" style="1" customWidth="1"/>
    <col min="15119" max="15119" width="2.85546875" style="1" customWidth="1"/>
    <col min="15120" max="15359" width="11.42578125" style="1"/>
    <col min="15360" max="15360" width="2.85546875" style="1" customWidth="1"/>
    <col min="15361" max="15362" width="45.85546875" style="1" customWidth="1"/>
    <col min="15363" max="15364" width="2.85546875" style="1" customWidth="1"/>
    <col min="15365" max="15366" width="15.7109375" style="1" customWidth="1"/>
    <col min="15367" max="15367" width="2.85546875" style="1" customWidth="1"/>
    <col min="15368" max="15369" width="15.7109375" style="1" customWidth="1"/>
    <col min="15370" max="15370" width="2.85546875" style="1" customWidth="1"/>
    <col min="15371" max="15372" width="15.7109375" style="1" customWidth="1"/>
    <col min="15373" max="15373" width="2.85546875" style="1" customWidth="1"/>
    <col min="15374" max="15374" width="10.85546875" style="1" customWidth="1"/>
    <col min="15375" max="15375" width="2.85546875" style="1" customWidth="1"/>
    <col min="15376" max="15615" width="11.42578125" style="1"/>
    <col min="15616" max="15616" width="2.85546875" style="1" customWidth="1"/>
    <col min="15617" max="15618" width="45.85546875" style="1" customWidth="1"/>
    <col min="15619" max="15620" width="2.85546875" style="1" customWidth="1"/>
    <col min="15621" max="15622" width="15.7109375" style="1" customWidth="1"/>
    <col min="15623" max="15623" width="2.85546875" style="1" customWidth="1"/>
    <col min="15624" max="15625" width="15.7109375" style="1" customWidth="1"/>
    <col min="15626" max="15626" width="2.85546875" style="1" customWidth="1"/>
    <col min="15627" max="15628" width="15.7109375" style="1" customWidth="1"/>
    <col min="15629" max="15629" width="2.85546875" style="1" customWidth="1"/>
    <col min="15630" max="15630" width="10.85546875" style="1" customWidth="1"/>
    <col min="15631" max="15631" width="2.85546875" style="1" customWidth="1"/>
    <col min="15632" max="15871" width="11.42578125" style="1"/>
    <col min="15872" max="15872" width="2.85546875" style="1" customWidth="1"/>
    <col min="15873" max="15874" width="45.85546875" style="1" customWidth="1"/>
    <col min="15875" max="15876" width="2.85546875" style="1" customWidth="1"/>
    <col min="15877" max="15878" width="15.7109375" style="1" customWidth="1"/>
    <col min="15879" max="15879" width="2.85546875" style="1" customWidth="1"/>
    <col min="15880" max="15881" width="15.7109375" style="1" customWidth="1"/>
    <col min="15882" max="15882" width="2.85546875" style="1" customWidth="1"/>
    <col min="15883" max="15884" width="15.7109375" style="1" customWidth="1"/>
    <col min="15885" max="15885" width="2.85546875" style="1" customWidth="1"/>
    <col min="15886" max="15886" width="10.85546875" style="1" customWidth="1"/>
    <col min="15887" max="15887" width="2.85546875" style="1" customWidth="1"/>
    <col min="15888" max="16127" width="11.42578125" style="1"/>
    <col min="16128" max="16128" width="2.85546875" style="1" customWidth="1"/>
    <col min="16129" max="16130" width="45.85546875" style="1" customWidth="1"/>
    <col min="16131" max="16132" width="2.85546875" style="1" customWidth="1"/>
    <col min="16133" max="16134" width="15.7109375" style="1" customWidth="1"/>
    <col min="16135" max="16135" width="2.85546875" style="1" customWidth="1"/>
    <col min="16136" max="16137" width="15.7109375" style="1" customWidth="1"/>
    <col min="16138" max="16138" width="2.85546875" style="1" customWidth="1"/>
    <col min="16139" max="16140" width="15.7109375" style="1" customWidth="1"/>
    <col min="16141" max="16141" width="2.85546875" style="1" customWidth="1"/>
    <col min="16142" max="16142" width="10.85546875" style="1" customWidth="1"/>
    <col min="16143" max="16143" width="2.85546875" style="1" customWidth="1"/>
    <col min="16144" max="16384" width="11.42578125" style="1"/>
  </cols>
  <sheetData>
    <row r="1" spans="1:15" ht="12" customHeight="1" x14ac:dyDescent="0.25">
      <c r="O1" s="75"/>
    </row>
    <row r="2" spans="1:15" ht="12" customHeight="1" x14ac:dyDescent="0.25">
      <c r="B2" s="2" t="s">
        <v>299</v>
      </c>
      <c r="O2" s="75"/>
    </row>
    <row r="3" spans="1:15" ht="12" customHeight="1" x14ac:dyDescent="0.25">
      <c r="B3" s="2" t="s">
        <v>767</v>
      </c>
      <c r="C3" s="55"/>
      <c r="E3" s="6"/>
      <c r="H3" s="6"/>
      <c r="K3" s="6"/>
      <c r="O3" s="75"/>
    </row>
    <row r="4" spans="1:15" s="514" customFormat="1" ht="12" customHeight="1" x14ac:dyDescent="0.25">
      <c r="A4" s="1464"/>
      <c r="B4" s="1501" t="s">
        <v>4</v>
      </c>
      <c r="C4" s="1501" t="s">
        <v>300</v>
      </c>
      <c r="D4" s="1456"/>
      <c r="E4" s="1501" t="s">
        <v>671</v>
      </c>
      <c r="F4" s="1501" t="s">
        <v>237</v>
      </c>
      <c r="G4" s="1456"/>
      <c r="H4" s="1501" t="s">
        <v>672</v>
      </c>
      <c r="I4" s="1501" t="s">
        <v>237</v>
      </c>
      <c r="J4" s="1456"/>
      <c r="K4" s="1501" t="s">
        <v>670</v>
      </c>
      <c r="L4" s="1501" t="s">
        <v>456</v>
      </c>
      <c r="M4" s="1131"/>
      <c r="N4" s="1515" t="s">
        <v>673</v>
      </c>
      <c r="O4" s="1456"/>
    </row>
    <row r="5" spans="1:15" s="514" customFormat="1" ht="12" customHeight="1" x14ac:dyDescent="0.25">
      <c r="A5" s="1464"/>
      <c r="B5" s="1501"/>
      <c r="C5" s="1501"/>
      <c r="D5" s="1456"/>
      <c r="E5" s="1501"/>
      <c r="F5" s="1501"/>
      <c r="G5" s="1456"/>
      <c r="H5" s="1501"/>
      <c r="I5" s="1501"/>
      <c r="J5" s="1456"/>
      <c r="K5" s="1501"/>
      <c r="L5" s="1501"/>
      <c r="M5" s="1131"/>
      <c r="N5" s="1515"/>
      <c r="O5" s="1456"/>
    </row>
    <row r="6" spans="1:15" s="514" customFormat="1" ht="12" customHeight="1" x14ac:dyDescent="0.25">
      <c r="A6" s="1464"/>
      <c r="B6" s="1501"/>
      <c r="C6" s="1501"/>
      <c r="D6" s="1496"/>
      <c r="E6" s="1501"/>
      <c r="F6" s="1501"/>
      <c r="G6" s="1496"/>
      <c r="H6" s="1501"/>
      <c r="I6" s="1501"/>
      <c r="J6" s="1496"/>
      <c r="K6" s="1501"/>
      <c r="L6" s="1501"/>
      <c r="M6" s="1497"/>
      <c r="N6" s="1515"/>
      <c r="O6" s="1456"/>
    </row>
    <row r="7" spans="1:15" ht="12" customHeight="1" x14ac:dyDescent="0.25">
      <c r="A7" s="7"/>
      <c r="B7" s="7"/>
      <c r="C7" s="7"/>
      <c r="D7" s="7"/>
      <c r="E7" s="7"/>
      <c r="F7" s="7"/>
      <c r="G7" s="7"/>
      <c r="H7" s="7"/>
      <c r="I7" s="7"/>
      <c r="J7" s="445"/>
      <c r="K7" s="7"/>
      <c r="L7" s="7"/>
      <c r="M7" s="445"/>
      <c r="N7" s="7"/>
      <c r="O7" s="75"/>
    </row>
    <row r="8" spans="1:15" x14ac:dyDescent="0.25">
      <c r="B8" s="422" t="s">
        <v>6</v>
      </c>
      <c r="C8" s="7"/>
      <c r="D8" s="445"/>
      <c r="J8" s="445"/>
      <c r="M8" s="445"/>
      <c r="O8" s="75"/>
    </row>
    <row r="9" spans="1:15" x14ac:dyDescent="0.25">
      <c r="A9" s="27"/>
      <c r="B9" s="608" t="s">
        <v>508</v>
      </c>
      <c r="C9" s="882" t="s">
        <v>451</v>
      </c>
      <c r="D9" s="445"/>
      <c r="E9" s="852">
        <v>2848</v>
      </c>
      <c r="F9" s="888">
        <v>43826</v>
      </c>
      <c r="G9" s="440"/>
      <c r="H9" s="852">
        <v>1818</v>
      </c>
      <c r="I9" s="888">
        <v>43473</v>
      </c>
      <c r="J9" s="549"/>
      <c r="K9" s="852">
        <v>2841</v>
      </c>
      <c r="L9" s="1317">
        <v>1796</v>
      </c>
      <c r="M9" s="542"/>
      <c r="N9" s="854">
        <f>IF(OR(K9="NA",L9=0,L9="NA"),"NA",(K9-L9)/L9)</f>
        <v>0.58184855233853006</v>
      </c>
      <c r="O9" s="540"/>
    </row>
    <row r="10" spans="1:15" hidden="1" x14ac:dyDescent="0.25">
      <c r="A10" s="27"/>
      <c r="B10" s="984" t="s">
        <v>15</v>
      </c>
      <c r="C10" s="883" t="s">
        <v>472</v>
      </c>
      <c r="D10" s="445"/>
      <c r="E10" s="855"/>
      <c r="F10" s="891"/>
      <c r="G10" s="440"/>
      <c r="H10" s="855"/>
      <c r="I10" s="891"/>
      <c r="J10" s="549"/>
      <c r="K10" s="855"/>
      <c r="L10" s="1318">
        <v>29.44</v>
      </c>
      <c r="M10" s="542"/>
      <c r="N10" s="856">
        <f t="shared" ref="N10:N45" si="0">IF(OR(K10="NA",L10=0,L10="NA"),"NA",(K10-L10)/L10)</f>
        <v>-1</v>
      </c>
      <c r="O10" s="540"/>
    </row>
    <row r="11" spans="1:15" x14ac:dyDescent="0.25">
      <c r="B11" s="612" t="s">
        <v>21</v>
      </c>
      <c r="C11" s="887" t="s">
        <v>301</v>
      </c>
      <c r="D11" s="445"/>
      <c r="E11" s="857">
        <v>641.21</v>
      </c>
      <c r="F11" s="898">
        <v>43545</v>
      </c>
      <c r="G11" s="440"/>
      <c r="H11" s="857">
        <v>522.47</v>
      </c>
      <c r="I11" s="898">
        <v>43788</v>
      </c>
      <c r="J11" s="549"/>
      <c r="K11" s="857">
        <v>577.54</v>
      </c>
      <c r="L11" s="1319">
        <v>557.20000000000005</v>
      </c>
      <c r="M11" s="542"/>
      <c r="N11" s="858">
        <f t="shared" si="0"/>
        <v>3.6503948312993389E-2</v>
      </c>
      <c r="O11" s="542"/>
    </row>
    <row r="12" spans="1:15" x14ac:dyDescent="0.25">
      <c r="B12" s="21"/>
      <c r="C12" s="119"/>
      <c r="D12" s="445"/>
      <c r="E12" s="116"/>
      <c r="F12" s="298"/>
      <c r="H12" s="116"/>
      <c r="I12" s="298"/>
      <c r="J12" s="550"/>
      <c r="K12" s="116"/>
      <c r="L12" s="116"/>
      <c r="M12" s="542"/>
      <c r="N12" s="299"/>
      <c r="O12" s="258"/>
    </row>
    <row r="13" spans="1:15" x14ac:dyDescent="0.25">
      <c r="A13" s="6"/>
      <c r="B13" s="29"/>
      <c r="D13" s="445"/>
      <c r="E13" s="109"/>
      <c r="F13" s="298"/>
      <c r="H13" s="109"/>
      <c r="I13" s="298"/>
      <c r="J13" s="551"/>
      <c r="K13" s="109"/>
      <c r="L13" s="116"/>
      <c r="M13" s="542"/>
      <c r="N13" s="299"/>
      <c r="O13" s="258"/>
    </row>
    <row r="14" spans="1:15" x14ac:dyDescent="0.25">
      <c r="A14" s="6"/>
      <c r="B14" s="422" t="s">
        <v>23</v>
      </c>
      <c r="C14" s="6"/>
      <c r="D14" s="445"/>
      <c r="E14" s="116"/>
      <c r="F14" s="300"/>
      <c r="H14" s="116"/>
      <c r="I14" s="300"/>
      <c r="J14" s="550"/>
      <c r="K14" s="116"/>
      <c r="L14" s="109"/>
      <c r="M14" s="542"/>
      <c r="N14" s="301"/>
      <c r="O14" s="258"/>
    </row>
    <row r="15" spans="1:15" x14ac:dyDescent="0.25">
      <c r="B15" s="608" t="s">
        <v>26</v>
      </c>
      <c r="C15" s="985" t="s">
        <v>277</v>
      </c>
      <c r="D15" s="445"/>
      <c r="E15" s="852">
        <v>5226.59</v>
      </c>
      <c r="F15" s="1320">
        <v>43830</v>
      </c>
      <c r="G15" s="440"/>
      <c r="H15" s="852">
        <v>4220.4799999999996</v>
      </c>
      <c r="I15" s="1320">
        <v>43619</v>
      </c>
      <c r="J15" s="549"/>
      <c r="K15" s="852">
        <v>5226.59</v>
      </c>
      <c r="L15" s="597">
        <v>4317.49</v>
      </c>
      <c r="M15" s="542"/>
      <c r="N15" s="854">
        <f t="shared" si="0"/>
        <v>0.21056215532635869</v>
      </c>
      <c r="O15" s="258"/>
    </row>
    <row r="16" spans="1:15" hidden="1" x14ac:dyDescent="0.25">
      <c r="B16" s="610" t="s">
        <v>444</v>
      </c>
      <c r="C16" s="951" t="s">
        <v>495</v>
      </c>
      <c r="D16" s="445"/>
      <c r="E16" s="855"/>
      <c r="F16" s="1321"/>
      <c r="G16" s="440"/>
      <c r="H16" s="855"/>
      <c r="I16" s="1321"/>
      <c r="J16" s="549"/>
      <c r="K16" s="855"/>
      <c r="L16" s="601">
        <v>52.83</v>
      </c>
      <c r="M16" s="542"/>
      <c r="N16" s="989">
        <f t="shared" si="0"/>
        <v>-1</v>
      </c>
      <c r="O16" s="258"/>
    </row>
    <row r="17" spans="1:18" x14ac:dyDescent="0.25">
      <c r="B17" s="610" t="s">
        <v>32</v>
      </c>
      <c r="C17" s="990" t="s">
        <v>302</v>
      </c>
      <c r="D17" s="445"/>
      <c r="E17" s="855">
        <v>141.52000000000001</v>
      </c>
      <c r="F17" s="1321">
        <v>43469</v>
      </c>
      <c r="G17" s="440"/>
      <c r="H17" s="855">
        <v>76.56</v>
      </c>
      <c r="I17" s="1321">
        <v>43805</v>
      </c>
      <c r="J17" s="549"/>
      <c r="K17" s="855">
        <v>79.44</v>
      </c>
      <c r="L17" s="601">
        <v>146.01</v>
      </c>
      <c r="M17" s="542"/>
      <c r="N17" s="856">
        <f t="shared" si="0"/>
        <v>-0.45592767618656255</v>
      </c>
      <c r="O17" s="258"/>
    </row>
    <row r="18" spans="1:18" x14ac:dyDescent="0.25">
      <c r="B18" s="610" t="s">
        <v>36</v>
      </c>
      <c r="C18" s="990" t="s">
        <v>303</v>
      </c>
      <c r="D18" s="445"/>
      <c r="E18" s="855">
        <v>174.5</v>
      </c>
      <c r="F18" s="1321">
        <v>43826</v>
      </c>
      <c r="G18" s="440"/>
      <c r="H18" s="855">
        <v>136.16</v>
      </c>
      <c r="I18" s="1321">
        <v>43469</v>
      </c>
      <c r="J18" s="549"/>
      <c r="K18" s="855">
        <v>174.09</v>
      </c>
      <c r="L18" s="601">
        <v>136.69</v>
      </c>
      <c r="M18" s="542"/>
      <c r="N18" s="856">
        <f t="shared" si="0"/>
        <v>0.27361182237179021</v>
      </c>
      <c r="O18" s="258"/>
    </row>
    <row r="19" spans="1:18" x14ac:dyDescent="0.25">
      <c r="B19" s="610" t="s">
        <v>36</v>
      </c>
      <c r="C19" s="990" t="s">
        <v>304</v>
      </c>
      <c r="D19" s="445"/>
      <c r="E19" s="855">
        <v>967.92</v>
      </c>
      <c r="F19" s="1321">
        <v>43490</v>
      </c>
      <c r="G19" s="440"/>
      <c r="H19" s="855">
        <v>824.2</v>
      </c>
      <c r="I19" s="1321">
        <v>43706</v>
      </c>
      <c r="J19" s="549"/>
      <c r="K19" s="855">
        <v>897.47</v>
      </c>
      <c r="L19" s="601">
        <v>812.32</v>
      </c>
      <c r="M19" s="542"/>
      <c r="N19" s="856">
        <f t="shared" si="0"/>
        <v>0.10482322237541852</v>
      </c>
      <c r="O19" s="258"/>
    </row>
    <row r="20" spans="1:18" x14ac:dyDescent="0.25">
      <c r="B20" s="610" t="s">
        <v>38</v>
      </c>
      <c r="C20" s="990" t="s">
        <v>278</v>
      </c>
      <c r="D20" s="445"/>
      <c r="E20" s="855">
        <v>767.85</v>
      </c>
      <c r="F20" s="1321">
        <v>43567</v>
      </c>
      <c r="G20" s="440"/>
      <c r="H20" s="855">
        <v>551.5</v>
      </c>
      <c r="I20" s="1321">
        <v>43683</v>
      </c>
      <c r="J20" s="549"/>
      <c r="K20" s="855">
        <v>669.83</v>
      </c>
      <c r="L20" s="601">
        <v>675.65</v>
      </c>
      <c r="M20" s="542"/>
      <c r="N20" s="856">
        <f t="shared" si="0"/>
        <v>-8.6139273292384164E-3</v>
      </c>
      <c r="O20" s="258"/>
    </row>
    <row r="21" spans="1:18" hidden="1" x14ac:dyDescent="0.25">
      <c r="B21" s="610" t="s">
        <v>433</v>
      </c>
      <c r="C21" s="990" t="s">
        <v>279</v>
      </c>
      <c r="D21" s="445"/>
      <c r="E21" s="855"/>
      <c r="F21" s="1321"/>
      <c r="G21" s="440"/>
      <c r="H21" s="855"/>
      <c r="I21" s="1321"/>
      <c r="J21" s="549"/>
      <c r="K21" s="855"/>
      <c r="L21" s="601">
        <v>1542.09</v>
      </c>
      <c r="M21" s="542"/>
      <c r="N21" s="856">
        <f t="shared" si="0"/>
        <v>-1</v>
      </c>
      <c r="O21" s="258"/>
    </row>
    <row r="22" spans="1:18" hidden="1" x14ac:dyDescent="0.25">
      <c r="B22" s="610" t="s">
        <v>40</v>
      </c>
      <c r="C22" s="990" t="s">
        <v>305</v>
      </c>
      <c r="D22" s="445"/>
      <c r="E22" s="855"/>
      <c r="F22" s="1321"/>
      <c r="G22" s="440"/>
      <c r="H22" s="855"/>
      <c r="I22" s="1321"/>
      <c r="J22" s="549"/>
      <c r="K22" s="855"/>
      <c r="L22" s="601">
        <v>511.14359999999999</v>
      </c>
      <c r="M22" s="542"/>
      <c r="N22" s="856">
        <f t="shared" si="0"/>
        <v>-1</v>
      </c>
      <c r="O22" s="258"/>
    </row>
    <row r="23" spans="1:18" hidden="1" x14ac:dyDescent="0.25">
      <c r="B23" s="818" t="s">
        <v>46</v>
      </c>
      <c r="C23" s="1029" t="s">
        <v>507</v>
      </c>
      <c r="D23" s="445"/>
      <c r="E23" s="855"/>
      <c r="F23" s="1321"/>
      <c r="G23" s="440"/>
      <c r="H23" s="855"/>
      <c r="I23" s="1321"/>
      <c r="J23" s="549"/>
      <c r="K23" s="855"/>
      <c r="L23" s="601">
        <v>309.54000000000002</v>
      </c>
      <c r="M23" s="542"/>
      <c r="N23" s="856">
        <f t="shared" si="0"/>
        <v>-1</v>
      </c>
      <c r="O23" s="258"/>
    </row>
    <row r="24" spans="1:18" x14ac:dyDescent="0.25">
      <c r="B24" s="818" t="s">
        <v>45</v>
      </c>
      <c r="C24" s="1029" t="s">
        <v>735</v>
      </c>
      <c r="D24" s="445"/>
      <c r="E24" s="867">
        <v>1801.62</v>
      </c>
      <c r="F24" s="1322">
        <v>43816</v>
      </c>
      <c r="G24" s="440"/>
      <c r="H24" s="867">
        <v>1214.5</v>
      </c>
      <c r="I24" s="1322">
        <v>43468</v>
      </c>
      <c r="J24" s="549"/>
      <c r="K24" s="867">
        <v>1298.1199999999999</v>
      </c>
      <c r="L24" s="866" t="s">
        <v>101</v>
      </c>
      <c r="M24" s="542"/>
      <c r="N24" s="856" t="str">
        <f t="shared" si="0"/>
        <v>NA</v>
      </c>
      <c r="O24" s="258"/>
    </row>
    <row r="25" spans="1:18" x14ac:dyDescent="0.25">
      <c r="B25" s="612" t="s">
        <v>351</v>
      </c>
      <c r="C25" s="969" t="s">
        <v>280</v>
      </c>
      <c r="D25" s="445"/>
      <c r="E25" s="857">
        <v>386.64</v>
      </c>
      <c r="F25" s="1323">
        <v>43510</v>
      </c>
      <c r="G25" s="440"/>
      <c r="H25" s="857">
        <v>306.19</v>
      </c>
      <c r="I25" s="1323">
        <v>43823</v>
      </c>
      <c r="J25" s="549"/>
      <c r="K25" s="857">
        <v>309.64</v>
      </c>
      <c r="L25" s="606">
        <v>356.44</v>
      </c>
      <c r="M25" s="542"/>
      <c r="N25" s="858">
        <f t="shared" si="0"/>
        <v>-0.13129839524183595</v>
      </c>
      <c r="O25" s="236"/>
    </row>
    <row r="26" spans="1:18" x14ac:dyDescent="0.25">
      <c r="B26" s="37"/>
      <c r="C26" s="30"/>
      <c r="D26" s="445"/>
      <c r="E26" s="116"/>
      <c r="F26" s="298"/>
      <c r="H26" s="116"/>
      <c r="I26" s="298"/>
      <c r="J26" s="550"/>
      <c r="K26" s="116"/>
      <c r="L26" s="116"/>
      <c r="M26" s="542"/>
      <c r="N26" s="302"/>
      <c r="O26" s="258"/>
    </row>
    <row r="27" spans="1:18" x14ac:dyDescent="0.25">
      <c r="A27" s="6"/>
      <c r="B27" s="21"/>
      <c r="C27" s="119"/>
      <c r="D27" s="445"/>
      <c r="E27" s="116"/>
      <c r="F27" s="298"/>
      <c r="H27" s="116"/>
      <c r="I27" s="298"/>
      <c r="J27" s="550"/>
      <c r="K27" s="116"/>
      <c r="L27" s="116"/>
      <c r="M27" s="542"/>
      <c r="N27" s="299"/>
      <c r="O27" s="258"/>
    </row>
    <row r="28" spans="1:18" x14ac:dyDescent="0.25">
      <c r="A28" s="6"/>
      <c r="B28" s="422" t="s">
        <v>52</v>
      </c>
      <c r="C28" s="6"/>
      <c r="D28" s="445"/>
      <c r="E28" s="116"/>
      <c r="F28" s="300"/>
      <c r="H28" s="116"/>
      <c r="I28" s="300"/>
      <c r="J28" s="550"/>
      <c r="K28" s="116"/>
      <c r="L28" s="109"/>
      <c r="M28" s="542"/>
      <c r="N28" s="301"/>
      <c r="O28" s="258"/>
    </row>
    <row r="29" spans="1:18" customFormat="1" hidden="1" x14ac:dyDescent="0.25">
      <c r="B29" s="1377" t="s">
        <v>120</v>
      </c>
      <c r="C29" s="1397" t="s">
        <v>281</v>
      </c>
      <c r="D29" s="445"/>
      <c r="E29" s="1398"/>
      <c r="F29" s="1399"/>
      <c r="G29" s="440"/>
      <c r="H29" s="1398"/>
      <c r="I29" s="1399"/>
      <c r="J29" s="549"/>
      <c r="K29" s="1398"/>
      <c r="L29" s="1400">
        <v>2515.5500000000002</v>
      </c>
      <c r="M29" s="542"/>
      <c r="N29" s="1401">
        <f t="shared" si="0"/>
        <v>-1</v>
      </c>
      <c r="P29" s="1"/>
      <c r="Q29" s="1"/>
      <c r="R29" s="1"/>
    </row>
    <row r="30" spans="1:18" customFormat="1" x14ac:dyDescent="0.25">
      <c r="B30" s="608" t="s">
        <v>123</v>
      </c>
      <c r="C30" s="991" t="s">
        <v>282</v>
      </c>
      <c r="D30" s="445"/>
      <c r="E30" s="597">
        <v>1320</v>
      </c>
      <c r="F30" s="869">
        <v>43720</v>
      </c>
      <c r="G30" s="440"/>
      <c r="H30" s="597">
        <v>969</v>
      </c>
      <c r="I30" s="869">
        <v>43723</v>
      </c>
      <c r="J30" s="549"/>
      <c r="K30" s="597">
        <v>1292.5999999999999</v>
      </c>
      <c r="L30" s="598">
        <v>907.6</v>
      </c>
      <c r="M30" s="542"/>
      <c r="N30" s="854">
        <f t="shared" si="0"/>
        <v>0.42419568091670323</v>
      </c>
      <c r="P30" s="1"/>
      <c r="Q30" s="1"/>
      <c r="R30" s="1"/>
    </row>
    <row r="31" spans="1:18" customFormat="1" x14ac:dyDescent="0.25">
      <c r="B31" s="610" t="s">
        <v>60</v>
      </c>
      <c r="C31" s="992" t="s">
        <v>101</v>
      </c>
      <c r="D31" s="445"/>
      <c r="E31" s="601">
        <v>103860.65</v>
      </c>
      <c r="F31" s="873">
        <v>43830</v>
      </c>
      <c r="G31" s="440"/>
      <c r="H31" s="601">
        <v>96101.96</v>
      </c>
      <c r="I31" s="873">
        <v>43774</v>
      </c>
      <c r="J31" s="549"/>
      <c r="K31" s="601">
        <v>103860.64</v>
      </c>
      <c r="L31" s="602" t="s">
        <v>101</v>
      </c>
      <c r="M31" s="542"/>
      <c r="N31" s="856" t="str">
        <f t="shared" si="0"/>
        <v>NA</v>
      </c>
      <c r="P31" s="1"/>
      <c r="Q31" s="1"/>
      <c r="R31" s="1"/>
    </row>
    <row r="32" spans="1:18" customFormat="1" x14ac:dyDescent="0.25">
      <c r="B32" s="610" t="s">
        <v>64</v>
      </c>
      <c r="C32" s="992" t="s">
        <v>306</v>
      </c>
      <c r="D32" s="445"/>
      <c r="E32" s="601">
        <v>1068.79</v>
      </c>
      <c r="F32" s="873">
        <v>43830</v>
      </c>
      <c r="G32" s="440"/>
      <c r="H32" s="601">
        <v>899.5</v>
      </c>
      <c r="I32" s="873">
        <v>43510</v>
      </c>
      <c r="J32" s="549"/>
      <c r="K32" s="601">
        <v>1068.79</v>
      </c>
      <c r="L32" s="602">
        <v>901.06</v>
      </c>
      <c r="M32" s="542"/>
      <c r="N32" s="856">
        <f t="shared" si="0"/>
        <v>0.18614742636450407</v>
      </c>
      <c r="P32" s="1"/>
      <c r="Q32" s="1"/>
      <c r="R32" s="1"/>
    </row>
    <row r="33" spans="1:15" x14ac:dyDescent="0.25">
      <c r="A33" s="27"/>
      <c r="B33" s="610" t="s">
        <v>603</v>
      </c>
      <c r="C33" s="950" t="s">
        <v>463</v>
      </c>
      <c r="D33" s="445"/>
      <c r="E33" s="601">
        <v>1111.1099999999999</v>
      </c>
      <c r="F33" s="873">
        <v>43585</v>
      </c>
      <c r="G33" s="440"/>
      <c r="H33" s="601">
        <v>977.03</v>
      </c>
      <c r="I33" s="873">
        <v>43692</v>
      </c>
      <c r="J33" s="549"/>
      <c r="K33" s="601">
        <v>1039.1600000000001</v>
      </c>
      <c r="L33" s="602">
        <v>986</v>
      </c>
      <c r="M33" s="542"/>
      <c r="N33" s="856">
        <f t="shared" si="0"/>
        <v>5.3914807302231318E-2</v>
      </c>
      <c r="O33" s="258"/>
    </row>
    <row r="34" spans="1:15" x14ac:dyDescent="0.25">
      <c r="A34" s="27"/>
      <c r="B34" s="610" t="s">
        <v>67</v>
      </c>
      <c r="C34" s="992" t="s">
        <v>307</v>
      </c>
      <c r="D34" s="445"/>
      <c r="E34" s="601">
        <v>1189.92</v>
      </c>
      <c r="F34" s="873">
        <v>43579</v>
      </c>
      <c r="G34" s="440"/>
      <c r="H34" s="601">
        <v>1042.04</v>
      </c>
      <c r="I34" s="873">
        <v>43766</v>
      </c>
      <c r="J34" s="549"/>
      <c r="K34" s="601">
        <v>1094.02</v>
      </c>
      <c r="L34" s="602">
        <v>1057.25</v>
      </c>
      <c r="M34" s="542"/>
      <c r="N34" s="856">
        <f t="shared" si="0"/>
        <v>3.4778907543154394E-2</v>
      </c>
      <c r="O34" s="258"/>
    </row>
    <row r="35" spans="1:15" hidden="1" x14ac:dyDescent="0.25">
      <c r="B35" s="610" t="s">
        <v>607</v>
      </c>
      <c r="C35" s="992" t="s">
        <v>284</v>
      </c>
      <c r="D35" s="445"/>
      <c r="E35" s="601"/>
      <c r="F35" s="873"/>
      <c r="G35" s="440"/>
      <c r="H35" s="601"/>
      <c r="I35" s="873"/>
      <c r="J35" s="549"/>
      <c r="K35" s="601"/>
      <c r="L35" s="602">
        <v>1961.1</v>
      </c>
      <c r="M35" s="542"/>
      <c r="N35" s="856">
        <f t="shared" si="0"/>
        <v>-1</v>
      </c>
      <c r="O35" s="258"/>
    </row>
    <row r="36" spans="1:15" hidden="1" x14ac:dyDescent="0.25">
      <c r="B36" s="610" t="s">
        <v>68</v>
      </c>
      <c r="C36" s="992" t="s">
        <v>308</v>
      </c>
      <c r="D36" s="445"/>
      <c r="E36" s="601"/>
      <c r="F36" s="873"/>
      <c r="G36" s="440"/>
      <c r="H36" s="601"/>
      <c r="I36" s="873"/>
      <c r="J36" s="549"/>
      <c r="K36" s="601"/>
      <c r="L36" s="602">
        <v>1328.32</v>
      </c>
      <c r="M36" s="542"/>
      <c r="N36" s="856">
        <f t="shared" si="0"/>
        <v>-1</v>
      </c>
      <c r="O36" s="258"/>
    </row>
    <row r="37" spans="1:15" x14ac:dyDescent="0.25">
      <c r="B37" s="610" t="s">
        <v>134</v>
      </c>
      <c r="C37" s="992" t="s">
        <v>447</v>
      </c>
      <c r="D37" s="445"/>
      <c r="E37" s="601">
        <v>9036.4832188100008</v>
      </c>
      <c r="F37" s="873">
        <v>43655</v>
      </c>
      <c r="G37" s="440"/>
      <c r="H37" s="601">
        <v>7611.4459257999997</v>
      </c>
      <c r="I37" s="873">
        <v>43746</v>
      </c>
      <c r="J37" s="549"/>
      <c r="K37" s="601">
        <v>7806.2069517800001</v>
      </c>
      <c r="L37" s="602">
        <v>8331.6576574400005</v>
      </c>
      <c r="M37" s="542"/>
      <c r="N37" s="856">
        <f t="shared" si="0"/>
        <v>-6.306676621437797E-2</v>
      </c>
      <c r="O37" s="236"/>
    </row>
    <row r="38" spans="1:15" x14ac:dyDescent="0.25">
      <c r="B38" s="610" t="s">
        <v>134</v>
      </c>
      <c r="C38" s="992" t="s">
        <v>448</v>
      </c>
      <c r="D38" s="445"/>
      <c r="E38" s="601">
        <v>970.48</v>
      </c>
      <c r="F38" s="873">
        <v>43588</v>
      </c>
      <c r="G38" s="440"/>
      <c r="H38" s="601">
        <v>856.28</v>
      </c>
      <c r="I38" s="873">
        <v>43748</v>
      </c>
      <c r="J38" s="549"/>
      <c r="K38" s="601">
        <v>958.26</v>
      </c>
      <c r="L38" s="602">
        <v>858.61</v>
      </c>
      <c r="M38" s="542"/>
      <c r="N38" s="856">
        <f t="shared" si="0"/>
        <v>0.11605967785141097</v>
      </c>
      <c r="O38" s="258"/>
    </row>
    <row r="39" spans="1:15" x14ac:dyDescent="0.25">
      <c r="B39" s="610" t="s">
        <v>74</v>
      </c>
      <c r="C39" s="992" t="s">
        <v>734</v>
      </c>
      <c r="D39" s="445"/>
      <c r="E39" s="601">
        <v>386.49</v>
      </c>
      <c r="F39" s="873">
        <v>43671</v>
      </c>
      <c r="G39" s="440"/>
      <c r="H39" s="601">
        <v>318.35000000000002</v>
      </c>
      <c r="I39" s="873">
        <v>43573</v>
      </c>
      <c r="J39" s="549"/>
      <c r="K39" s="601">
        <v>339.79</v>
      </c>
      <c r="L39" s="602">
        <v>332.78</v>
      </c>
      <c r="M39" s="542"/>
      <c r="N39" s="856">
        <f t="shared" si="0"/>
        <v>2.1064967846625544E-2</v>
      </c>
      <c r="O39" s="258"/>
    </row>
    <row r="40" spans="1:15" x14ac:dyDescent="0.25">
      <c r="B40" s="610" t="s">
        <v>78</v>
      </c>
      <c r="C40" s="992" t="s">
        <v>485</v>
      </c>
      <c r="D40" s="445"/>
      <c r="E40" s="601">
        <v>809.63</v>
      </c>
      <c r="F40" s="873">
        <v>43580</v>
      </c>
      <c r="G40" s="440"/>
      <c r="H40" s="601">
        <v>732.56</v>
      </c>
      <c r="I40" s="873">
        <v>43760</v>
      </c>
      <c r="J40" s="440"/>
      <c r="K40" s="601">
        <v>734.99</v>
      </c>
      <c r="L40" s="602">
        <v>793.81</v>
      </c>
      <c r="M40" s="542"/>
      <c r="N40" s="856">
        <f t="shared" si="0"/>
        <v>-7.409833587382364E-2</v>
      </c>
      <c r="O40" s="258"/>
    </row>
    <row r="41" spans="1:15" hidden="1" x14ac:dyDescent="0.25">
      <c r="B41" s="610" t="s">
        <v>636</v>
      </c>
      <c r="C41" s="992" t="s">
        <v>285</v>
      </c>
      <c r="D41" s="445"/>
      <c r="E41" s="601"/>
      <c r="F41" s="873"/>
      <c r="G41" s="440"/>
      <c r="H41" s="601"/>
      <c r="I41" s="873"/>
      <c r="J41" s="549"/>
      <c r="K41" s="601"/>
      <c r="L41" s="602">
        <v>95.26</v>
      </c>
      <c r="M41" s="542"/>
      <c r="N41" s="856">
        <f t="shared" si="0"/>
        <v>-1</v>
      </c>
      <c r="O41" s="258"/>
    </row>
    <row r="42" spans="1:15" x14ac:dyDescent="0.25">
      <c r="B42" s="610" t="s">
        <v>138</v>
      </c>
      <c r="C42" s="992" t="s">
        <v>496</v>
      </c>
      <c r="D42" s="445"/>
      <c r="E42" s="601">
        <v>7664.27</v>
      </c>
      <c r="F42" s="873">
        <v>43536</v>
      </c>
      <c r="G42" s="440"/>
      <c r="H42" s="601">
        <v>2545.9</v>
      </c>
      <c r="I42" s="873">
        <v>43647</v>
      </c>
      <c r="J42" s="549"/>
      <c r="K42" s="601">
        <v>7439.9</v>
      </c>
      <c r="L42" s="602">
        <v>2520.73</v>
      </c>
      <c r="M42" s="542"/>
      <c r="N42" s="856">
        <f t="shared" si="0"/>
        <v>1.9514862758010576</v>
      </c>
      <c r="O42" s="258"/>
    </row>
    <row r="43" spans="1:15" x14ac:dyDescent="0.25">
      <c r="B43" s="610" t="s">
        <v>86</v>
      </c>
      <c r="C43" s="950" t="s">
        <v>286</v>
      </c>
      <c r="D43" s="445"/>
      <c r="E43" s="601">
        <v>239.7</v>
      </c>
      <c r="F43" s="873">
        <v>43703</v>
      </c>
      <c r="G43" s="440"/>
      <c r="H43" s="601">
        <v>227.32</v>
      </c>
      <c r="I43" s="873">
        <v>43594</v>
      </c>
      <c r="J43" s="549"/>
      <c r="K43" s="601">
        <v>234.8</v>
      </c>
      <c r="L43" s="602">
        <v>235.44</v>
      </c>
      <c r="M43" s="542"/>
      <c r="N43" s="856">
        <f t="shared" si="0"/>
        <v>-2.7183146449200916E-3</v>
      </c>
      <c r="O43" s="258"/>
    </row>
    <row r="44" spans="1:15" x14ac:dyDescent="0.25">
      <c r="B44" s="610" t="s">
        <v>333</v>
      </c>
      <c r="C44" s="992" t="s">
        <v>283</v>
      </c>
      <c r="D44" s="445"/>
      <c r="E44" s="601">
        <v>497.79</v>
      </c>
      <c r="F44" s="873">
        <v>43808</v>
      </c>
      <c r="G44" s="440"/>
      <c r="H44" s="601">
        <v>441.48</v>
      </c>
      <c r="I44" s="873">
        <v>43732</v>
      </c>
      <c r="J44" s="549"/>
      <c r="K44" s="601">
        <v>482.55</v>
      </c>
      <c r="L44" s="602">
        <v>467.45</v>
      </c>
      <c r="M44" s="542"/>
      <c r="N44" s="856">
        <f t="shared" si="0"/>
        <v>3.2302920098406296E-2</v>
      </c>
      <c r="O44" s="258"/>
    </row>
    <row r="45" spans="1:15" x14ac:dyDescent="0.25">
      <c r="B45" s="612" t="s">
        <v>143</v>
      </c>
      <c r="C45" s="993" t="s">
        <v>449</v>
      </c>
      <c r="D45" s="445"/>
      <c r="E45" s="606">
        <v>265.23</v>
      </c>
      <c r="F45" s="879" t="s">
        <v>736</v>
      </c>
      <c r="G45" s="440"/>
      <c r="H45" s="606">
        <v>201</v>
      </c>
      <c r="I45" s="879" t="s">
        <v>737</v>
      </c>
      <c r="J45" s="549"/>
      <c r="K45" s="606">
        <v>237.06</v>
      </c>
      <c r="L45" s="607">
        <v>198.72</v>
      </c>
      <c r="M45" s="542"/>
      <c r="N45" s="858">
        <f t="shared" si="0"/>
        <v>0.19293478260869568</v>
      </c>
      <c r="O45" s="236"/>
    </row>
    <row r="46" spans="1:15" x14ac:dyDescent="0.25">
      <c r="B46" s="579"/>
      <c r="C46" s="1329"/>
      <c r="D46" s="445"/>
      <c r="E46" s="582"/>
      <c r="F46" s="593"/>
      <c r="G46" s="440"/>
      <c r="H46" s="582"/>
      <c r="I46" s="593"/>
      <c r="J46" s="549"/>
      <c r="K46" s="582"/>
      <c r="L46" s="582"/>
      <c r="M46" s="542"/>
      <c r="N46" s="1330"/>
      <c r="O46" s="236"/>
    </row>
    <row r="47" spans="1:15" x14ac:dyDescent="0.25">
      <c r="C47" s="6"/>
      <c r="D47" s="445"/>
      <c r="E47" s="109"/>
      <c r="F47" s="109"/>
      <c r="I47" s="109"/>
      <c r="J47" s="551"/>
      <c r="M47" s="542"/>
      <c r="N47" s="236"/>
      <c r="O47" s="236"/>
    </row>
    <row r="48" spans="1:15" x14ac:dyDescent="0.25">
      <c r="B48" s="39" t="s">
        <v>90</v>
      </c>
      <c r="C48" s="6"/>
      <c r="D48" s="445"/>
      <c r="E48" s="236"/>
      <c r="F48" s="236"/>
      <c r="H48" s="236"/>
      <c r="I48" s="236"/>
      <c r="J48" s="542"/>
      <c r="K48" s="236"/>
      <c r="L48" s="236"/>
      <c r="M48" s="542"/>
      <c r="N48" s="236"/>
      <c r="O48" s="258"/>
    </row>
    <row r="49" spans="2:15" x14ac:dyDescent="0.25">
      <c r="B49" s="39"/>
      <c r="C49" s="6"/>
      <c r="D49" s="7"/>
      <c r="E49" s="236"/>
      <c r="F49" s="236"/>
      <c r="H49" s="236"/>
      <c r="I49" s="236"/>
      <c r="J49" s="542"/>
      <c r="K49" s="236"/>
      <c r="L49" s="236"/>
      <c r="M49" s="542"/>
      <c r="N49" s="236"/>
      <c r="O49" s="258"/>
    </row>
    <row r="50" spans="2:15" x14ac:dyDescent="0.25">
      <c r="B50" s="39"/>
      <c r="D50" s="7"/>
      <c r="J50" s="440"/>
      <c r="O50" s="75"/>
    </row>
    <row r="51" spans="2:15" x14ac:dyDescent="0.25">
      <c r="B51" s="39"/>
      <c r="D51" s="7"/>
      <c r="O51" s="75"/>
    </row>
    <row r="52" spans="2:15" x14ac:dyDescent="0.25">
      <c r="B52" s="43"/>
      <c r="D52" s="7"/>
    </row>
    <row r="53" spans="2:15" x14ac:dyDescent="0.25">
      <c r="B53" s="39"/>
    </row>
    <row r="54" spans="2:15" x14ac:dyDescent="0.25">
      <c r="B54" s="39"/>
    </row>
    <row r="55" spans="2:15" ht="12" customHeight="1" x14ac:dyDescent="0.25">
      <c r="B55" s="39"/>
    </row>
    <row r="56" spans="2:15" ht="12" customHeight="1" x14ac:dyDescent="0.25">
      <c r="B56" s="39"/>
    </row>
    <row r="57" spans="2:15" ht="12" customHeight="1" x14ac:dyDescent="0.25">
      <c r="B57" s="39"/>
    </row>
    <row r="58" spans="2:15" ht="12" customHeight="1" x14ac:dyDescent="0.25">
      <c r="B58" s="39"/>
    </row>
    <row r="59" spans="2:15" ht="12" customHeight="1" x14ac:dyDescent="0.25">
      <c r="B59" s="39"/>
    </row>
    <row r="60" spans="2:15" ht="12" customHeight="1" x14ac:dyDescent="0.25">
      <c r="B60" s="39"/>
    </row>
    <row r="61" spans="2:15" ht="12" customHeight="1" x14ac:dyDescent="0.25">
      <c r="B61" s="39"/>
    </row>
    <row r="62" spans="2:15" ht="12" customHeight="1" x14ac:dyDescent="0.25">
      <c r="B62" s="39"/>
    </row>
    <row r="63" spans="2:15" ht="12" customHeight="1" x14ac:dyDescent="0.25">
      <c r="B63" s="39"/>
    </row>
    <row r="64" spans="2:15" ht="12" customHeight="1" x14ac:dyDescent="0.25">
      <c r="B64" s="39"/>
    </row>
    <row r="65" spans="2:2" ht="12" customHeight="1" x14ac:dyDescent="0.25">
      <c r="B65" s="39"/>
    </row>
    <row r="66" spans="2:2" ht="12" customHeight="1" x14ac:dyDescent="0.25">
      <c r="B66" s="39"/>
    </row>
  </sheetData>
  <mergeCells count="9">
    <mergeCell ref="I4:I6"/>
    <mergeCell ref="K4:K6"/>
    <mergeCell ref="L4:L6"/>
    <mergeCell ref="N4:N6"/>
    <mergeCell ref="B4:B6"/>
    <mergeCell ref="C4:C6"/>
    <mergeCell ref="E4:E6"/>
    <mergeCell ref="F4:F6"/>
    <mergeCell ref="H4:H6"/>
  </mergeCells>
  <dataValidations xWindow="1149" yWindow="643" count="1">
    <dataValidation operator="greaterThanOrEqual" allowBlank="1" showInputMessage="1" showErrorMessage="1" prompt="Please enter number in millions of local currency" sqref="H32:I34 K32:K33 E33:F34 K44 E17:F20 H17:I20 K18 K20 E37:F37 H37:I37 E42:F43 H42:I43 E39:F40 H39:I40 K39 E24:F25 H24:I25 K24 E11:F11 H11:I11 E45:F46 H45:I46" xr:uid="{6BBD7EB6-B283-4564-A7CD-94651CC73526}"/>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2:Q50"/>
  <sheetViews>
    <sheetView showGridLines="0" tabSelected="1" topLeftCell="A7" zoomScale="85" zoomScaleNormal="85" workbookViewId="0">
      <selection activeCell="L41" sqref="L41"/>
    </sheetView>
  </sheetViews>
  <sheetFormatPr defaultRowHeight="15" x14ac:dyDescent="0.25"/>
  <cols>
    <col min="1" max="1" width="2.85546875" style="1" customWidth="1"/>
    <col min="2" max="2" width="45.85546875" style="1" customWidth="1"/>
    <col min="3" max="3" width="6.28515625" style="1" customWidth="1"/>
    <col min="4" max="4" width="15.7109375" style="1" customWidth="1"/>
    <col min="5" max="5" width="12.7109375" style="1" bestFit="1" customWidth="1"/>
    <col min="6" max="9" width="15.7109375" style="1" customWidth="1"/>
    <col min="10" max="10" width="6" style="1" customWidth="1"/>
    <col min="11" max="11" width="16.42578125" style="1" bestFit="1" customWidth="1"/>
    <col min="12" max="12" width="13.42578125" style="13" bestFit="1" customWidth="1"/>
    <col min="13" max="13" width="11.28515625" style="13" bestFit="1" customWidth="1"/>
    <col min="14" max="14" width="15.28515625" style="13" bestFit="1" customWidth="1"/>
    <col min="15" max="15" width="12.28515625" style="13" bestFit="1" customWidth="1"/>
    <col min="16" max="16" width="13.85546875" style="13" bestFit="1" customWidth="1"/>
    <col min="17" max="17" width="11.28515625" style="13" bestFit="1" customWidth="1"/>
    <col min="18" max="229" width="9.140625" style="1"/>
    <col min="230" max="230" width="2.85546875" style="1" customWidth="1"/>
    <col min="231" max="231" width="45.85546875" style="1" customWidth="1"/>
    <col min="232" max="232" width="2.85546875" style="1" customWidth="1"/>
    <col min="233" max="234" width="15.7109375" style="1" customWidth="1"/>
    <col min="235" max="235" width="2.85546875" style="1" customWidth="1"/>
    <col min="236" max="237" width="15.7109375" style="1" customWidth="1"/>
    <col min="238" max="238" width="2.85546875" style="1" customWidth="1"/>
    <col min="239" max="240" width="15.7109375" style="1" customWidth="1"/>
    <col min="241" max="241" width="2.85546875" style="1" customWidth="1"/>
    <col min="242" max="243" width="15.7109375" style="1" customWidth="1"/>
    <col min="244" max="244" width="2.85546875" style="1" customWidth="1"/>
    <col min="245" max="246" width="15.7109375" style="1" customWidth="1"/>
    <col min="247" max="247" width="2.85546875" style="1" customWidth="1"/>
    <col min="248" max="249" width="15.7109375" style="1" customWidth="1"/>
    <col min="250" max="250" width="2.85546875" style="1" customWidth="1"/>
    <col min="251" max="485" width="9.140625" style="1"/>
    <col min="486" max="486" width="2.85546875" style="1" customWidth="1"/>
    <col min="487" max="487" width="45.85546875" style="1" customWidth="1"/>
    <col min="488" max="488" width="2.85546875" style="1" customWidth="1"/>
    <col min="489" max="490" width="15.7109375" style="1" customWidth="1"/>
    <col min="491" max="491" width="2.85546875" style="1" customWidth="1"/>
    <col min="492" max="493" width="15.7109375" style="1" customWidth="1"/>
    <col min="494" max="494" width="2.85546875" style="1" customWidth="1"/>
    <col min="495" max="496" width="15.7109375" style="1" customWidth="1"/>
    <col min="497" max="497" width="2.85546875" style="1" customWidth="1"/>
    <col min="498" max="499" width="15.7109375" style="1" customWidth="1"/>
    <col min="500" max="500" width="2.85546875" style="1" customWidth="1"/>
    <col min="501" max="502" width="15.7109375" style="1" customWidth="1"/>
    <col min="503" max="503" width="2.85546875" style="1" customWidth="1"/>
    <col min="504" max="505" width="15.7109375" style="1" customWidth="1"/>
    <col min="506" max="506" width="2.85546875" style="1" customWidth="1"/>
    <col min="507" max="741" width="9.140625" style="1"/>
    <col min="742" max="742" width="2.85546875" style="1" customWidth="1"/>
    <col min="743" max="743" width="45.85546875" style="1" customWidth="1"/>
    <col min="744" max="744" width="2.85546875" style="1" customWidth="1"/>
    <col min="745" max="746" width="15.7109375" style="1" customWidth="1"/>
    <col min="747" max="747" width="2.85546875" style="1" customWidth="1"/>
    <col min="748" max="749" width="15.7109375" style="1" customWidth="1"/>
    <col min="750" max="750" width="2.85546875" style="1" customWidth="1"/>
    <col min="751" max="752" width="15.7109375" style="1" customWidth="1"/>
    <col min="753" max="753" width="2.85546875" style="1" customWidth="1"/>
    <col min="754" max="755" width="15.7109375" style="1" customWidth="1"/>
    <col min="756" max="756" width="2.85546875" style="1" customWidth="1"/>
    <col min="757" max="758" width="15.7109375" style="1" customWidth="1"/>
    <col min="759" max="759" width="2.85546875" style="1" customWidth="1"/>
    <col min="760" max="761" width="15.7109375" style="1" customWidth="1"/>
    <col min="762" max="762" width="2.85546875" style="1" customWidth="1"/>
    <col min="763" max="997" width="9.140625" style="1"/>
    <col min="998" max="998" width="2.85546875" style="1" customWidth="1"/>
    <col min="999" max="999" width="45.85546875" style="1" customWidth="1"/>
    <col min="1000" max="1000" width="2.85546875" style="1" customWidth="1"/>
    <col min="1001" max="1002" width="15.7109375" style="1" customWidth="1"/>
    <col min="1003" max="1003" width="2.85546875" style="1" customWidth="1"/>
    <col min="1004" max="1005" width="15.7109375" style="1" customWidth="1"/>
    <col min="1006" max="1006" width="2.85546875" style="1" customWidth="1"/>
    <col min="1007" max="1008" width="15.7109375" style="1" customWidth="1"/>
    <col min="1009" max="1009" width="2.85546875" style="1" customWidth="1"/>
    <col min="1010" max="1011" width="15.7109375" style="1" customWidth="1"/>
    <col min="1012" max="1012" width="2.85546875" style="1" customWidth="1"/>
    <col min="1013" max="1014" width="15.7109375" style="1" customWidth="1"/>
    <col min="1015" max="1015" width="2.85546875" style="1" customWidth="1"/>
    <col min="1016" max="1017" width="15.7109375" style="1" customWidth="1"/>
    <col min="1018" max="1018" width="2.85546875" style="1" customWidth="1"/>
    <col min="1019" max="1253" width="9.140625" style="1"/>
    <col min="1254" max="1254" width="2.85546875" style="1" customWidth="1"/>
    <col min="1255" max="1255" width="45.85546875" style="1" customWidth="1"/>
    <col min="1256" max="1256" width="2.85546875" style="1" customWidth="1"/>
    <col min="1257" max="1258" width="15.7109375" style="1" customWidth="1"/>
    <col min="1259" max="1259" width="2.85546875" style="1" customWidth="1"/>
    <col min="1260" max="1261" width="15.7109375" style="1" customWidth="1"/>
    <col min="1262" max="1262" width="2.85546875" style="1" customWidth="1"/>
    <col min="1263" max="1264" width="15.7109375" style="1" customWidth="1"/>
    <col min="1265" max="1265" width="2.85546875" style="1" customWidth="1"/>
    <col min="1266" max="1267" width="15.7109375" style="1" customWidth="1"/>
    <col min="1268" max="1268" width="2.85546875" style="1" customWidth="1"/>
    <col min="1269" max="1270" width="15.7109375" style="1" customWidth="1"/>
    <col min="1271" max="1271" width="2.85546875" style="1" customWidth="1"/>
    <col min="1272" max="1273" width="15.7109375" style="1" customWidth="1"/>
    <col min="1274" max="1274" width="2.85546875" style="1" customWidth="1"/>
    <col min="1275" max="1509" width="9.140625" style="1"/>
    <col min="1510" max="1510" width="2.85546875" style="1" customWidth="1"/>
    <col min="1511" max="1511" width="45.85546875" style="1" customWidth="1"/>
    <col min="1512" max="1512" width="2.85546875" style="1" customWidth="1"/>
    <col min="1513" max="1514" width="15.7109375" style="1" customWidth="1"/>
    <col min="1515" max="1515" width="2.85546875" style="1" customWidth="1"/>
    <col min="1516" max="1517" width="15.7109375" style="1" customWidth="1"/>
    <col min="1518" max="1518" width="2.85546875" style="1" customWidth="1"/>
    <col min="1519" max="1520" width="15.7109375" style="1" customWidth="1"/>
    <col min="1521" max="1521" width="2.85546875" style="1" customWidth="1"/>
    <col min="1522" max="1523" width="15.7109375" style="1" customWidth="1"/>
    <col min="1524" max="1524" width="2.85546875" style="1" customWidth="1"/>
    <col min="1525" max="1526" width="15.7109375" style="1" customWidth="1"/>
    <col min="1527" max="1527" width="2.85546875" style="1" customWidth="1"/>
    <col min="1528" max="1529" width="15.7109375" style="1" customWidth="1"/>
    <col min="1530" max="1530" width="2.85546875" style="1" customWidth="1"/>
    <col min="1531" max="1765" width="9.140625" style="1"/>
    <col min="1766" max="1766" width="2.85546875" style="1" customWidth="1"/>
    <col min="1767" max="1767" width="45.85546875" style="1" customWidth="1"/>
    <col min="1768" max="1768" width="2.85546875" style="1" customWidth="1"/>
    <col min="1769" max="1770" width="15.7109375" style="1" customWidth="1"/>
    <col min="1771" max="1771" width="2.85546875" style="1" customWidth="1"/>
    <col min="1772" max="1773" width="15.7109375" style="1" customWidth="1"/>
    <col min="1774" max="1774" width="2.85546875" style="1" customWidth="1"/>
    <col min="1775" max="1776" width="15.7109375" style="1" customWidth="1"/>
    <col min="1777" max="1777" width="2.85546875" style="1" customWidth="1"/>
    <col min="1778" max="1779" width="15.7109375" style="1" customWidth="1"/>
    <col min="1780" max="1780" width="2.85546875" style="1" customWidth="1"/>
    <col min="1781" max="1782" width="15.7109375" style="1" customWidth="1"/>
    <col min="1783" max="1783" width="2.85546875" style="1" customWidth="1"/>
    <col min="1784" max="1785" width="15.7109375" style="1" customWidth="1"/>
    <col min="1786" max="1786" width="2.85546875" style="1" customWidth="1"/>
    <col min="1787" max="2021" width="9.140625" style="1"/>
    <col min="2022" max="2022" width="2.85546875" style="1" customWidth="1"/>
    <col min="2023" max="2023" width="45.85546875" style="1" customWidth="1"/>
    <col min="2024" max="2024" width="2.85546875" style="1" customWidth="1"/>
    <col min="2025" max="2026" width="15.7109375" style="1" customWidth="1"/>
    <col min="2027" max="2027" width="2.85546875" style="1" customWidth="1"/>
    <col min="2028" max="2029" width="15.7109375" style="1" customWidth="1"/>
    <col min="2030" max="2030" width="2.85546875" style="1" customWidth="1"/>
    <col min="2031" max="2032" width="15.7109375" style="1" customWidth="1"/>
    <col min="2033" max="2033" width="2.85546875" style="1" customWidth="1"/>
    <col min="2034" max="2035" width="15.7109375" style="1" customWidth="1"/>
    <col min="2036" max="2036" width="2.85546875" style="1" customWidth="1"/>
    <col min="2037" max="2038" width="15.7109375" style="1" customWidth="1"/>
    <col min="2039" max="2039" width="2.85546875" style="1" customWidth="1"/>
    <col min="2040" max="2041" width="15.7109375" style="1" customWidth="1"/>
    <col min="2042" max="2042" width="2.85546875" style="1" customWidth="1"/>
    <col min="2043" max="2277" width="9.140625" style="1"/>
    <col min="2278" max="2278" width="2.85546875" style="1" customWidth="1"/>
    <col min="2279" max="2279" width="45.85546875" style="1" customWidth="1"/>
    <col min="2280" max="2280" width="2.85546875" style="1" customWidth="1"/>
    <col min="2281" max="2282" width="15.7109375" style="1" customWidth="1"/>
    <col min="2283" max="2283" width="2.85546875" style="1" customWidth="1"/>
    <col min="2284" max="2285" width="15.7109375" style="1" customWidth="1"/>
    <col min="2286" max="2286" width="2.85546875" style="1" customWidth="1"/>
    <col min="2287" max="2288" width="15.7109375" style="1" customWidth="1"/>
    <col min="2289" max="2289" width="2.85546875" style="1" customWidth="1"/>
    <col min="2290" max="2291" width="15.7109375" style="1" customWidth="1"/>
    <col min="2292" max="2292" width="2.85546875" style="1" customWidth="1"/>
    <col min="2293" max="2294" width="15.7109375" style="1" customWidth="1"/>
    <col min="2295" max="2295" width="2.85546875" style="1" customWidth="1"/>
    <col min="2296" max="2297" width="15.7109375" style="1" customWidth="1"/>
    <col min="2298" max="2298" width="2.85546875" style="1" customWidth="1"/>
    <col min="2299" max="2533" width="9.140625" style="1"/>
    <col min="2534" max="2534" width="2.85546875" style="1" customWidth="1"/>
    <col min="2535" max="2535" width="45.85546875" style="1" customWidth="1"/>
    <col min="2536" max="2536" width="2.85546875" style="1" customWidth="1"/>
    <col min="2537" max="2538" width="15.7109375" style="1" customWidth="1"/>
    <col min="2539" max="2539" width="2.85546875" style="1" customWidth="1"/>
    <col min="2540" max="2541" width="15.7109375" style="1" customWidth="1"/>
    <col min="2542" max="2542" width="2.85546875" style="1" customWidth="1"/>
    <col min="2543" max="2544" width="15.7109375" style="1" customWidth="1"/>
    <col min="2545" max="2545" width="2.85546875" style="1" customWidth="1"/>
    <col min="2546" max="2547" width="15.7109375" style="1" customWidth="1"/>
    <col min="2548" max="2548" width="2.85546875" style="1" customWidth="1"/>
    <col min="2549" max="2550" width="15.7109375" style="1" customWidth="1"/>
    <col min="2551" max="2551" width="2.85546875" style="1" customWidth="1"/>
    <col min="2552" max="2553" width="15.7109375" style="1" customWidth="1"/>
    <col min="2554" max="2554" width="2.85546875" style="1" customWidth="1"/>
    <col min="2555" max="2789" width="9.140625" style="1"/>
    <col min="2790" max="2790" width="2.85546875" style="1" customWidth="1"/>
    <col min="2791" max="2791" width="45.85546875" style="1" customWidth="1"/>
    <col min="2792" max="2792" width="2.85546875" style="1" customWidth="1"/>
    <col min="2793" max="2794" width="15.7109375" style="1" customWidth="1"/>
    <col min="2795" max="2795" width="2.85546875" style="1" customWidth="1"/>
    <col min="2796" max="2797" width="15.7109375" style="1" customWidth="1"/>
    <col min="2798" max="2798" width="2.85546875" style="1" customWidth="1"/>
    <col min="2799" max="2800" width="15.7109375" style="1" customWidth="1"/>
    <col min="2801" max="2801" width="2.85546875" style="1" customWidth="1"/>
    <col min="2802" max="2803" width="15.7109375" style="1" customWidth="1"/>
    <col min="2804" max="2804" width="2.85546875" style="1" customWidth="1"/>
    <col min="2805" max="2806" width="15.7109375" style="1" customWidth="1"/>
    <col min="2807" max="2807" width="2.85546875" style="1" customWidth="1"/>
    <col min="2808" max="2809" width="15.7109375" style="1" customWidth="1"/>
    <col min="2810" max="2810" width="2.85546875" style="1" customWidth="1"/>
    <col min="2811" max="3045" width="9.140625" style="1"/>
    <col min="3046" max="3046" width="2.85546875" style="1" customWidth="1"/>
    <col min="3047" max="3047" width="45.85546875" style="1" customWidth="1"/>
    <col min="3048" max="3048" width="2.85546875" style="1" customWidth="1"/>
    <col min="3049" max="3050" width="15.7109375" style="1" customWidth="1"/>
    <col min="3051" max="3051" width="2.85546875" style="1" customWidth="1"/>
    <col min="3052" max="3053" width="15.7109375" style="1" customWidth="1"/>
    <col min="3054" max="3054" width="2.85546875" style="1" customWidth="1"/>
    <col min="3055" max="3056" width="15.7109375" style="1" customWidth="1"/>
    <col min="3057" max="3057" width="2.85546875" style="1" customWidth="1"/>
    <col min="3058" max="3059" width="15.7109375" style="1" customWidth="1"/>
    <col min="3060" max="3060" width="2.85546875" style="1" customWidth="1"/>
    <col min="3061" max="3062" width="15.7109375" style="1" customWidth="1"/>
    <col min="3063" max="3063" width="2.85546875" style="1" customWidth="1"/>
    <col min="3064" max="3065" width="15.7109375" style="1" customWidth="1"/>
    <col min="3066" max="3066" width="2.85546875" style="1" customWidth="1"/>
    <col min="3067" max="3301" width="9.140625" style="1"/>
    <col min="3302" max="3302" width="2.85546875" style="1" customWidth="1"/>
    <col min="3303" max="3303" width="45.85546875" style="1" customWidth="1"/>
    <col min="3304" max="3304" width="2.85546875" style="1" customWidth="1"/>
    <col min="3305" max="3306" width="15.7109375" style="1" customWidth="1"/>
    <col min="3307" max="3307" width="2.85546875" style="1" customWidth="1"/>
    <col min="3308" max="3309" width="15.7109375" style="1" customWidth="1"/>
    <col min="3310" max="3310" width="2.85546875" style="1" customWidth="1"/>
    <col min="3311" max="3312" width="15.7109375" style="1" customWidth="1"/>
    <col min="3313" max="3313" width="2.85546875" style="1" customWidth="1"/>
    <col min="3314" max="3315" width="15.7109375" style="1" customWidth="1"/>
    <col min="3316" max="3316" width="2.85546875" style="1" customWidth="1"/>
    <col min="3317" max="3318" width="15.7109375" style="1" customWidth="1"/>
    <col min="3319" max="3319" width="2.85546875" style="1" customWidth="1"/>
    <col min="3320" max="3321" width="15.7109375" style="1" customWidth="1"/>
    <col min="3322" max="3322" width="2.85546875" style="1" customWidth="1"/>
    <col min="3323" max="3557" width="9.140625" style="1"/>
    <col min="3558" max="3558" width="2.85546875" style="1" customWidth="1"/>
    <col min="3559" max="3559" width="45.85546875" style="1" customWidth="1"/>
    <col min="3560" max="3560" width="2.85546875" style="1" customWidth="1"/>
    <col min="3561" max="3562" width="15.7109375" style="1" customWidth="1"/>
    <col min="3563" max="3563" width="2.85546875" style="1" customWidth="1"/>
    <col min="3564" max="3565" width="15.7109375" style="1" customWidth="1"/>
    <col min="3566" max="3566" width="2.85546875" style="1" customWidth="1"/>
    <col min="3567" max="3568" width="15.7109375" style="1" customWidth="1"/>
    <col min="3569" max="3569" width="2.85546875" style="1" customWidth="1"/>
    <col min="3570" max="3571" width="15.7109375" style="1" customWidth="1"/>
    <col min="3572" max="3572" width="2.85546875" style="1" customWidth="1"/>
    <col min="3573" max="3574" width="15.7109375" style="1" customWidth="1"/>
    <col min="3575" max="3575" width="2.85546875" style="1" customWidth="1"/>
    <col min="3576" max="3577" width="15.7109375" style="1" customWidth="1"/>
    <col min="3578" max="3578" width="2.85546875" style="1" customWidth="1"/>
    <col min="3579" max="3813" width="9.140625" style="1"/>
    <col min="3814" max="3814" width="2.85546875" style="1" customWidth="1"/>
    <col min="3815" max="3815" width="45.85546875" style="1" customWidth="1"/>
    <col min="3816" max="3816" width="2.85546875" style="1" customWidth="1"/>
    <col min="3817" max="3818" width="15.7109375" style="1" customWidth="1"/>
    <col min="3819" max="3819" width="2.85546875" style="1" customWidth="1"/>
    <col min="3820" max="3821" width="15.7109375" style="1" customWidth="1"/>
    <col min="3822" max="3822" width="2.85546875" style="1" customWidth="1"/>
    <col min="3823" max="3824" width="15.7109375" style="1" customWidth="1"/>
    <col min="3825" max="3825" width="2.85546875" style="1" customWidth="1"/>
    <col min="3826" max="3827" width="15.7109375" style="1" customWidth="1"/>
    <col min="3828" max="3828" width="2.85546875" style="1" customWidth="1"/>
    <col min="3829" max="3830" width="15.7109375" style="1" customWidth="1"/>
    <col min="3831" max="3831" width="2.85546875" style="1" customWidth="1"/>
    <col min="3832" max="3833" width="15.7109375" style="1" customWidth="1"/>
    <col min="3834" max="3834" width="2.85546875" style="1" customWidth="1"/>
    <col min="3835" max="4069" width="9.140625" style="1"/>
    <col min="4070" max="4070" width="2.85546875" style="1" customWidth="1"/>
    <col min="4071" max="4071" width="45.85546875" style="1" customWidth="1"/>
    <col min="4072" max="4072" width="2.85546875" style="1" customWidth="1"/>
    <col min="4073" max="4074" width="15.7109375" style="1" customWidth="1"/>
    <col min="4075" max="4075" width="2.85546875" style="1" customWidth="1"/>
    <col min="4076" max="4077" width="15.7109375" style="1" customWidth="1"/>
    <col min="4078" max="4078" width="2.85546875" style="1" customWidth="1"/>
    <col min="4079" max="4080" width="15.7109375" style="1" customWidth="1"/>
    <col min="4081" max="4081" width="2.85546875" style="1" customWidth="1"/>
    <col min="4082" max="4083" width="15.7109375" style="1" customWidth="1"/>
    <col min="4084" max="4084" width="2.85546875" style="1" customWidth="1"/>
    <col min="4085" max="4086" width="15.7109375" style="1" customWidth="1"/>
    <col min="4087" max="4087" width="2.85546875" style="1" customWidth="1"/>
    <col min="4088" max="4089" width="15.7109375" style="1" customWidth="1"/>
    <col min="4090" max="4090" width="2.85546875" style="1" customWidth="1"/>
    <col min="4091" max="4325" width="9.140625" style="1"/>
    <col min="4326" max="4326" width="2.85546875" style="1" customWidth="1"/>
    <col min="4327" max="4327" width="45.85546875" style="1" customWidth="1"/>
    <col min="4328" max="4328" width="2.85546875" style="1" customWidth="1"/>
    <col min="4329" max="4330" width="15.7109375" style="1" customWidth="1"/>
    <col min="4331" max="4331" width="2.85546875" style="1" customWidth="1"/>
    <col min="4332" max="4333" width="15.7109375" style="1" customWidth="1"/>
    <col min="4334" max="4334" width="2.85546875" style="1" customWidth="1"/>
    <col min="4335" max="4336" width="15.7109375" style="1" customWidth="1"/>
    <col min="4337" max="4337" width="2.85546875" style="1" customWidth="1"/>
    <col min="4338" max="4339" width="15.7109375" style="1" customWidth="1"/>
    <col min="4340" max="4340" width="2.85546875" style="1" customWidth="1"/>
    <col min="4341" max="4342" width="15.7109375" style="1" customWidth="1"/>
    <col min="4343" max="4343" width="2.85546875" style="1" customWidth="1"/>
    <col min="4344" max="4345" width="15.7109375" style="1" customWidth="1"/>
    <col min="4346" max="4346" width="2.85546875" style="1" customWidth="1"/>
    <col min="4347" max="4581" width="9.140625" style="1"/>
    <col min="4582" max="4582" width="2.85546875" style="1" customWidth="1"/>
    <col min="4583" max="4583" width="45.85546875" style="1" customWidth="1"/>
    <col min="4584" max="4584" width="2.85546875" style="1" customWidth="1"/>
    <col min="4585" max="4586" width="15.7109375" style="1" customWidth="1"/>
    <col min="4587" max="4587" width="2.85546875" style="1" customWidth="1"/>
    <col min="4588" max="4589" width="15.7109375" style="1" customWidth="1"/>
    <col min="4590" max="4590" width="2.85546875" style="1" customWidth="1"/>
    <col min="4591" max="4592" width="15.7109375" style="1" customWidth="1"/>
    <col min="4593" max="4593" width="2.85546875" style="1" customWidth="1"/>
    <col min="4594" max="4595" width="15.7109375" style="1" customWidth="1"/>
    <col min="4596" max="4596" width="2.85546875" style="1" customWidth="1"/>
    <col min="4597" max="4598" width="15.7109375" style="1" customWidth="1"/>
    <col min="4599" max="4599" width="2.85546875" style="1" customWidth="1"/>
    <col min="4600" max="4601" width="15.7109375" style="1" customWidth="1"/>
    <col min="4602" max="4602" width="2.85546875" style="1" customWidth="1"/>
    <col min="4603" max="4837" width="9.140625" style="1"/>
    <col min="4838" max="4838" width="2.85546875" style="1" customWidth="1"/>
    <col min="4839" max="4839" width="45.85546875" style="1" customWidth="1"/>
    <col min="4840" max="4840" width="2.85546875" style="1" customWidth="1"/>
    <col min="4841" max="4842" width="15.7109375" style="1" customWidth="1"/>
    <col min="4843" max="4843" width="2.85546875" style="1" customWidth="1"/>
    <col min="4844" max="4845" width="15.7109375" style="1" customWidth="1"/>
    <col min="4846" max="4846" width="2.85546875" style="1" customWidth="1"/>
    <col min="4847" max="4848" width="15.7109375" style="1" customWidth="1"/>
    <col min="4849" max="4849" width="2.85546875" style="1" customWidth="1"/>
    <col min="4850" max="4851" width="15.7109375" style="1" customWidth="1"/>
    <col min="4852" max="4852" width="2.85546875" style="1" customWidth="1"/>
    <col min="4853" max="4854" width="15.7109375" style="1" customWidth="1"/>
    <col min="4855" max="4855" width="2.85546875" style="1" customWidth="1"/>
    <col min="4856" max="4857" width="15.7109375" style="1" customWidth="1"/>
    <col min="4858" max="4858" width="2.85546875" style="1" customWidth="1"/>
    <col min="4859" max="5093" width="9.140625" style="1"/>
    <col min="5094" max="5094" width="2.85546875" style="1" customWidth="1"/>
    <col min="5095" max="5095" width="45.85546875" style="1" customWidth="1"/>
    <col min="5096" max="5096" width="2.85546875" style="1" customWidth="1"/>
    <col min="5097" max="5098" width="15.7109375" style="1" customWidth="1"/>
    <col min="5099" max="5099" width="2.85546875" style="1" customWidth="1"/>
    <col min="5100" max="5101" width="15.7109375" style="1" customWidth="1"/>
    <col min="5102" max="5102" width="2.85546875" style="1" customWidth="1"/>
    <col min="5103" max="5104" width="15.7109375" style="1" customWidth="1"/>
    <col min="5105" max="5105" width="2.85546875" style="1" customWidth="1"/>
    <col min="5106" max="5107" width="15.7109375" style="1" customWidth="1"/>
    <col min="5108" max="5108" width="2.85546875" style="1" customWidth="1"/>
    <col min="5109" max="5110" width="15.7109375" style="1" customWidth="1"/>
    <col min="5111" max="5111" width="2.85546875" style="1" customWidth="1"/>
    <col min="5112" max="5113" width="15.7109375" style="1" customWidth="1"/>
    <col min="5114" max="5114" width="2.85546875" style="1" customWidth="1"/>
    <col min="5115" max="5349" width="9.140625" style="1"/>
    <col min="5350" max="5350" width="2.85546875" style="1" customWidth="1"/>
    <col min="5351" max="5351" width="45.85546875" style="1" customWidth="1"/>
    <col min="5352" max="5352" width="2.85546875" style="1" customWidth="1"/>
    <col min="5353" max="5354" width="15.7109375" style="1" customWidth="1"/>
    <col min="5355" max="5355" width="2.85546875" style="1" customWidth="1"/>
    <col min="5356" max="5357" width="15.7109375" style="1" customWidth="1"/>
    <col min="5358" max="5358" width="2.85546875" style="1" customWidth="1"/>
    <col min="5359" max="5360" width="15.7109375" style="1" customWidth="1"/>
    <col min="5361" max="5361" width="2.85546875" style="1" customWidth="1"/>
    <col min="5362" max="5363" width="15.7109375" style="1" customWidth="1"/>
    <col min="5364" max="5364" width="2.85546875" style="1" customWidth="1"/>
    <col min="5365" max="5366" width="15.7109375" style="1" customWidth="1"/>
    <col min="5367" max="5367" width="2.85546875" style="1" customWidth="1"/>
    <col min="5368" max="5369" width="15.7109375" style="1" customWidth="1"/>
    <col min="5370" max="5370" width="2.85546875" style="1" customWidth="1"/>
    <col min="5371" max="5605" width="9.140625" style="1"/>
    <col min="5606" max="5606" width="2.85546875" style="1" customWidth="1"/>
    <col min="5607" max="5607" width="45.85546875" style="1" customWidth="1"/>
    <col min="5608" max="5608" width="2.85546875" style="1" customWidth="1"/>
    <col min="5609" max="5610" width="15.7109375" style="1" customWidth="1"/>
    <col min="5611" max="5611" width="2.85546875" style="1" customWidth="1"/>
    <col min="5612" max="5613" width="15.7109375" style="1" customWidth="1"/>
    <col min="5614" max="5614" width="2.85546875" style="1" customWidth="1"/>
    <col min="5615" max="5616" width="15.7109375" style="1" customWidth="1"/>
    <col min="5617" max="5617" width="2.85546875" style="1" customWidth="1"/>
    <col min="5618" max="5619" width="15.7109375" style="1" customWidth="1"/>
    <col min="5620" max="5620" width="2.85546875" style="1" customWidth="1"/>
    <col min="5621" max="5622" width="15.7109375" style="1" customWidth="1"/>
    <col min="5623" max="5623" width="2.85546875" style="1" customWidth="1"/>
    <col min="5624" max="5625" width="15.7109375" style="1" customWidth="1"/>
    <col min="5626" max="5626" width="2.85546875" style="1" customWidth="1"/>
    <col min="5627" max="5861" width="9.140625" style="1"/>
    <col min="5862" max="5862" width="2.85546875" style="1" customWidth="1"/>
    <col min="5863" max="5863" width="45.85546875" style="1" customWidth="1"/>
    <col min="5864" max="5864" width="2.85546875" style="1" customWidth="1"/>
    <col min="5865" max="5866" width="15.7109375" style="1" customWidth="1"/>
    <col min="5867" max="5867" width="2.85546875" style="1" customWidth="1"/>
    <col min="5868" max="5869" width="15.7109375" style="1" customWidth="1"/>
    <col min="5870" max="5870" width="2.85546875" style="1" customWidth="1"/>
    <col min="5871" max="5872" width="15.7109375" style="1" customWidth="1"/>
    <col min="5873" max="5873" width="2.85546875" style="1" customWidth="1"/>
    <col min="5874" max="5875" width="15.7109375" style="1" customWidth="1"/>
    <col min="5876" max="5876" width="2.85546875" style="1" customWidth="1"/>
    <col min="5877" max="5878" width="15.7109375" style="1" customWidth="1"/>
    <col min="5879" max="5879" width="2.85546875" style="1" customWidth="1"/>
    <col min="5880" max="5881" width="15.7109375" style="1" customWidth="1"/>
    <col min="5882" max="5882" width="2.85546875" style="1" customWidth="1"/>
    <col min="5883" max="6117" width="9.140625" style="1"/>
    <col min="6118" max="6118" width="2.85546875" style="1" customWidth="1"/>
    <col min="6119" max="6119" width="45.85546875" style="1" customWidth="1"/>
    <col min="6120" max="6120" width="2.85546875" style="1" customWidth="1"/>
    <col min="6121" max="6122" width="15.7109375" style="1" customWidth="1"/>
    <col min="6123" max="6123" width="2.85546875" style="1" customWidth="1"/>
    <col min="6124" max="6125" width="15.7109375" style="1" customWidth="1"/>
    <col min="6126" max="6126" width="2.85546875" style="1" customWidth="1"/>
    <col min="6127" max="6128" width="15.7109375" style="1" customWidth="1"/>
    <col min="6129" max="6129" width="2.85546875" style="1" customWidth="1"/>
    <col min="6130" max="6131" width="15.7109375" style="1" customWidth="1"/>
    <col min="6132" max="6132" width="2.85546875" style="1" customWidth="1"/>
    <col min="6133" max="6134" width="15.7109375" style="1" customWidth="1"/>
    <col min="6135" max="6135" width="2.85546875" style="1" customWidth="1"/>
    <col min="6136" max="6137" width="15.7109375" style="1" customWidth="1"/>
    <col min="6138" max="6138" width="2.85546875" style="1" customWidth="1"/>
    <col min="6139" max="6373" width="9.140625" style="1"/>
    <col min="6374" max="6374" width="2.85546875" style="1" customWidth="1"/>
    <col min="6375" max="6375" width="45.85546875" style="1" customWidth="1"/>
    <col min="6376" max="6376" width="2.85546875" style="1" customWidth="1"/>
    <col min="6377" max="6378" width="15.7109375" style="1" customWidth="1"/>
    <col min="6379" max="6379" width="2.85546875" style="1" customWidth="1"/>
    <col min="6380" max="6381" width="15.7109375" style="1" customWidth="1"/>
    <col min="6382" max="6382" width="2.85546875" style="1" customWidth="1"/>
    <col min="6383" max="6384" width="15.7109375" style="1" customWidth="1"/>
    <col min="6385" max="6385" width="2.85546875" style="1" customWidth="1"/>
    <col min="6386" max="6387" width="15.7109375" style="1" customWidth="1"/>
    <col min="6388" max="6388" width="2.85546875" style="1" customWidth="1"/>
    <col min="6389" max="6390" width="15.7109375" style="1" customWidth="1"/>
    <col min="6391" max="6391" width="2.85546875" style="1" customWidth="1"/>
    <col min="6392" max="6393" width="15.7109375" style="1" customWidth="1"/>
    <col min="6394" max="6394" width="2.85546875" style="1" customWidth="1"/>
    <col min="6395" max="6629" width="9.140625" style="1"/>
    <col min="6630" max="6630" width="2.85546875" style="1" customWidth="1"/>
    <col min="6631" max="6631" width="45.85546875" style="1" customWidth="1"/>
    <col min="6632" max="6632" width="2.85546875" style="1" customWidth="1"/>
    <col min="6633" max="6634" width="15.7109375" style="1" customWidth="1"/>
    <col min="6635" max="6635" width="2.85546875" style="1" customWidth="1"/>
    <col min="6636" max="6637" width="15.7109375" style="1" customWidth="1"/>
    <col min="6638" max="6638" width="2.85546875" style="1" customWidth="1"/>
    <col min="6639" max="6640" width="15.7109375" style="1" customWidth="1"/>
    <col min="6641" max="6641" width="2.85546875" style="1" customWidth="1"/>
    <col min="6642" max="6643" width="15.7109375" style="1" customWidth="1"/>
    <col min="6644" max="6644" width="2.85546875" style="1" customWidth="1"/>
    <col min="6645" max="6646" width="15.7109375" style="1" customWidth="1"/>
    <col min="6647" max="6647" width="2.85546875" style="1" customWidth="1"/>
    <col min="6648" max="6649" width="15.7109375" style="1" customWidth="1"/>
    <col min="6650" max="6650" width="2.85546875" style="1" customWidth="1"/>
    <col min="6651" max="6885" width="9.140625" style="1"/>
    <col min="6886" max="6886" width="2.85546875" style="1" customWidth="1"/>
    <col min="6887" max="6887" width="45.85546875" style="1" customWidth="1"/>
    <col min="6888" max="6888" width="2.85546875" style="1" customWidth="1"/>
    <col min="6889" max="6890" width="15.7109375" style="1" customWidth="1"/>
    <col min="6891" max="6891" width="2.85546875" style="1" customWidth="1"/>
    <col min="6892" max="6893" width="15.7109375" style="1" customWidth="1"/>
    <col min="6894" max="6894" width="2.85546875" style="1" customWidth="1"/>
    <col min="6895" max="6896" width="15.7109375" style="1" customWidth="1"/>
    <col min="6897" max="6897" width="2.85546875" style="1" customWidth="1"/>
    <col min="6898" max="6899" width="15.7109375" style="1" customWidth="1"/>
    <col min="6900" max="6900" width="2.85546875" style="1" customWidth="1"/>
    <col min="6901" max="6902" width="15.7109375" style="1" customWidth="1"/>
    <col min="6903" max="6903" width="2.85546875" style="1" customWidth="1"/>
    <col min="6904" max="6905" width="15.7109375" style="1" customWidth="1"/>
    <col min="6906" max="6906" width="2.85546875" style="1" customWidth="1"/>
    <col min="6907" max="7141" width="9.140625" style="1"/>
    <col min="7142" max="7142" width="2.85546875" style="1" customWidth="1"/>
    <col min="7143" max="7143" width="45.85546875" style="1" customWidth="1"/>
    <col min="7144" max="7144" width="2.85546875" style="1" customWidth="1"/>
    <col min="7145" max="7146" width="15.7109375" style="1" customWidth="1"/>
    <col min="7147" max="7147" width="2.85546875" style="1" customWidth="1"/>
    <col min="7148" max="7149" width="15.7109375" style="1" customWidth="1"/>
    <col min="7150" max="7150" width="2.85546875" style="1" customWidth="1"/>
    <col min="7151" max="7152" width="15.7109375" style="1" customWidth="1"/>
    <col min="7153" max="7153" width="2.85546875" style="1" customWidth="1"/>
    <col min="7154" max="7155" width="15.7109375" style="1" customWidth="1"/>
    <col min="7156" max="7156" width="2.85546875" style="1" customWidth="1"/>
    <col min="7157" max="7158" width="15.7109375" style="1" customWidth="1"/>
    <col min="7159" max="7159" width="2.85546875" style="1" customWidth="1"/>
    <col min="7160" max="7161" width="15.7109375" style="1" customWidth="1"/>
    <col min="7162" max="7162" width="2.85546875" style="1" customWidth="1"/>
    <col min="7163" max="7397" width="9.140625" style="1"/>
    <col min="7398" max="7398" width="2.85546875" style="1" customWidth="1"/>
    <col min="7399" max="7399" width="45.85546875" style="1" customWidth="1"/>
    <col min="7400" max="7400" width="2.85546875" style="1" customWidth="1"/>
    <col min="7401" max="7402" width="15.7109375" style="1" customWidth="1"/>
    <col min="7403" max="7403" width="2.85546875" style="1" customWidth="1"/>
    <col min="7404" max="7405" width="15.7109375" style="1" customWidth="1"/>
    <col min="7406" max="7406" width="2.85546875" style="1" customWidth="1"/>
    <col min="7407" max="7408" width="15.7109375" style="1" customWidth="1"/>
    <col min="7409" max="7409" width="2.85546875" style="1" customWidth="1"/>
    <col min="7410" max="7411" width="15.7109375" style="1" customWidth="1"/>
    <col min="7412" max="7412" width="2.85546875" style="1" customWidth="1"/>
    <col min="7413" max="7414" width="15.7109375" style="1" customWidth="1"/>
    <col min="7415" max="7415" width="2.85546875" style="1" customWidth="1"/>
    <col min="7416" max="7417" width="15.7109375" style="1" customWidth="1"/>
    <col min="7418" max="7418" width="2.85546875" style="1" customWidth="1"/>
    <col min="7419" max="7653" width="9.140625" style="1"/>
    <col min="7654" max="7654" width="2.85546875" style="1" customWidth="1"/>
    <col min="7655" max="7655" width="45.85546875" style="1" customWidth="1"/>
    <col min="7656" max="7656" width="2.85546875" style="1" customWidth="1"/>
    <col min="7657" max="7658" width="15.7109375" style="1" customWidth="1"/>
    <col min="7659" max="7659" width="2.85546875" style="1" customWidth="1"/>
    <col min="7660" max="7661" width="15.7109375" style="1" customWidth="1"/>
    <col min="7662" max="7662" width="2.85546875" style="1" customWidth="1"/>
    <col min="7663" max="7664" width="15.7109375" style="1" customWidth="1"/>
    <col min="7665" max="7665" width="2.85546875" style="1" customWidth="1"/>
    <col min="7666" max="7667" width="15.7109375" style="1" customWidth="1"/>
    <col min="7668" max="7668" width="2.85546875" style="1" customWidth="1"/>
    <col min="7669" max="7670" width="15.7109375" style="1" customWidth="1"/>
    <col min="7671" max="7671" width="2.85546875" style="1" customWidth="1"/>
    <col min="7672" max="7673" width="15.7109375" style="1" customWidth="1"/>
    <col min="7674" max="7674" width="2.85546875" style="1" customWidth="1"/>
    <col min="7675" max="7909" width="9.140625" style="1"/>
    <col min="7910" max="7910" width="2.85546875" style="1" customWidth="1"/>
    <col min="7911" max="7911" width="45.85546875" style="1" customWidth="1"/>
    <col min="7912" max="7912" width="2.85546875" style="1" customWidth="1"/>
    <col min="7913" max="7914" width="15.7109375" style="1" customWidth="1"/>
    <col min="7915" max="7915" width="2.85546875" style="1" customWidth="1"/>
    <col min="7916" max="7917" width="15.7109375" style="1" customWidth="1"/>
    <col min="7918" max="7918" width="2.85546875" style="1" customWidth="1"/>
    <col min="7919" max="7920" width="15.7109375" style="1" customWidth="1"/>
    <col min="7921" max="7921" width="2.85546875" style="1" customWidth="1"/>
    <col min="7922" max="7923" width="15.7109375" style="1" customWidth="1"/>
    <col min="7924" max="7924" width="2.85546875" style="1" customWidth="1"/>
    <col min="7925" max="7926" width="15.7109375" style="1" customWidth="1"/>
    <col min="7927" max="7927" width="2.85546875" style="1" customWidth="1"/>
    <col min="7928" max="7929" width="15.7109375" style="1" customWidth="1"/>
    <col min="7930" max="7930" width="2.85546875" style="1" customWidth="1"/>
    <col min="7931" max="8165" width="9.140625" style="1"/>
    <col min="8166" max="8166" width="2.85546875" style="1" customWidth="1"/>
    <col min="8167" max="8167" width="45.85546875" style="1" customWidth="1"/>
    <col min="8168" max="8168" width="2.85546875" style="1" customWidth="1"/>
    <col min="8169" max="8170" width="15.7109375" style="1" customWidth="1"/>
    <col min="8171" max="8171" width="2.85546875" style="1" customWidth="1"/>
    <col min="8172" max="8173" width="15.7109375" style="1" customWidth="1"/>
    <col min="8174" max="8174" width="2.85546875" style="1" customWidth="1"/>
    <col min="8175" max="8176" width="15.7109375" style="1" customWidth="1"/>
    <col min="8177" max="8177" width="2.85546875" style="1" customWidth="1"/>
    <col min="8178" max="8179" width="15.7109375" style="1" customWidth="1"/>
    <col min="8180" max="8180" width="2.85546875" style="1" customWidth="1"/>
    <col min="8181" max="8182" width="15.7109375" style="1" customWidth="1"/>
    <col min="8183" max="8183" width="2.85546875" style="1" customWidth="1"/>
    <col min="8184" max="8185" width="15.7109375" style="1" customWidth="1"/>
    <col min="8186" max="8186" width="2.85546875" style="1" customWidth="1"/>
    <col min="8187" max="8421" width="9.140625" style="1"/>
    <col min="8422" max="8422" width="2.85546875" style="1" customWidth="1"/>
    <col min="8423" max="8423" width="45.85546875" style="1" customWidth="1"/>
    <col min="8424" max="8424" width="2.85546875" style="1" customWidth="1"/>
    <col min="8425" max="8426" width="15.7109375" style="1" customWidth="1"/>
    <col min="8427" max="8427" width="2.85546875" style="1" customWidth="1"/>
    <col min="8428" max="8429" width="15.7109375" style="1" customWidth="1"/>
    <col min="8430" max="8430" width="2.85546875" style="1" customWidth="1"/>
    <col min="8431" max="8432" width="15.7109375" style="1" customWidth="1"/>
    <col min="8433" max="8433" width="2.85546875" style="1" customWidth="1"/>
    <col min="8434" max="8435" width="15.7109375" style="1" customWidth="1"/>
    <col min="8436" max="8436" width="2.85546875" style="1" customWidth="1"/>
    <col min="8437" max="8438" width="15.7109375" style="1" customWidth="1"/>
    <col min="8439" max="8439" width="2.85546875" style="1" customWidth="1"/>
    <col min="8440" max="8441" width="15.7109375" style="1" customWidth="1"/>
    <col min="8442" max="8442" width="2.85546875" style="1" customWidth="1"/>
    <col min="8443" max="8677" width="9.140625" style="1"/>
    <col min="8678" max="8678" width="2.85546875" style="1" customWidth="1"/>
    <col min="8679" max="8679" width="45.85546875" style="1" customWidth="1"/>
    <col min="8680" max="8680" width="2.85546875" style="1" customWidth="1"/>
    <col min="8681" max="8682" width="15.7109375" style="1" customWidth="1"/>
    <col min="8683" max="8683" width="2.85546875" style="1" customWidth="1"/>
    <col min="8684" max="8685" width="15.7109375" style="1" customWidth="1"/>
    <col min="8686" max="8686" width="2.85546875" style="1" customWidth="1"/>
    <col min="8687" max="8688" width="15.7109375" style="1" customWidth="1"/>
    <col min="8689" max="8689" width="2.85546875" style="1" customWidth="1"/>
    <col min="8690" max="8691" width="15.7109375" style="1" customWidth="1"/>
    <col min="8692" max="8692" width="2.85546875" style="1" customWidth="1"/>
    <col min="8693" max="8694" width="15.7109375" style="1" customWidth="1"/>
    <col min="8695" max="8695" width="2.85546875" style="1" customWidth="1"/>
    <col min="8696" max="8697" width="15.7109375" style="1" customWidth="1"/>
    <col min="8698" max="8698" width="2.85546875" style="1" customWidth="1"/>
    <col min="8699" max="8933" width="9.140625" style="1"/>
    <col min="8934" max="8934" width="2.85546875" style="1" customWidth="1"/>
    <col min="8935" max="8935" width="45.85546875" style="1" customWidth="1"/>
    <col min="8936" max="8936" width="2.85546875" style="1" customWidth="1"/>
    <col min="8937" max="8938" width="15.7109375" style="1" customWidth="1"/>
    <col min="8939" max="8939" width="2.85546875" style="1" customWidth="1"/>
    <col min="8940" max="8941" width="15.7109375" style="1" customWidth="1"/>
    <col min="8942" max="8942" width="2.85546875" style="1" customWidth="1"/>
    <col min="8943" max="8944" width="15.7109375" style="1" customWidth="1"/>
    <col min="8945" max="8945" width="2.85546875" style="1" customWidth="1"/>
    <col min="8946" max="8947" width="15.7109375" style="1" customWidth="1"/>
    <col min="8948" max="8948" width="2.85546875" style="1" customWidth="1"/>
    <col min="8949" max="8950" width="15.7109375" style="1" customWidth="1"/>
    <col min="8951" max="8951" width="2.85546875" style="1" customWidth="1"/>
    <col min="8952" max="8953" width="15.7109375" style="1" customWidth="1"/>
    <col min="8954" max="8954" width="2.85546875" style="1" customWidth="1"/>
    <col min="8955" max="9189" width="9.140625" style="1"/>
    <col min="9190" max="9190" width="2.85546875" style="1" customWidth="1"/>
    <col min="9191" max="9191" width="45.85546875" style="1" customWidth="1"/>
    <col min="9192" max="9192" width="2.85546875" style="1" customWidth="1"/>
    <col min="9193" max="9194" width="15.7109375" style="1" customWidth="1"/>
    <col min="9195" max="9195" width="2.85546875" style="1" customWidth="1"/>
    <col min="9196" max="9197" width="15.7109375" style="1" customWidth="1"/>
    <col min="9198" max="9198" width="2.85546875" style="1" customWidth="1"/>
    <col min="9199" max="9200" width="15.7109375" style="1" customWidth="1"/>
    <col min="9201" max="9201" width="2.85546875" style="1" customWidth="1"/>
    <col min="9202" max="9203" width="15.7109375" style="1" customWidth="1"/>
    <col min="9204" max="9204" width="2.85546875" style="1" customWidth="1"/>
    <col min="9205" max="9206" width="15.7109375" style="1" customWidth="1"/>
    <col min="9207" max="9207" width="2.85546875" style="1" customWidth="1"/>
    <col min="9208" max="9209" width="15.7109375" style="1" customWidth="1"/>
    <col min="9210" max="9210" width="2.85546875" style="1" customWidth="1"/>
    <col min="9211" max="9445" width="9.140625" style="1"/>
    <col min="9446" max="9446" width="2.85546875" style="1" customWidth="1"/>
    <col min="9447" max="9447" width="45.85546875" style="1" customWidth="1"/>
    <col min="9448" max="9448" width="2.85546875" style="1" customWidth="1"/>
    <col min="9449" max="9450" width="15.7109375" style="1" customWidth="1"/>
    <col min="9451" max="9451" width="2.85546875" style="1" customWidth="1"/>
    <col min="9452" max="9453" width="15.7109375" style="1" customWidth="1"/>
    <col min="9454" max="9454" width="2.85546875" style="1" customWidth="1"/>
    <col min="9455" max="9456" width="15.7109375" style="1" customWidth="1"/>
    <col min="9457" max="9457" width="2.85546875" style="1" customWidth="1"/>
    <col min="9458" max="9459" width="15.7109375" style="1" customWidth="1"/>
    <col min="9460" max="9460" width="2.85546875" style="1" customWidth="1"/>
    <col min="9461" max="9462" width="15.7109375" style="1" customWidth="1"/>
    <col min="9463" max="9463" width="2.85546875" style="1" customWidth="1"/>
    <col min="9464" max="9465" width="15.7109375" style="1" customWidth="1"/>
    <col min="9466" max="9466" width="2.85546875" style="1" customWidth="1"/>
    <col min="9467" max="9701" width="9.140625" style="1"/>
    <col min="9702" max="9702" width="2.85546875" style="1" customWidth="1"/>
    <col min="9703" max="9703" width="45.85546875" style="1" customWidth="1"/>
    <col min="9704" max="9704" width="2.85546875" style="1" customWidth="1"/>
    <col min="9705" max="9706" width="15.7109375" style="1" customWidth="1"/>
    <col min="9707" max="9707" width="2.85546875" style="1" customWidth="1"/>
    <col min="9708" max="9709" width="15.7109375" style="1" customWidth="1"/>
    <col min="9710" max="9710" width="2.85546875" style="1" customWidth="1"/>
    <col min="9711" max="9712" width="15.7109375" style="1" customWidth="1"/>
    <col min="9713" max="9713" width="2.85546875" style="1" customWidth="1"/>
    <col min="9714" max="9715" width="15.7109375" style="1" customWidth="1"/>
    <col min="9716" max="9716" width="2.85546875" style="1" customWidth="1"/>
    <col min="9717" max="9718" width="15.7109375" style="1" customWidth="1"/>
    <col min="9719" max="9719" width="2.85546875" style="1" customWidth="1"/>
    <col min="9720" max="9721" width="15.7109375" style="1" customWidth="1"/>
    <col min="9722" max="9722" width="2.85546875" style="1" customWidth="1"/>
    <col min="9723" max="9957" width="9.140625" style="1"/>
    <col min="9958" max="9958" width="2.85546875" style="1" customWidth="1"/>
    <col min="9959" max="9959" width="45.85546875" style="1" customWidth="1"/>
    <col min="9960" max="9960" width="2.85546875" style="1" customWidth="1"/>
    <col min="9961" max="9962" width="15.7109375" style="1" customWidth="1"/>
    <col min="9963" max="9963" width="2.85546875" style="1" customWidth="1"/>
    <col min="9964" max="9965" width="15.7109375" style="1" customWidth="1"/>
    <col min="9966" max="9966" width="2.85546875" style="1" customWidth="1"/>
    <col min="9967" max="9968" width="15.7109375" style="1" customWidth="1"/>
    <col min="9969" max="9969" width="2.85546875" style="1" customWidth="1"/>
    <col min="9970" max="9971" width="15.7109375" style="1" customWidth="1"/>
    <col min="9972" max="9972" width="2.85546875" style="1" customWidth="1"/>
    <col min="9973" max="9974" width="15.7109375" style="1" customWidth="1"/>
    <col min="9975" max="9975" width="2.85546875" style="1" customWidth="1"/>
    <col min="9976" max="9977" width="15.7109375" style="1" customWidth="1"/>
    <col min="9978" max="9978" width="2.85546875" style="1" customWidth="1"/>
    <col min="9979" max="10213" width="9.140625" style="1"/>
    <col min="10214" max="10214" width="2.85546875" style="1" customWidth="1"/>
    <col min="10215" max="10215" width="45.85546875" style="1" customWidth="1"/>
    <col min="10216" max="10216" width="2.85546875" style="1" customWidth="1"/>
    <col min="10217" max="10218" width="15.7109375" style="1" customWidth="1"/>
    <col min="10219" max="10219" width="2.85546875" style="1" customWidth="1"/>
    <col min="10220" max="10221" width="15.7109375" style="1" customWidth="1"/>
    <col min="10222" max="10222" width="2.85546875" style="1" customWidth="1"/>
    <col min="10223" max="10224" width="15.7109375" style="1" customWidth="1"/>
    <col min="10225" max="10225" width="2.85546875" style="1" customWidth="1"/>
    <col min="10226" max="10227" width="15.7109375" style="1" customWidth="1"/>
    <col min="10228" max="10228" width="2.85546875" style="1" customWidth="1"/>
    <col min="10229" max="10230" width="15.7109375" style="1" customWidth="1"/>
    <col min="10231" max="10231" width="2.85546875" style="1" customWidth="1"/>
    <col min="10232" max="10233" width="15.7109375" style="1" customWidth="1"/>
    <col min="10234" max="10234" width="2.85546875" style="1" customWidth="1"/>
    <col min="10235" max="10469" width="9.140625" style="1"/>
    <col min="10470" max="10470" width="2.85546875" style="1" customWidth="1"/>
    <col min="10471" max="10471" width="45.85546875" style="1" customWidth="1"/>
    <col min="10472" max="10472" width="2.85546875" style="1" customWidth="1"/>
    <col min="10473" max="10474" width="15.7109375" style="1" customWidth="1"/>
    <col min="10475" max="10475" width="2.85546875" style="1" customWidth="1"/>
    <col min="10476" max="10477" width="15.7109375" style="1" customWidth="1"/>
    <col min="10478" max="10478" width="2.85546875" style="1" customWidth="1"/>
    <col min="10479" max="10480" width="15.7109375" style="1" customWidth="1"/>
    <col min="10481" max="10481" width="2.85546875" style="1" customWidth="1"/>
    <col min="10482" max="10483" width="15.7109375" style="1" customWidth="1"/>
    <col min="10484" max="10484" width="2.85546875" style="1" customWidth="1"/>
    <col min="10485" max="10486" width="15.7109375" style="1" customWidth="1"/>
    <col min="10487" max="10487" width="2.85546875" style="1" customWidth="1"/>
    <col min="10488" max="10489" width="15.7109375" style="1" customWidth="1"/>
    <col min="10490" max="10490" width="2.85546875" style="1" customWidth="1"/>
    <col min="10491" max="10725" width="9.140625" style="1"/>
    <col min="10726" max="10726" width="2.85546875" style="1" customWidth="1"/>
    <col min="10727" max="10727" width="45.85546875" style="1" customWidth="1"/>
    <col min="10728" max="10728" width="2.85546875" style="1" customWidth="1"/>
    <col min="10729" max="10730" width="15.7109375" style="1" customWidth="1"/>
    <col min="10731" max="10731" width="2.85546875" style="1" customWidth="1"/>
    <col min="10732" max="10733" width="15.7109375" style="1" customWidth="1"/>
    <col min="10734" max="10734" width="2.85546875" style="1" customWidth="1"/>
    <col min="10735" max="10736" width="15.7109375" style="1" customWidth="1"/>
    <col min="10737" max="10737" width="2.85546875" style="1" customWidth="1"/>
    <col min="10738" max="10739" width="15.7109375" style="1" customWidth="1"/>
    <col min="10740" max="10740" width="2.85546875" style="1" customWidth="1"/>
    <col min="10741" max="10742" width="15.7109375" style="1" customWidth="1"/>
    <col min="10743" max="10743" width="2.85546875" style="1" customWidth="1"/>
    <col min="10744" max="10745" width="15.7109375" style="1" customWidth="1"/>
    <col min="10746" max="10746" width="2.85546875" style="1" customWidth="1"/>
    <col min="10747" max="10981" width="9.140625" style="1"/>
    <col min="10982" max="10982" width="2.85546875" style="1" customWidth="1"/>
    <col min="10983" max="10983" width="45.85546875" style="1" customWidth="1"/>
    <col min="10984" max="10984" width="2.85546875" style="1" customWidth="1"/>
    <col min="10985" max="10986" width="15.7109375" style="1" customWidth="1"/>
    <col min="10987" max="10987" width="2.85546875" style="1" customWidth="1"/>
    <col min="10988" max="10989" width="15.7109375" style="1" customWidth="1"/>
    <col min="10990" max="10990" width="2.85546875" style="1" customWidth="1"/>
    <col min="10991" max="10992" width="15.7109375" style="1" customWidth="1"/>
    <col min="10993" max="10993" width="2.85546875" style="1" customWidth="1"/>
    <col min="10994" max="10995" width="15.7109375" style="1" customWidth="1"/>
    <col min="10996" max="10996" width="2.85546875" style="1" customWidth="1"/>
    <col min="10997" max="10998" width="15.7109375" style="1" customWidth="1"/>
    <col min="10999" max="10999" width="2.85546875" style="1" customWidth="1"/>
    <col min="11000" max="11001" width="15.7109375" style="1" customWidth="1"/>
    <col min="11002" max="11002" width="2.85546875" style="1" customWidth="1"/>
    <col min="11003" max="11237" width="9.140625" style="1"/>
    <col min="11238" max="11238" width="2.85546875" style="1" customWidth="1"/>
    <col min="11239" max="11239" width="45.85546875" style="1" customWidth="1"/>
    <col min="11240" max="11240" width="2.85546875" style="1" customWidth="1"/>
    <col min="11241" max="11242" width="15.7109375" style="1" customWidth="1"/>
    <col min="11243" max="11243" width="2.85546875" style="1" customWidth="1"/>
    <col min="11244" max="11245" width="15.7109375" style="1" customWidth="1"/>
    <col min="11246" max="11246" width="2.85546875" style="1" customWidth="1"/>
    <col min="11247" max="11248" width="15.7109375" style="1" customWidth="1"/>
    <col min="11249" max="11249" width="2.85546875" style="1" customWidth="1"/>
    <col min="11250" max="11251" width="15.7109375" style="1" customWidth="1"/>
    <col min="11252" max="11252" width="2.85546875" style="1" customWidth="1"/>
    <col min="11253" max="11254" width="15.7109375" style="1" customWidth="1"/>
    <col min="11255" max="11255" width="2.85546875" style="1" customWidth="1"/>
    <col min="11256" max="11257" width="15.7109375" style="1" customWidth="1"/>
    <col min="11258" max="11258" width="2.85546875" style="1" customWidth="1"/>
    <col min="11259" max="11493" width="9.140625" style="1"/>
    <col min="11494" max="11494" width="2.85546875" style="1" customWidth="1"/>
    <col min="11495" max="11495" width="45.85546875" style="1" customWidth="1"/>
    <col min="11496" max="11496" width="2.85546875" style="1" customWidth="1"/>
    <col min="11497" max="11498" width="15.7109375" style="1" customWidth="1"/>
    <col min="11499" max="11499" width="2.85546875" style="1" customWidth="1"/>
    <col min="11500" max="11501" width="15.7109375" style="1" customWidth="1"/>
    <col min="11502" max="11502" width="2.85546875" style="1" customWidth="1"/>
    <col min="11503" max="11504" width="15.7109375" style="1" customWidth="1"/>
    <col min="11505" max="11505" width="2.85546875" style="1" customWidth="1"/>
    <col min="11506" max="11507" width="15.7109375" style="1" customWidth="1"/>
    <col min="11508" max="11508" width="2.85546875" style="1" customWidth="1"/>
    <col min="11509" max="11510" width="15.7109375" style="1" customWidth="1"/>
    <col min="11511" max="11511" width="2.85546875" style="1" customWidth="1"/>
    <col min="11512" max="11513" width="15.7109375" style="1" customWidth="1"/>
    <col min="11514" max="11514" width="2.85546875" style="1" customWidth="1"/>
    <col min="11515" max="11749" width="9.140625" style="1"/>
    <col min="11750" max="11750" width="2.85546875" style="1" customWidth="1"/>
    <col min="11751" max="11751" width="45.85546875" style="1" customWidth="1"/>
    <col min="11752" max="11752" width="2.85546875" style="1" customWidth="1"/>
    <col min="11753" max="11754" width="15.7109375" style="1" customWidth="1"/>
    <col min="11755" max="11755" width="2.85546875" style="1" customWidth="1"/>
    <col min="11756" max="11757" width="15.7109375" style="1" customWidth="1"/>
    <col min="11758" max="11758" width="2.85546875" style="1" customWidth="1"/>
    <col min="11759" max="11760" width="15.7109375" style="1" customWidth="1"/>
    <col min="11761" max="11761" width="2.85546875" style="1" customWidth="1"/>
    <col min="11762" max="11763" width="15.7109375" style="1" customWidth="1"/>
    <col min="11764" max="11764" width="2.85546875" style="1" customWidth="1"/>
    <col min="11765" max="11766" width="15.7109375" style="1" customWidth="1"/>
    <col min="11767" max="11767" width="2.85546875" style="1" customWidth="1"/>
    <col min="11768" max="11769" width="15.7109375" style="1" customWidth="1"/>
    <col min="11770" max="11770" width="2.85546875" style="1" customWidth="1"/>
    <col min="11771" max="12005" width="9.140625" style="1"/>
    <col min="12006" max="12006" width="2.85546875" style="1" customWidth="1"/>
    <col min="12007" max="12007" width="45.85546875" style="1" customWidth="1"/>
    <col min="12008" max="12008" width="2.85546875" style="1" customWidth="1"/>
    <col min="12009" max="12010" width="15.7109375" style="1" customWidth="1"/>
    <col min="12011" max="12011" width="2.85546875" style="1" customWidth="1"/>
    <col min="12012" max="12013" width="15.7109375" style="1" customWidth="1"/>
    <col min="12014" max="12014" width="2.85546875" style="1" customWidth="1"/>
    <col min="12015" max="12016" width="15.7109375" style="1" customWidth="1"/>
    <col min="12017" max="12017" width="2.85546875" style="1" customWidth="1"/>
    <col min="12018" max="12019" width="15.7109375" style="1" customWidth="1"/>
    <col min="12020" max="12020" width="2.85546875" style="1" customWidth="1"/>
    <col min="12021" max="12022" width="15.7109375" style="1" customWidth="1"/>
    <col min="12023" max="12023" width="2.85546875" style="1" customWidth="1"/>
    <col min="12024" max="12025" width="15.7109375" style="1" customWidth="1"/>
    <col min="12026" max="12026" width="2.85546875" style="1" customWidth="1"/>
    <col min="12027" max="12261" width="9.140625" style="1"/>
    <col min="12262" max="12262" width="2.85546875" style="1" customWidth="1"/>
    <col min="12263" max="12263" width="45.85546875" style="1" customWidth="1"/>
    <col min="12264" max="12264" width="2.85546875" style="1" customWidth="1"/>
    <col min="12265" max="12266" width="15.7109375" style="1" customWidth="1"/>
    <col min="12267" max="12267" width="2.85546875" style="1" customWidth="1"/>
    <col min="12268" max="12269" width="15.7109375" style="1" customWidth="1"/>
    <col min="12270" max="12270" width="2.85546875" style="1" customWidth="1"/>
    <col min="12271" max="12272" width="15.7109375" style="1" customWidth="1"/>
    <col min="12273" max="12273" width="2.85546875" style="1" customWidth="1"/>
    <col min="12274" max="12275" width="15.7109375" style="1" customWidth="1"/>
    <col min="12276" max="12276" width="2.85546875" style="1" customWidth="1"/>
    <col min="12277" max="12278" width="15.7109375" style="1" customWidth="1"/>
    <col min="12279" max="12279" width="2.85546875" style="1" customWidth="1"/>
    <col min="12280" max="12281" width="15.7109375" style="1" customWidth="1"/>
    <col min="12282" max="12282" width="2.85546875" style="1" customWidth="1"/>
    <col min="12283" max="12517" width="9.140625" style="1"/>
    <col min="12518" max="12518" width="2.85546875" style="1" customWidth="1"/>
    <col min="12519" max="12519" width="45.85546875" style="1" customWidth="1"/>
    <col min="12520" max="12520" width="2.85546875" style="1" customWidth="1"/>
    <col min="12521" max="12522" width="15.7109375" style="1" customWidth="1"/>
    <col min="12523" max="12523" width="2.85546875" style="1" customWidth="1"/>
    <col min="12524" max="12525" width="15.7109375" style="1" customWidth="1"/>
    <col min="12526" max="12526" width="2.85546875" style="1" customWidth="1"/>
    <col min="12527" max="12528" width="15.7109375" style="1" customWidth="1"/>
    <col min="12529" max="12529" width="2.85546875" style="1" customWidth="1"/>
    <col min="12530" max="12531" width="15.7109375" style="1" customWidth="1"/>
    <col min="12532" max="12532" width="2.85546875" style="1" customWidth="1"/>
    <col min="12533" max="12534" width="15.7109375" style="1" customWidth="1"/>
    <col min="12535" max="12535" width="2.85546875" style="1" customWidth="1"/>
    <col min="12536" max="12537" width="15.7109375" style="1" customWidth="1"/>
    <col min="12538" max="12538" width="2.85546875" style="1" customWidth="1"/>
    <col min="12539" max="12773" width="9.140625" style="1"/>
    <col min="12774" max="12774" width="2.85546875" style="1" customWidth="1"/>
    <col min="12775" max="12775" width="45.85546875" style="1" customWidth="1"/>
    <col min="12776" max="12776" width="2.85546875" style="1" customWidth="1"/>
    <col min="12777" max="12778" width="15.7109375" style="1" customWidth="1"/>
    <col min="12779" max="12779" width="2.85546875" style="1" customWidth="1"/>
    <col min="12780" max="12781" width="15.7109375" style="1" customWidth="1"/>
    <col min="12782" max="12782" width="2.85546875" style="1" customWidth="1"/>
    <col min="12783" max="12784" width="15.7109375" style="1" customWidth="1"/>
    <col min="12785" max="12785" width="2.85546875" style="1" customWidth="1"/>
    <col min="12786" max="12787" width="15.7109375" style="1" customWidth="1"/>
    <col min="12788" max="12788" width="2.85546875" style="1" customWidth="1"/>
    <col min="12789" max="12790" width="15.7109375" style="1" customWidth="1"/>
    <col min="12791" max="12791" width="2.85546875" style="1" customWidth="1"/>
    <col min="12792" max="12793" width="15.7109375" style="1" customWidth="1"/>
    <col min="12794" max="12794" width="2.85546875" style="1" customWidth="1"/>
    <col min="12795" max="13029" width="9.140625" style="1"/>
    <col min="13030" max="13030" width="2.85546875" style="1" customWidth="1"/>
    <col min="13031" max="13031" width="45.85546875" style="1" customWidth="1"/>
    <col min="13032" max="13032" width="2.85546875" style="1" customWidth="1"/>
    <col min="13033" max="13034" width="15.7109375" style="1" customWidth="1"/>
    <col min="13035" max="13035" width="2.85546875" style="1" customWidth="1"/>
    <col min="13036" max="13037" width="15.7109375" style="1" customWidth="1"/>
    <col min="13038" max="13038" width="2.85546875" style="1" customWidth="1"/>
    <col min="13039" max="13040" width="15.7109375" style="1" customWidth="1"/>
    <col min="13041" max="13041" width="2.85546875" style="1" customWidth="1"/>
    <col min="13042" max="13043" width="15.7109375" style="1" customWidth="1"/>
    <col min="13044" max="13044" width="2.85546875" style="1" customWidth="1"/>
    <col min="13045" max="13046" width="15.7109375" style="1" customWidth="1"/>
    <col min="13047" max="13047" width="2.85546875" style="1" customWidth="1"/>
    <col min="13048" max="13049" width="15.7109375" style="1" customWidth="1"/>
    <col min="13050" max="13050" width="2.85546875" style="1" customWidth="1"/>
    <col min="13051" max="13285" width="9.140625" style="1"/>
    <col min="13286" max="13286" width="2.85546875" style="1" customWidth="1"/>
    <col min="13287" max="13287" width="45.85546875" style="1" customWidth="1"/>
    <col min="13288" max="13288" width="2.85546875" style="1" customWidth="1"/>
    <col min="13289" max="13290" width="15.7109375" style="1" customWidth="1"/>
    <col min="13291" max="13291" width="2.85546875" style="1" customWidth="1"/>
    <col min="13292" max="13293" width="15.7109375" style="1" customWidth="1"/>
    <col min="13294" max="13294" width="2.85546875" style="1" customWidth="1"/>
    <col min="13295" max="13296" width="15.7109375" style="1" customWidth="1"/>
    <col min="13297" max="13297" width="2.85546875" style="1" customWidth="1"/>
    <col min="13298" max="13299" width="15.7109375" style="1" customWidth="1"/>
    <col min="13300" max="13300" width="2.85546875" style="1" customWidth="1"/>
    <col min="13301" max="13302" width="15.7109375" style="1" customWidth="1"/>
    <col min="13303" max="13303" width="2.85546875" style="1" customWidth="1"/>
    <col min="13304" max="13305" width="15.7109375" style="1" customWidth="1"/>
    <col min="13306" max="13306" width="2.85546875" style="1" customWidth="1"/>
    <col min="13307" max="13541" width="9.140625" style="1"/>
    <col min="13542" max="13542" width="2.85546875" style="1" customWidth="1"/>
    <col min="13543" max="13543" width="45.85546875" style="1" customWidth="1"/>
    <col min="13544" max="13544" width="2.85546875" style="1" customWidth="1"/>
    <col min="13545" max="13546" width="15.7109375" style="1" customWidth="1"/>
    <col min="13547" max="13547" width="2.85546875" style="1" customWidth="1"/>
    <col min="13548" max="13549" width="15.7109375" style="1" customWidth="1"/>
    <col min="13550" max="13550" width="2.85546875" style="1" customWidth="1"/>
    <col min="13551" max="13552" width="15.7109375" style="1" customWidth="1"/>
    <col min="13553" max="13553" width="2.85546875" style="1" customWidth="1"/>
    <col min="13554" max="13555" width="15.7109375" style="1" customWidth="1"/>
    <col min="13556" max="13556" width="2.85546875" style="1" customWidth="1"/>
    <col min="13557" max="13558" width="15.7109375" style="1" customWidth="1"/>
    <col min="13559" max="13559" width="2.85546875" style="1" customWidth="1"/>
    <col min="13560" max="13561" width="15.7109375" style="1" customWidth="1"/>
    <col min="13562" max="13562" width="2.85546875" style="1" customWidth="1"/>
    <col min="13563" max="13797" width="9.140625" style="1"/>
    <col min="13798" max="13798" width="2.85546875" style="1" customWidth="1"/>
    <col min="13799" max="13799" width="45.85546875" style="1" customWidth="1"/>
    <col min="13800" max="13800" width="2.85546875" style="1" customWidth="1"/>
    <col min="13801" max="13802" width="15.7109375" style="1" customWidth="1"/>
    <col min="13803" max="13803" width="2.85546875" style="1" customWidth="1"/>
    <col min="13804" max="13805" width="15.7109375" style="1" customWidth="1"/>
    <col min="13806" max="13806" width="2.85546875" style="1" customWidth="1"/>
    <col min="13807" max="13808" width="15.7109375" style="1" customWidth="1"/>
    <col min="13809" max="13809" width="2.85546875" style="1" customWidth="1"/>
    <col min="13810" max="13811" width="15.7109375" style="1" customWidth="1"/>
    <col min="13812" max="13812" width="2.85546875" style="1" customWidth="1"/>
    <col min="13813" max="13814" width="15.7109375" style="1" customWidth="1"/>
    <col min="13815" max="13815" width="2.85546875" style="1" customWidth="1"/>
    <col min="13816" max="13817" width="15.7109375" style="1" customWidth="1"/>
    <col min="13818" max="13818" width="2.85546875" style="1" customWidth="1"/>
    <col min="13819" max="14053" width="9.140625" style="1"/>
    <col min="14054" max="14054" width="2.85546875" style="1" customWidth="1"/>
    <col min="14055" max="14055" width="45.85546875" style="1" customWidth="1"/>
    <col min="14056" max="14056" width="2.85546875" style="1" customWidth="1"/>
    <col min="14057" max="14058" width="15.7109375" style="1" customWidth="1"/>
    <col min="14059" max="14059" width="2.85546875" style="1" customWidth="1"/>
    <col min="14060" max="14061" width="15.7109375" style="1" customWidth="1"/>
    <col min="14062" max="14062" width="2.85546875" style="1" customWidth="1"/>
    <col min="14063" max="14064" width="15.7109375" style="1" customWidth="1"/>
    <col min="14065" max="14065" width="2.85546875" style="1" customWidth="1"/>
    <col min="14066" max="14067" width="15.7109375" style="1" customWidth="1"/>
    <col min="14068" max="14068" width="2.85546875" style="1" customWidth="1"/>
    <col min="14069" max="14070" width="15.7109375" style="1" customWidth="1"/>
    <col min="14071" max="14071" width="2.85546875" style="1" customWidth="1"/>
    <col min="14072" max="14073" width="15.7109375" style="1" customWidth="1"/>
    <col min="14074" max="14074" width="2.85546875" style="1" customWidth="1"/>
    <col min="14075" max="14309" width="9.140625" style="1"/>
    <col min="14310" max="14310" width="2.85546875" style="1" customWidth="1"/>
    <col min="14311" max="14311" width="45.85546875" style="1" customWidth="1"/>
    <col min="14312" max="14312" width="2.85546875" style="1" customWidth="1"/>
    <col min="14313" max="14314" width="15.7109375" style="1" customWidth="1"/>
    <col min="14315" max="14315" width="2.85546875" style="1" customWidth="1"/>
    <col min="14316" max="14317" width="15.7109375" style="1" customWidth="1"/>
    <col min="14318" max="14318" width="2.85546875" style="1" customWidth="1"/>
    <col min="14319" max="14320" width="15.7109375" style="1" customWidth="1"/>
    <col min="14321" max="14321" width="2.85546875" style="1" customWidth="1"/>
    <col min="14322" max="14323" width="15.7109375" style="1" customWidth="1"/>
    <col min="14324" max="14324" width="2.85546875" style="1" customWidth="1"/>
    <col min="14325" max="14326" width="15.7109375" style="1" customWidth="1"/>
    <col min="14327" max="14327" width="2.85546875" style="1" customWidth="1"/>
    <col min="14328" max="14329" width="15.7109375" style="1" customWidth="1"/>
    <col min="14330" max="14330" width="2.85546875" style="1" customWidth="1"/>
    <col min="14331" max="14565" width="9.140625" style="1"/>
    <col min="14566" max="14566" width="2.85546875" style="1" customWidth="1"/>
    <col min="14567" max="14567" width="45.85546875" style="1" customWidth="1"/>
    <col min="14568" max="14568" width="2.85546875" style="1" customWidth="1"/>
    <col min="14569" max="14570" width="15.7109375" style="1" customWidth="1"/>
    <col min="14571" max="14571" width="2.85546875" style="1" customWidth="1"/>
    <col min="14572" max="14573" width="15.7109375" style="1" customWidth="1"/>
    <col min="14574" max="14574" width="2.85546875" style="1" customWidth="1"/>
    <col min="14575" max="14576" width="15.7109375" style="1" customWidth="1"/>
    <col min="14577" max="14577" width="2.85546875" style="1" customWidth="1"/>
    <col min="14578" max="14579" width="15.7109375" style="1" customWidth="1"/>
    <col min="14580" max="14580" width="2.85546875" style="1" customWidth="1"/>
    <col min="14581" max="14582" width="15.7109375" style="1" customWidth="1"/>
    <col min="14583" max="14583" width="2.85546875" style="1" customWidth="1"/>
    <col min="14584" max="14585" width="15.7109375" style="1" customWidth="1"/>
    <col min="14586" max="14586" width="2.85546875" style="1" customWidth="1"/>
    <col min="14587" max="14821" width="9.140625" style="1"/>
    <col min="14822" max="14822" width="2.85546875" style="1" customWidth="1"/>
    <col min="14823" max="14823" width="45.85546875" style="1" customWidth="1"/>
    <col min="14824" max="14824" width="2.85546875" style="1" customWidth="1"/>
    <col min="14825" max="14826" width="15.7109375" style="1" customWidth="1"/>
    <col min="14827" max="14827" width="2.85546875" style="1" customWidth="1"/>
    <col min="14828" max="14829" width="15.7109375" style="1" customWidth="1"/>
    <col min="14830" max="14830" width="2.85546875" style="1" customWidth="1"/>
    <col min="14831" max="14832" width="15.7109375" style="1" customWidth="1"/>
    <col min="14833" max="14833" width="2.85546875" style="1" customWidth="1"/>
    <col min="14834" max="14835" width="15.7109375" style="1" customWidth="1"/>
    <col min="14836" max="14836" width="2.85546875" style="1" customWidth="1"/>
    <col min="14837" max="14838" width="15.7109375" style="1" customWidth="1"/>
    <col min="14839" max="14839" width="2.85546875" style="1" customWidth="1"/>
    <col min="14840" max="14841" width="15.7109375" style="1" customWidth="1"/>
    <col min="14842" max="14842" width="2.85546875" style="1" customWidth="1"/>
    <col min="14843" max="15077" width="9.140625" style="1"/>
    <col min="15078" max="15078" width="2.85546875" style="1" customWidth="1"/>
    <col min="15079" max="15079" width="45.85546875" style="1" customWidth="1"/>
    <col min="15080" max="15080" width="2.85546875" style="1" customWidth="1"/>
    <col min="15081" max="15082" width="15.7109375" style="1" customWidth="1"/>
    <col min="15083" max="15083" width="2.85546875" style="1" customWidth="1"/>
    <col min="15084" max="15085" width="15.7109375" style="1" customWidth="1"/>
    <col min="15086" max="15086" width="2.85546875" style="1" customWidth="1"/>
    <col min="15087" max="15088" width="15.7109375" style="1" customWidth="1"/>
    <col min="15089" max="15089" width="2.85546875" style="1" customWidth="1"/>
    <col min="15090" max="15091" width="15.7109375" style="1" customWidth="1"/>
    <col min="15092" max="15092" width="2.85546875" style="1" customWidth="1"/>
    <col min="15093" max="15094" width="15.7109375" style="1" customWidth="1"/>
    <col min="15095" max="15095" width="2.85546875" style="1" customWidth="1"/>
    <col min="15096" max="15097" width="15.7109375" style="1" customWidth="1"/>
    <col min="15098" max="15098" width="2.85546875" style="1" customWidth="1"/>
    <col min="15099" max="15333" width="9.140625" style="1"/>
    <col min="15334" max="15334" width="2.85546875" style="1" customWidth="1"/>
    <col min="15335" max="15335" width="45.85546875" style="1" customWidth="1"/>
    <col min="15336" max="15336" width="2.85546875" style="1" customWidth="1"/>
    <col min="15337" max="15338" width="15.7109375" style="1" customWidth="1"/>
    <col min="15339" max="15339" width="2.85546875" style="1" customWidth="1"/>
    <col min="15340" max="15341" width="15.7109375" style="1" customWidth="1"/>
    <col min="15342" max="15342" width="2.85546875" style="1" customWidth="1"/>
    <col min="15343" max="15344" width="15.7109375" style="1" customWidth="1"/>
    <col min="15345" max="15345" width="2.85546875" style="1" customWidth="1"/>
    <col min="15346" max="15347" width="15.7109375" style="1" customWidth="1"/>
    <col min="15348" max="15348" width="2.85546875" style="1" customWidth="1"/>
    <col min="15349" max="15350" width="15.7109375" style="1" customWidth="1"/>
    <col min="15351" max="15351" width="2.85546875" style="1" customWidth="1"/>
    <col min="15352" max="15353" width="15.7109375" style="1" customWidth="1"/>
    <col min="15354" max="15354" width="2.85546875" style="1" customWidth="1"/>
    <col min="15355" max="15589" width="9.140625" style="1"/>
    <col min="15590" max="15590" width="2.85546875" style="1" customWidth="1"/>
    <col min="15591" max="15591" width="45.85546875" style="1" customWidth="1"/>
    <col min="15592" max="15592" width="2.85546875" style="1" customWidth="1"/>
    <col min="15593" max="15594" width="15.7109375" style="1" customWidth="1"/>
    <col min="15595" max="15595" width="2.85546875" style="1" customWidth="1"/>
    <col min="15596" max="15597" width="15.7109375" style="1" customWidth="1"/>
    <col min="15598" max="15598" width="2.85546875" style="1" customWidth="1"/>
    <col min="15599" max="15600" width="15.7109375" style="1" customWidth="1"/>
    <col min="15601" max="15601" width="2.85546875" style="1" customWidth="1"/>
    <col min="15602" max="15603" width="15.7109375" style="1" customWidth="1"/>
    <col min="15604" max="15604" width="2.85546875" style="1" customWidth="1"/>
    <col min="15605" max="15606" width="15.7109375" style="1" customWidth="1"/>
    <col min="15607" max="15607" width="2.85546875" style="1" customWidth="1"/>
    <col min="15608" max="15609" width="15.7109375" style="1" customWidth="1"/>
    <col min="15610" max="15610" width="2.85546875" style="1" customWidth="1"/>
    <col min="15611" max="15845" width="9.140625" style="1"/>
    <col min="15846" max="15846" width="2.85546875" style="1" customWidth="1"/>
    <col min="15847" max="15847" width="45.85546875" style="1" customWidth="1"/>
    <col min="15848" max="15848" width="2.85546875" style="1" customWidth="1"/>
    <col min="15849" max="15850" width="15.7109375" style="1" customWidth="1"/>
    <col min="15851" max="15851" width="2.85546875" style="1" customWidth="1"/>
    <col min="15852" max="15853" width="15.7109375" style="1" customWidth="1"/>
    <col min="15854" max="15854" width="2.85546875" style="1" customWidth="1"/>
    <col min="15855" max="15856" width="15.7109375" style="1" customWidth="1"/>
    <col min="15857" max="15857" width="2.85546875" style="1" customWidth="1"/>
    <col min="15858" max="15859" width="15.7109375" style="1" customWidth="1"/>
    <col min="15860" max="15860" width="2.85546875" style="1" customWidth="1"/>
    <col min="15861" max="15862" width="15.7109375" style="1" customWidth="1"/>
    <col min="15863" max="15863" width="2.85546875" style="1" customWidth="1"/>
    <col min="15864" max="15865" width="15.7109375" style="1" customWidth="1"/>
    <col min="15866" max="15866" width="2.85546875" style="1" customWidth="1"/>
    <col min="15867" max="16101" width="9.140625" style="1"/>
    <col min="16102" max="16102" width="2.85546875" style="1" customWidth="1"/>
    <col min="16103" max="16103" width="45.85546875" style="1" customWidth="1"/>
    <col min="16104" max="16104" width="2.85546875" style="1" customWidth="1"/>
    <col min="16105" max="16106" width="15.7109375" style="1" customWidth="1"/>
    <col min="16107" max="16107" width="2.85546875" style="1" customWidth="1"/>
    <col min="16108" max="16109" width="15.7109375" style="1" customWidth="1"/>
    <col min="16110" max="16110" width="2.85546875" style="1" customWidth="1"/>
    <col min="16111" max="16112" width="15.7109375" style="1" customWidth="1"/>
    <col min="16113" max="16113" width="2.85546875" style="1" customWidth="1"/>
    <col min="16114" max="16115" width="15.7109375" style="1" customWidth="1"/>
    <col min="16116" max="16116" width="2.85546875" style="1" customWidth="1"/>
    <col min="16117" max="16118" width="15.7109375" style="1" customWidth="1"/>
    <col min="16119" max="16119" width="2.85546875" style="1" customWidth="1"/>
    <col min="16120" max="16121" width="15.7109375" style="1" customWidth="1"/>
    <col min="16122" max="16122" width="2.85546875" style="1" customWidth="1"/>
    <col min="16123" max="16384" width="9.140625" style="1"/>
  </cols>
  <sheetData>
    <row r="2" spans="2:17" x14ac:dyDescent="0.25">
      <c r="B2" s="27" t="s">
        <v>316</v>
      </c>
    </row>
    <row r="3" spans="2:17" x14ac:dyDescent="0.25">
      <c r="B3" s="27" t="s">
        <v>317</v>
      </c>
    </row>
    <row r="4" spans="2:17" s="514" customFormat="1" x14ac:dyDescent="0.25">
      <c r="B4" s="1516" t="s">
        <v>4</v>
      </c>
      <c r="D4" s="1517" t="s">
        <v>318</v>
      </c>
      <c r="E4" s="1517"/>
      <c r="F4" s="1517" t="s">
        <v>319</v>
      </c>
      <c r="G4" s="1517"/>
      <c r="H4" s="1517" t="s">
        <v>320</v>
      </c>
      <c r="I4" s="1517"/>
      <c r="J4" s="1479"/>
      <c r="L4" s="808"/>
      <c r="M4" s="808"/>
      <c r="N4" s="808"/>
      <c r="O4" s="808"/>
      <c r="P4" s="808"/>
      <c r="Q4" s="808"/>
    </row>
    <row r="5" spans="2:17" s="514" customFormat="1" x14ac:dyDescent="0.25">
      <c r="B5" s="1516"/>
      <c r="D5" s="1518" t="s">
        <v>321</v>
      </c>
      <c r="E5" s="1518"/>
      <c r="F5" s="1518" t="s">
        <v>3</v>
      </c>
      <c r="G5" s="1518"/>
      <c r="H5" s="1518" t="s">
        <v>321</v>
      </c>
      <c r="I5" s="1518"/>
      <c r="J5" s="1480"/>
      <c r="L5" s="808"/>
      <c r="M5" s="808"/>
      <c r="N5" s="808"/>
      <c r="O5" s="808"/>
      <c r="P5" s="808"/>
      <c r="Q5" s="808"/>
    </row>
    <row r="6" spans="2:17" s="514" customFormat="1" x14ac:dyDescent="0.25">
      <c r="B6" s="1516"/>
      <c r="D6" s="1481">
        <v>2019</v>
      </c>
      <c r="E6" s="1481">
        <v>2018</v>
      </c>
      <c r="F6" s="1481">
        <v>2019</v>
      </c>
      <c r="G6" s="1481">
        <v>2018</v>
      </c>
      <c r="H6" s="1481">
        <v>2019</v>
      </c>
      <c r="I6" s="1481">
        <v>2018</v>
      </c>
      <c r="J6" s="1479"/>
      <c r="L6" s="808"/>
      <c r="M6" s="808"/>
      <c r="N6" s="808"/>
      <c r="O6" s="808"/>
      <c r="P6" s="808"/>
      <c r="Q6" s="808"/>
    </row>
    <row r="7" spans="2:17" x14ac:dyDescent="0.25">
      <c r="B7" s="142"/>
      <c r="D7" s="202"/>
      <c r="E7" s="202"/>
      <c r="F7" s="202"/>
      <c r="G7" s="202"/>
      <c r="H7" s="202"/>
      <c r="I7" s="202"/>
      <c r="J7" s="202"/>
    </row>
    <row r="8" spans="2:17" x14ac:dyDescent="0.25">
      <c r="B8" s="118" t="s">
        <v>6</v>
      </c>
      <c r="D8" s="114"/>
      <c r="E8" s="114"/>
      <c r="F8" s="114"/>
      <c r="G8" s="114"/>
      <c r="H8" s="114"/>
      <c r="I8" s="114"/>
      <c r="J8" s="114"/>
    </row>
    <row r="9" spans="2:17" x14ac:dyDescent="0.25">
      <c r="B9" s="147" t="s">
        <v>508</v>
      </c>
      <c r="D9" s="198">
        <v>983518149.49000001</v>
      </c>
      <c r="E9" s="199">
        <v>778405400.38999999</v>
      </c>
      <c r="F9" s="203">
        <v>859817.03</v>
      </c>
      <c r="G9" s="204">
        <v>602925.61</v>
      </c>
      <c r="H9" s="198">
        <v>27733479.199999999</v>
      </c>
      <c r="I9" s="199">
        <v>19414603</v>
      </c>
      <c r="J9" s="146"/>
      <c r="K9" s="162"/>
      <c r="O9" s="1258"/>
    </row>
    <row r="10" spans="2:17" x14ac:dyDescent="0.25">
      <c r="B10" s="147" t="s">
        <v>17</v>
      </c>
      <c r="D10" s="200">
        <v>752511</v>
      </c>
      <c r="E10" s="175">
        <v>352759</v>
      </c>
      <c r="F10" s="205">
        <v>76.36</v>
      </c>
      <c r="G10" s="206">
        <v>96.66</v>
      </c>
      <c r="H10" s="213">
        <v>15000</v>
      </c>
      <c r="I10" s="175">
        <v>72540</v>
      </c>
      <c r="J10" s="146"/>
      <c r="K10" s="162"/>
      <c r="O10" s="1258"/>
    </row>
    <row r="11" spans="2:17" x14ac:dyDescent="0.25">
      <c r="B11" s="147" t="s">
        <v>510</v>
      </c>
      <c r="D11" s="200">
        <v>52421674</v>
      </c>
      <c r="E11" s="175">
        <v>30692824</v>
      </c>
      <c r="F11" s="205" t="s">
        <v>101</v>
      </c>
      <c r="G11" s="206" t="s">
        <v>101</v>
      </c>
      <c r="H11" s="200">
        <v>0</v>
      </c>
      <c r="I11" s="175">
        <v>0</v>
      </c>
      <c r="J11" s="146"/>
      <c r="K11" s="162"/>
      <c r="O11" s="1258"/>
    </row>
    <row r="12" spans="2:17" x14ac:dyDescent="0.25">
      <c r="B12" s="147" t="s">
        <v>534</v>
      </c>
      <c r="D12" s="200">
        <v>29142959</v>
      </c>
      <c r="E12" s="175">
        <v>29405993</v>
      </c>
      <c r="F12" s="205">
        <v>124635.1</v>
      </c>
      <c r="G12" s="206">
        <v>101399.85</v>
      </c>
      <c r="H12" s="213">
        <v>4091345</v>
      </c>
      <c r="I12" s="175">
        <v>3726382</v>
      </c>
      <c r="J12" s="146"/>
      <c r="K12" s="162"/>
      <c r="O12" s="1258"/>
    </row>
    <row r="13" spans="2:17" x14ac:dyDescent="0.25">
      <c r="B13" s="147" t="s">
        <v>437</v>
      </c>
      <c r="D13" s="200">
        <v>693497247</v>
      </c>
      <c r="E13" s="175">
        <v>466114487</v>
      </c>
      <c r="F13" s="205" t="s">
        <v>101</v>
      </c>
      <c r="G13" s="206" t="s">
        <v>101</v>
      </c>
      <c r="H13" s="213">
        <v>182274299</v>
      </c>
      <c r="I13" s="175">
        <v>178672760</v>
      </c>
      <c r="J13" s="146"/>
      <c r="K13" s="162"/>
      <c r="O13" s="1258"/>
    </row>
    <row r="14" spans="2:17" x14ac:dyDescent="0.25">
      <c r="B14" s="147" t="s">
        <v>110</v>
      </c>
      <c r="D14" s="200">
        <v>229372755</v>
      </c>
      <c r="E14" s="175">
        <v>326935159</v>
      </c>
      <c r="F14" s="205" t="s">
        <v>101</v>
      </c>
      <c r="G14" s="206" t="s">
        <v>101</v>
      </c>
      <c r="H14" s="213" t="s">
        <v>101</v>
      </c>
      <c r="I14" s="175" t="s">
        <v>101</v>
      </c>
      <c r="J14" s="146"/>
      <c r="K14" s="162"/>
      <c r="O14" s="1258"/>
    </row>
    <row r="15" spans="2:17" x14ac:dyDescent="0.25">
      <c r="B15" s="147" t="s">
        <v>537</v>
      </c>
      <c r="D15" s="200">
        <v>260266648</v>
      </c>
      <c r="E15" s="175">
        <v>234160210</v>
      </c>
      <c r="F15" s="205">
        <v>3676239.16</v>
      </c>
      <c r="G15" s="206">
        <v>2989208.77</v>
      </c>
      <c r="H15" s="213">
        <v>0</v>
      </c>
      <c r="I15" s="175">
        <v>0</v>
      </c>
      <c r="J15" s="146"/>
      <c r="K15" s="162"/>
      <c r="O15" s="1258"/>
    </row>
    <row r="16" spans="2:17" x14ac:dyDescent="0.25">
      <c r="B16" s="147" t="s">
        <v>20</v>
      </c>
      <c r="D16" s="200">
        <v>826435818</v>
      </c>
      <c r="E16" s="175">
        <v>702389037</v>
      </c>
      <c r="F16" s="205" t="s">
        <v>101</v>
      </c>
      <c r="G16" s="206" t="s">
        <v>101</v>
      </c>
      <c r="H16" s="213">
        <v>0</v>
      </c>
      <c r="I16" s="175">
        <v>0</v>
      </c>
      <c r="J16" s="146"/>
      <c r="K16" s="162"/>
      <c r="O16" s="1258"/>
    </row>
    <row r="17" spans="2:15" x14ac:dyDescent="0.25">
      <c r="B17" s="147" t="s">
        <v>112</v>
      </c>
      <c r="D17" s="176">
        <v>365939402</v>
      </c>
      <c r="E17" s="201">
        <v>444946374</v>
      </c>
      <c r="F17" s="207">
        <v>108201.72</v>
      </c>
      <c r="G17" s="208">
        <v>145493.24</v>
      </c>
      <c r="H17" s="219">
        <v>0</v>
      </c>
      <c r="I17" s="201">
        <v>0</v>
      </c>
      <c r="J17" s="146"/>
      <c r="K17" s="162"/>
      <c r="O17" s="1258"/>
    </row>
    <row r="18" spans="2:15" x14ac:dyDescent="0.25">
      <c r="B18" s="153"/>
      <c r="D18" s="114"/>
      <c r="E18" s="114"/>
      <c r="F18" s="154"/>
      <c r="G18" s="154"/>
      <c r="H18" s="146"/>
      <c r="K18" s="162"/>
      <c r="O18" s="1258"/>
    </row>
    <row r="19" spans="2:15" x14ac:dyDescent="0.25">
      <c r="B19" s="155"/>
      <c r="D19" s="146"/>
      <c r="E19" s="146"/>
      <c r="F19" s="154"/>
      <c r="G19" s="154"/>
      <c r="H19" s="146"/>
      <c r="K19" s="162"/>
      <c r="O19" s="1258"/>
    </row>
    <row r="20" spans="2:15" x14ac:dyDescent="0.25">
      <c r="B20" s="118" t="s">
        <v>23</v>
      </c>
      <c r="D20" s="114"/>
      <c r="E20" s="114"/>
      <c r="F20" s="68"/>
      <c r="G20" s="68"/>
      <c r="H20" s="114"/>
      <c r="K20" s="162"/>
      <c r="O20" s="1258"/>
    </row>
    <row r="21" spans="2:15" x14ac:dyDescent="0.25">
      <c r="B21" s="143" t="s">
        <v>543</v>
      </c>
      <c r="D21" s="212">
        <v>67999671</v>
      </c>
      <c r="E21" s="198">
        <v>72126000</v>
      </c>
      <c r="F21" s="199">
        <v>135318.09</v>
      </c>
      <c r="G21" s="461">
        <v>140317.26999999999</v>
      </c>
      <c r="H21" s="461">
        <v>6299500</v>
      </c>
      <c r="I21" s="199">
        <v>6113202</v>
      </c>
      <c r="J21" s="114"/>
      <c r="K21" s="162"/>
      <c r="O21" s="1258"/>
    </row>
    <row r="22" spans="2:15" x14ac:dyDescent="0.25">
      <c r="B22" s="147" t="s">
        <v>545</v>
      </c>
      <c r="D22" s="213">
        <v>3738</v>
      </c>
      <c r="E22" s="200">
        <v>2</v>
      </c>
      <c r="F22" s="175">
        <v>4.46</v>
      </c>
      <c r="G22" s="149" t="s">
        <v>101</v>
      </c>
      <c r="H22" s="149">
        <v>0</v>
      </c>
      <c r="I22" s="175" t="s">
        <v>101</v>
      </c>
      <c r="J22" s="146"/>
      <c r="K22" s="162"/>
      <c r="O22" s="1258"/>
    </row>
    <row r="23" spans="2:15" x14ac:dyDescent="0.25">
      <c r="B23" s="147" t="s">
        <v>32</v>
      </c>
      <c r="D23" s="213">
        <v>106417826</v>
      </c>
      <c r="E23" s="200">
        <v>125683652</v>
      </c>
      <c r="F23" s="175">
        <v>358512.84</v>
      </c>
      <c r="G23" s="149">
        <v>428612.49</v>
      </c>
      <c r="H23" s="149">
        <v>6624472</v>
      </c>
      <c r="I23" s="175">
        <v>7111353</v>
      </c>
      <c r="J23" s="146"/>
      <c r="K23" s="162"/>
      <c r="O23" s="1258"/>
    </row>
    <row r="24" spans="2:15" x14ac:dyDescent="0.25">
      <c r="B24" s="147" t="s">
        <v>36</v>
      </c>
      <c r="D24" s="213">
        <v>394786</v>
      </c>
      <c r="E24" s="200">
        <v>596368</v>
      </c>
      <c r="F24" s="175" t="s">
        <v>101</v>
      </c>
      <c r="G24" s="149" t="s">
        <v>101</v>
      </c>
      <c r="H24" s="149">
        <v>64504</v>
      </c>
      <c r="I24" s="175">
        <v>67283</v>
      </c>
      <c r="J24" s="146"/>
      <c r="K24" s="162"/>
      <c r="O24" s="1258"/>
    </row>
    <row r="25" spans="2:15" x14ac:dyDescent="0.25">
      <c r="B25" s="147" t="s">
        <v>38</v>
      </c>
      <c r="D25" s="213">
        <v>24402791</v>
      </c>
      <c r="E25" s="200">
        <v>18743585</v>
      </c>
      <c r="F25" s="175" t="s">
        <v>101</v>
      </c>
      <c r="G25" s="149" t="s">
        <v>101</v>
      </c>
      <c r="H25" s="149">
        <v>295227</v>
      </c>
      <c r="I25" s="175">
        <v>291749</v>
      </c>
      <c r="J25" s="146"/>
      <c r="K25" s="162"/>
      <c r="O25" s="1258"/>
    </row>
    <row r="26" spans="2:15" x14ac:dyDescent="0.25">
      <c r="B26" s="147" t="s">
        <v>433</v>
      </c>
      <c r="D26" s="213">
        <v>201388733</v>
      </c>
      <c r="E26" s="200">
        <v>170098254</v>
      </c>
      <c r="F26" s="175">
        <v>1701075.44</v>
      </c>
      <c r="G26" s="149">
        <v>1742408.89</v>
      </c>
      <c r="H26" s="149">
        <v>330203</v>
      </c>
      <c r="I26" s="175">
        <v>282037</v>
      </c>
      <c r="J26" s="146"/>
      <c r="K26" s="162"/>
      <c r="O26" s="1258"/>
    </row>
    <row r="27" spans="2:15" x14ac:dyDescent="0.25">
      <c r="B27" s="150" t="s">
        <v>568</v>
      </c>
      <c r="D27" s="219">
        <v>206166</v>
      </c>
      <c r="E27" s="176">
        <v>209341</v>
      </c>
      <c r="F27" s="201">
        <v>678.2</v>
      </c>
      <c r="G27" s="462">
        <v>1183.8399999999999</v>
      </c>
      <c r="H27" s="462">
        <v>2612</v>
      </c>
      <c r="I27" s="201">
        <v>3023</v>
      </c>
      <c r="J27" s="146"/>
      <c r="K27" s="162"/>
      <c r="O27" s="1258"/>
    </row>
    <row r="28" spans="2:15" x14ac:dyDescent="0.25">
      <c r="B28" s="43"/>
      <c r="D28" s="114"/>
      <c r="E28" s="114"/>
      <c r="F28" s="154"/>
      <c r="G28" s="154"/>
      <c r="H28" s="146"/>
      <c r="K28" s="162"/>
      <c r="O28" s="1258"/>
    </row>
    <row r="29" spans="2:15" x14ac:dyDescent="0.25">
      <c r="B29" s="156"/>
      <c r="D29" s="146"/>
      <c r="E29" s="146"/>
      <c r="F29" s="154"/>
      <c r="G29" s="154"/>
      <c r="H29" s="146"/>
      <c r="K29" s="162"/>
      <c r="O29" s="1258"/>
    </row>
    <row r="30" spans="2:15" x14ac:dyDescent="0.25">
      <c r="B30" s="118" t="s">
        <v>52</v>
      </c>
      <c r="D30" s="114"/>
      <c r="E30" s="114"/>
      <c r="F30" s="68"/>
      <c r="G30" s="68"/>
      <c r="H30" s="114"/>
      <c r="K30" s="162"/>
      <c r="O30" s="1258"/>
    </row>
    <row r="31" spans="2:15" x14ac:dyDescent="0.25">
      <c r="B31" s="254" t="s">
        <v>120</v>
      </c>
      <c r="D31" s="198">
        <v>20813</v>
      </c>
      <c r="E31" s="484">
        <v>11679</v>
      </c>
      <c r="F31" s="461">
        <v>8.16</v>
      </c>
      <c r="G31" s="461">
        <v>3.88</v>
      </c>
      <c r="H31" s="484">
        <v>903</v>
      </c>
      <c r="I31" s="199">
        <v>1099</v>
      </c>
      <c r="J31" s="114"/>
      <c r="K31" s="162"/>
      <c r="O31" s="1258"/>
    </row>
    <row r="32" spans="2:15" x14ac:dyDescent="0.25">
      <c r="B32" s="1251" t="s">
        <v>123</v>
      </c>
      <c r="D32" s="1252">
        <v>17492103</v>
      </c>
      <c r="E32" s="1253">
        <v>20237873</v>
      </c>
      <c r="F32" s="1254">
        <v>16989.91</v>
      </c>
      <c r="G32" s="1254">
        <v>17639.919999999998</v>
      </c>
      <c r="H32" s="1253">
        <v>5950233</v>
      </c>
      <c r="I32" s="1255">
        <v>6155926</v>
      </c>
      <c r="J32" s="114"/>
      <c r="K32" s="162"/>
      <c r="O32" s="1258"/>
    </row>
    <row r="33" spans="2:15" x14ac:dyDescent="0.25">
      <c r="B33" s="255" t="s">
        <v>60</v>
      </c>
      <c r="D33" s="200">
        <v>5024915</v>
      </c>
      <c r="E33" s="148">
        <v>2593550</v>
      </c>
      <c r="F33" s="149">
        <v>497.91</v>
      </c>
      <c r="G33" s="149">
        <v>410.22</v>
      </c>
      <c r="H33" s="148">
        <v>758065</v>
      </c>
      <c r="I33" s="175">
        <v>202879</v>
      </c>
      <c r="J33" s="146"/>
      <c r="K33" s="162"/>
      <c r="O33" s="1258"/>
    </row>
    <row r="34" spans="2:15" x14ac:dyDescent="0.25">
      <c r="B34" s="255" t="s">
        <v>474</v>
      </c>
      <c r="D34" s="200">
        <v>185670864</v>
      </c>
      <c r="E34" s="148">
        <v>188891931</v>
      </c>
      <c r="F34" s="149">
        <v>891612</v>
      </c>
      <c r="G34" s="149">
        <v>889363.4</v>
      </c>
      <c r="H34" s="148">
        <v>50925143</v>
      </c>
      <c r="I34" s="175">
        <v>47077055</v>
      </c>
      <c r="J34" s="146"/>
      <c r="K34" s="162"/>
      <c r="O34" s="1258"/>
    </row>
    <row r="35" spans="2:15" x14ac:dyDescent="0.25">
      <c r="B35" s="255" t="s">
        <v>67</v>
      </c>
      <c r="D35" s="200">
        <v>62692638</v>
      </c>
      <c r="E35" s="148">
        <v>74633226</v>
      </c>
      <c r="F35" s="149">
        <v>258440.58</v>
      </c>
      <c r="G35" s="149">
        <v>286288.2</v>
      </c>
      <c r="H35" s="148">
        <v>11168760</v>
      </c>
      <c r="I35" s="175">
        <v>12395283</v>
      </c>
      <c r="J35" s="146"/>
      <c r="K35" s="162"/>
      <c r="O35" s="1258"/>
    </row>
    <row r="36" spans="2:15" x14ac:dyDescent="0.25">
      <c r="B36" s="255" t="s">
        <v>131</v>
      </c>
      <c r="D36" s="200">
        <v>10470476</v>
      </c>
      <c r="E36" s="148">
        <v>14955606</v>
      </c>
      <c r="F36" s="149">
        <v>174348.65</v>
      </c>
      <c r="G36" s="149">
        <v>225282.13</v>
      </c>
      <c r="H36" s="148">
        <v>2825166</v>
      </c>
      <c r="I36" s="175">
        <v>2875197</v>
      </c>
      <c r="J36" s="146"/>
      <c r="K36" s="162"/>
      <c r="O36" s="1258"/>
    </row>
    <row r="37" spans="2:15" x14ac:dyDescent="0.25">
      <c r="B37" s="255" t="s">
        <v>68</v>
      </c>
      <c r="D37" s="200">
        <v>6864671</v>
      </c>
      <c r="E37" s="148">
        <v>7783111</v>
      </c>
      <c r="F37" s="149">
        <v>14135.48</v>
      </c>
      <c r="G37" s="149">
        <v>521.86</v>
      </c>
      <c r="H37" s="148">
        <v>1954404</v>
      </c>
      <c r="I37" s="175">
        <v>996186</v>
      </c>
      <c r="J37" s="146"/>
      <c r="K37" s="162"/>
      <c r="O37" s="1258"/>
    </row>
    <row r="38" spans="2:15" x14ac:dyDescent="0.25">
      <c r="B38" s="255" t="s">
        <v>134</v>
      </c>
      <c r="D38" s="200" t="s">
        <v>101</v>
      </c>
      <c r="E38" s="148">
        <v>20947222</v>
      </c>
      <c r="F38" s="149" t="s">
        <v>101</v>
      </c>
      <c r="G38" s="149" t="s">
        <v>101</v>
      </c>
      <c r="H38" s="148">
        <v>3824034</v>
      </c>
      <c r="I38" s="175">
        <v>4156633</v>
      </c>
      <c r="J38" s="146"/>
      <c r="K38" s="162"/>
      <c r="O38" s="1258"/>
    </row>
    <row r="39" spans="2:15" hidden="1" x14ac:dyDescent="0.25">
      <c r="B39" s="255" t="s">
        <v>475</v>
      </c>
      <c r="D39" s="200" t="s">
        <v>101</v>
      </c>
      <c r="E39" s="148">
        <v>20237873</v>
      </c>
      <c r="F39" s="149" t="s">
        <v>101</v>
      </c>
      <c r="G39" s="149" t="s">
        <v>101</v>
      </c>
      <c r="H39" s="148" t="s">
        <v>101</v>
      </c>
      <c r="I39" s="175">
        <v>6155926</v>
      </c>
      <c r="J39" s="146"/>
      <c r="K39" s="162"/>
      <c r="O39" s="1258"/>
    </row>
    <row r="40" spans="2:15" x14ac:dyDescent="0.25">
      <c r="B40" s="255" t="s">
        <v>74</v>
      </c>
      <c r="D40" s="200">
        <v>2393962</v>
      </c>
      <c r="E40" s="148">
        <v>1230677</v>
      </c>
      <c r="F40" s="149">
        <v>819.22</v>
      </c>
      <c r="G40" s="149">
        <v>363.52</v>
      </c>
      <c r="H40" s="148">
        <v>274988</v>
      </c>
      <c r="I40" s="175">
        <v>106742</v>
      </c>
      <c r="J40" s="146"/>
      <c r="K40" s="162"/>
      <c r="O40" s="1258"/>
    </row>
    <row r="41" spans="2:15" x14ac:dyDescent="0.25">
      <c r="B41" s="255" t="s">
        <v>625</v>
      </c>
      <c r="D41" s="200">
        <v>20694628</v>
      </c>
      <c r="E41" s="148">
        <v>21504232</v>
      </c>
      <c r="F41" s="149">
        <v>31602.89</v>
      </c>
      <c r="G41" s="149">
        <v>30909.03</v>
      </c>
      <c r="H41" s="148">
        <v>2570233</v>
      </c>
      <c r="I41" s="175">
        <v>2753661</v>
      </c>
      <c r="J41" s="146"/>
      <c r="K41" s="162"/>
      <c r="O41" s="1258"/>
    </row>
    <row r="42" spans="2:15" x14ac:dyDescent="0.25">
      <c r="B42" s="255" t="s">
        <v>636</v>
      </c>
      <c r="D42" s="200">
        <v>2047122</v>
      </c>
      <c r="E42" s="148">
        <v>1985921</v>
      </c>
      <c r="F42" s="149">
        <v>2722.8</v>
      </c>
      <c r="G42" s="149">
        <v>3235.99</v>
      </c>
      <c r="H42" s="148">
        <v>120354</v>
      </c>
      <c r="I42" s="175">
        <v>213977</v>
      </c>
      <c r="J42" s="146"/>
      <c r="K42" s="162"/>
      <c r="O42" s="1258"/>
    </row>
    <row r="43" spans="2:15" hidden="1" x14ac:dyDescent="0.25">
      <c r="B43" s="1256" t="s">
        <v>139</v>
      </c>
      <c r="D43" s="1257" t="s">
        <v>101</v>
      </c>
      <c r="E43" s="180">
        <v>2934358</v>
      </c>
      <c r="F43" s="173">
        <v>34.54</v>
      </c>
      <c r="G43" s="173">
        <v>1.85</v>
      </c>
      <c r="H43" s="180" t="s">
        <v>101</v>
      </c>
      <c r="I43" s="1008" t="s">
        <v>101</v>
      </c>
      <c r="J43" s="146"/>
      <c r="K43" s="162"/>
      <c r="O43" s="1258"/>
    </row>
    <row r="44" spans="2:15" x14ac:dyDescent="0.25">
      <c r="B44" s="256" t="s">
        <v>88</v>
      </c>
      <c r="D44" s="176">
        <v>764265</v>
      </c>
      <c r="E44" s="419">
        <v>645117</v>
      </c>
      <c r="F44" s="462">
        <v>4553.8500000000004</v>
      </c>
      <c r="G44" s="462">
        <v>4380.53</v>
      </c>
      <c r="H44" s="419">
        <v>55147</v>
      </c>
      <c r="I44" s="201">
        <v>35771</v>
      </c>
      <c r="J44" s="146"/>
      <c r="K44" s="162"/>
      <c r="O44" s="1258"/>
    </row>
    <row r="45" spans="2:15" x14ac:dyDescent="0.25">
      <c r="B45" s="43"/>
      <c r="D45" s="114"/>
      <c r="E45" s="114"/>
      <c r="F45" s="154"/>
      <c r="G45" s="154"/>
      <c r="H45" s="146"/>
      <c r="I45" s="146"/>
      <c r="J45" s="146"/>
    </row>
    <row r="46" spans="2:15" x14ac:dyDescent="0.25">
      <c r="G46" s="1" t="s">
        <v>428</v>
      </c>
      <c r="H46" s="1" t="s">
        <v>428</v>
      </c>
      <c r="I46" s="1" t="s">
        <v>428</v>
      </c>
    </row>
    <row r="47" spans="2:15" x14ac:dyDescent="0.25">
      <c r="B47" s="1" t="s">
        <v>224</v>
      </c>
    </row>
    <row r="48" spans="2:15" x14ac:dyDescent="0.25">
      <c r="B48" s="1" t="s">
        <v>214</v>
      </c>
    </row>
    <row r="49" spans="4:9" ht="12" customHeight="1" x14ac:dyDescent="0.25">
      <c r="D49" s="1" t="s">
        <v>428</v>
      </c>
      <c r="E49" s="1" t="s">
        <v>428</v>
      </c>
      <c r="F49" s="1" t="s">
        <v>428</v>
      </c>
      <c r="G49" s="1" t="s">
        <v>428</v>
      </c>
      <c r="H49" s="1" t="s">
        <v>428</v>
      </c>
      <c r="I49" s="1" t="s">
        <v>428</v>
      </c>
    </row>
    <row r="50" spans="4:9" x14ac:dyDescent="0.25">
      <c r="D50" s="1" t="s">
        <v>428</v>
      </c>
      <c r="E50" s="1" t="s">
        <v>428</v>
      </c>
      <c r="F50" s="1" t="s">
        <v>428</v>
      </c>
      <c r="G50" s="1" t="s">
        <v>428</v>
      </c>
      <c r="H50" s="1" t="s">
        <v>428</v>
      </c>
      <c r="I50" s="1" t="s">
        <v>428</v>
      </c>
    </row>
  </sheetData>
  <mergeCells count="7">
    <mergeCell ref="B4:B6"/>
    <mergeCell ref="D4:E4"/>
    <mergeCell ref="F4:G4"/>
    <mergeCell ref="H4:I4"/>
    <mergeCell ref="D5:E5"/>
    <mergeCell ref="F5:G5"/>
    <mergeCell ref="H5:I5"/>
  </mergeCells>
  <pageMargins left="0.7" right="0.7" top="0.75" bottom="0.75" header="0.3" footer="0.3"/>
  <pageSetup paperSize="9" orientation="landscape"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2:I80"/>
  <sheetViews>
    <sheetView showGridLines="0" zoomScale="85" zoomScaleNormal="85" workbookViewId="0">
      <selection activeCell="B42" sqref="B42"/>
    </sheetView>
  </sheetViews>
  <sheetFormatPr defaultRowHeight="15" x14ac:dyDescent="0.25"/>
  <cols>
    <col min="1" max="1" width="2.85546875" style="1" customWidth="1"/>
    <col min="2" max="2" width="45.85546875" style="1" customWidth="1"/>
    <col min="3" max="3" width="20.140625" style="1" customWidth="1"/>
    <col min="4" max="4" width="18.7109375" style="1" customWidth="1"/>
    <col min="5" max="5" width="15.28515625" style="1" customWidth="1"/>
    <col min="6" max="6" width="15.85546875" style="1" customWidth="1"/>
    <col min="7" max="7" width="14.28515625" style="1" customWidth="1"/>
    <col min="8" max="9" width="14.85546875" style="1" customWidth="1"/>
    <col min="10" max="234" width="9.140625" style="1"/>
    <col min="235" max="235" width="2.85546875" style="1" customWidth="1"/>
    <col min="236" max="236" width="45.855468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490" width="9.140625" style="1"/>
    <col min="491" max="491" width="2.85546875" style="1" customWidth="1"/>
    <col min="492" max="492" width="45.855468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746" width="9.140625" style="1"/>
    <col min="747" max="747" width="2.85546875" style="1" customWidth="1"/>
    <col min="748" max="748" width="45.855468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1002" width="9.140625" style="1"/>
    <col min="1003" max="1003" width="2.85546875" style="1" customWidth="1"/>
    <col min="1004" max="1004" width="45.855468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258" width="9.140625" style="1"/>
    <col min="1259" max="1259" width="2.85546875" style="1" customWidth="1"/>
    <col min="1260" max="1260" width="45.855468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514" width="9.140625" style="1"/>
    <col min="1515" max="1515" width="2.85546875" style="1" customWidth="1"/>
    <col min="1516" max="1516" width="45.855468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770" width="9.140625" style="1"/>
    <col min="1771" max="1771" width="2.85546875" style="1" customWidth="1"/>
    <col min="1772" max="1772" width="45.855468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2026" width="9.140625" style="1"/>
    <col min="2027" max="2027" width="2.85546875" style="1" customWidth="1"/>
    <col min="2028" max="2028" width="45.855468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282" width="9.140625" style="1"/>
    <col min="2283" max="2283" width="2.85546875" style="1" customWidth="1"/>
    <col min="2284" max="2284" width="45.855468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538" width="9.140625" style="1"/>
    <col min="2539" max="2539" width="2.85546875" style="1" customWidth="1"/>
    <col min="2540" max="2540" width="45.855468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794" width="9.140625" style="1"/>
    <col min="2795" max="2795" width="2.85546875" style="1" customWidth="1"/>
    <col min="2796" max="2796" width="45.855468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3050" width="9.140625" style="1"/>
    <col min="3051" max="3051" width="2.85546875" style="1" customWidth="1"/>
    <col min="3052" max="3052" width="45.855468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306" width="9.140625" style="1"/>
    <col min="3307" max="3307" width="2.85546875" style="1" customWidth="1"/>
    <col min="3308" max="3308" width="45.855468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562" width="9.140625" style="1"/>
    <col min="3563" max="3563" width="2.85546875" style="1" customWidth="1"/>
    <col min="3564" max="3564" width="45.855468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818" width="9.140625" style="1"/>
    <col min="3819" max="3819" width="2.85546875" style="1" customWidth="1"/>
    <col min="3820" max="3820" width="45.855468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4074" width="9.140625" style="1"/>
    <col min="4075" max="4075" width="2.85546875" style="1" customWidth="1"/>
    <col min="4076" max="4076" width="45.855468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330" width="9.140625" style="1"/>
    <col min="4331" max="4331" width="2.85546875" style="1" customWidth="1"/>
    <col min="4332" max="4332" width="45.855468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586" width="9.140625" style="1"/>
    <col min="4587" max="4587" width="2.85546875" style="1" customWidth="1"/>
    <col min="4588" max="4588" width="45.855468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842" width="9.140625" style="1"/>
    <col min="4843" max="4843" width="2.85546875" style="1" customWidth="1"/>
    <col min="4844" max="4844" width="45.855468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5098" width="9.140625" style="1"/>
    <col min="5099" max="5099" width="2.85546875" style="1" customWidth="1"/>
    <col min="5100" max="5100" width="45.855468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354" width="9.140625" style="1"/>
    <col min="5355" max="5355" width="2.85546875" style="1" customWidth="1"/>
    <col min="5356" max="5356" width="45.855468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610" width="9.140625" style="1"/>
    <col min="5611" max="5611" width="2.85546875" style="1" customWidth="1"/>
    <col min="5612" max="5612" width="45.855468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866" width="9.140625" style="1"/>
    <col min="5867" max="5867" width="2.85546875" style="1" customWidth="1"/>
    <col min="5868" max="5868" width="45.855468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6122" width="9.140625" style="1"/>
    <col min="6123" max="6123" width="2.85546875" style="1" customWidth="1"/>
    <col min="6124" max="6124" width="45.855468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378" width="9.140625" style="1"/>
    <col min="6379" max="6379" width="2.85546875" style="1" customWidth="1"/>
    <col min="6380" max="6380" width="45.855468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634" width="9.140625" style="1"/>
    <col min="6635" max="6635" width="2.85546875" style="1" customWidth="1"/>
    <col min="6636" max="6636" width="45.855468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890" width="9.140625" style="1"/>
    <col min="6891" max="6891" width="2.85546875" style="1" customWidth="1"/>
    <col min="6892" max="6892" width="45.855468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7146" width="9.140625" style="1"/>
    <col min="7147" max="7147" width="2.85546875" style="1" customWidth="1"/>
    <col min="7148" max="7148" width="45.855468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402" width="9.140625" style="1"/>
    <col min="7403" max="7403" width="2.85546875" style="1" customWidth="1"/>
    <col min="7404" max="7404" width="45.855468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658" width="9.140625" style="1"/>
    <col min="7659" max="7659" width="2.85546875" style="1" customWidth="1"/>
    <col min="7660" max="7660" width="45.855468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914" width="9.140625" style="1"/>
    <col min="7915" max="7915" width="2.85546875" style="1" customWidth="1"/>
    <col min="7916" max="7916" width="45.855468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8170" width="9.140625" style="1"/>
    <col min="8171" max="8171" width="2.85546875" style="1" customWidth="1"/>
    <col min="8172" max="8172" width="45.855468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426" width="9.140625" style="1"/>
    <col min="8427" max="8427" width="2.85546875" style="1" customWidth="1"/>
    <col min="8428" max="8428" width="45.855468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682" width="9.140625" style="1"/>
    <col min="8683" max="8683" width="2.85546875" style="1" customWidth="1"/>
    <col min="8684" max="8684" width="45.855468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938" width="9.140625" style="1"/>
    <col min="8939" max="8939" width="2.85546875" style="1" customWidth="1"/>
    <col min="8940" max="8940" width="45.855468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9194" width="9.140625" style="1"/>
    <col min="9195" max="9195" width="2.85546875" style="1" customWidth="1"/>
    <col min="9196" max="9196" width="45.855468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450" width="9.140625" style="1"/>
    <col min="9451" max="9451" width="2.85546875" style="1" customWidth="1"/>
    <col min="9452" max="9452" width="45.855468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706" width="9.140625" style="1"/>
    <col min="9707" max="9707" width="2.85546875" style="1" customWidth="1"/>
    <col min="9708" max="9708" width="45.855468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962" width="9.140625" style="1"/>
    <col min="9963" max="9963" width="2.85546875" style="1" customWidth="1"/>
    <col min="9964" max="9964" width="45.855468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10218" width="9.140625" style="1"/>
    <col min="10219" max="10219" width="2.85546875" style="1" customWidth="1"/>
    <col min="10220" max="10220" width="45.855468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474" width="9.140625" style="1"/>
    <col min="10475" max="10475" width="2.85546875" style="1" customWidth="1"/>
    <col min="10476" max="10476" width="45.855468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730" width="9.140625" style="1"/>
    <col min="10731" max="10731" width="2.85546875" style="1" customWidth="1"/>
    <col min="10732" max="10732" width="45.855468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986" width="9.140625" style="1"/>
    <col min="10987" max="10987" width="2.85546875" style="1" customWidth="1"/>
    <col min="10988" max="10988" width="45.855468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242" width="9.140625" style="1"/>
    <col min="11243" max="11243" width="2.85546875" style="1" customWidth="1"/>
    <col min="11244" max="11244" width="45.855468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498" width="9.140625" style="1"/>
    <col min="11499" max="11499" width="2.85546875" style="1" customWidth="1"/>
    <col min="11500" max="11500" width="45.855468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754" width="9.140625" style="1"/>
    <col min="11755" max="11755" width="2.85546875" style="1" customWidth="1"/>
    <col min="11756" max="11756" width="45.855468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2010" width="9.140625" style="1"/>
    <col min="12011" max="12011" width="2.85546875" style="1" customWidth="1"/>
    <col min="12012" max="12012" width="45.855468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266" width="9.140625" style="1"/>
    <col min="12267" max="12267" width="2.85546875" style="1" customWidth="1"/>
    <col min="12268" max="12268" width="45.855468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522" width="9.140625" style="1"/>
    <col min="12523" max="12523" width="2.85546875" style="1" customWidth="1"/>
    <col min="12524" max="12524" width="45.855468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778" width="9.140625" style="1"/>
    <col min="12779" max="12779" width="2.85546875" style="1" customWidth="1"/>
    <col min="12780" max="12780" width="45.855468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3034" width="9.140625" style="1"/>
    <col min="13035" max="13035" width="2.85546875" style="1" customWidth="1"/>
    <col min="13036" max="13036" width="45.855468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290" width="9.140625" style="1"/>
    <col min="13291" max="13291" width="2.85546875" style="1" customWidth="1"/>
    <col min="13292" max="13292" width="45.855468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546" width="9.140625" style="1"/>
    <col min="13547" max="13547" width="2.85546875" style="1" customWidth="1"/>
    <col min="13548" max="13548" width="45.855468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802" width="9.140625" style="1"/>
    <col min="13803" max="13803" width="2.85546875" style="1" customWidth="1"/>
    <col min="13804" max="13804" width="45.855468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4058" width="9.140625" style="1"/>
    <col min="14059" max="14059" width="2.85546875" style="1" customWidth="1"/>
    <col min="14060" max="14060" width="45.855468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314" width="9.140625" style="1"/>
    <col min="14315" max="14315" width="2.85546875" style="1" customWidth="1"/>
    <col min="14316" max="14316" width="45.855468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570" width="9.140625" style="1"/>
    <col min="14571" max="14571" width="2.85546875" style="1" customWidth="1"/>
    <col min="14572" max="14572" width="45.855468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826" width="9.140625" style="1"/>
    <col min="14827" max="14827" width="2.85546875" style="1" customWidth="1"/>
    <col min="14828" max="14828" width="45.855468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5082" width="9.140625" style="1"/>
    <col min="15083" max="15083" width="2.85546875" style="1" customWidth="1"/>
    <col min="15084" max="15084" width="45.855468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338" width="9.140625" style="1"/>
    <col min="15339" max="15339" width="2.85546875" style="1" customWidth="1"/>
    <col min="15340" max="15340" width="45.855468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594" width="9.140625" style="1"/>
    <col min="15595" max="15595" width="2.85546875" style="1" customWidth="1"/>
    <col min="15596" max="15596" width="45.855468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850" width="9.140625" style="1"/>
    <col min="15851" max="15851" width="2.85546875" style="1" customWidth="1"/>
    <col min="15852" max="15852" width="45.855468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6106" width="9.140625" style="1"/>
    <col min="16107" max="16107" width="2.85546875" style="1" customWidth="1"/>
    <col min="16108" max="16108" width="45.855468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384" width="9.140625" style="1"/>
  </cols>
  <sheetData>
    <row r="2" spans="2:8" x14ac:dyDescent="0.25">
      <c r="B2" s="27" t="s">
        <v>322</v>
      </c>
    </row>
    <row r="3" spans="2:8" x14ac:dyDescent="0.25">
      <c r="B3" s="27" t="s">
        <v>323</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89"/>
      <c r="C7" s="142"/>
      <c r="D7" s="142"/>
      <c r="E7" s="142"/>
      <c r="F7" s="142"/>
      <c r="G7" s="142"/>
      <c r="H7" s="142"/>
    </row>
    <row r="8" spans="2:8" x14ac:dyDescent="0.25">
      <c r="B8" s="118" t="s">
        <v>6</v>
      </c>
    </row>
    <row r="9" spans="2:8" x14ac:dyDescent="0.25">
      <c r="B9" s="994" t="s">
        <v>508</v>
      </c>
      <c r="C9" s="198">
        <v>23654300</v>
      </c>
      <c r="D9" s="198">
        <v>230800</v>
      </c>
      <c r="E9" s="199">
        <v>198.12</v>
      </c>
      <c r="F9" s="203">
        <v>1.3</v>
      </c>
      <c r="G9" s="204">
        <v>2187900</v>
      </c>
      <c r="H9" s="212">
        <v>86800</v>
      </c>
    </row>
    <row r="10" spans="2:8" x14ac:dyDescent="0.25">
      <c r="B10" s="1259" t="s">
        <v>13</v>
      </c>
      <c r="C10" s="1252">
        <v>244663</v>
      </c>
      <c r="D10" s="1252">
        <v>143416</v>
      </c>
      <c r="E10" s="1255">
        <v>390.65</v>
      </c>
      <c r="F10" s="1260">
        <v>237.94</v>
      </c>
      <c r="G10" s="1261">
        <v>13357</v>
      </c>
      <c r="H10" s="411">
        <v>10872</v>
      </c>
    </row>
    <row r="11" spans="2:8" x14ac:dyDescent="0.25">
      <c r="B11" s="995" t="s">
        <v>17</v>
      </c>
      <c r="C11" s="200">
        <v>36824</v>
      </c>
      <c r="D11" s="200">
        <v>15200</v>
      </c>
      <c r="E11" s="175">
        <v>6.97</v>
      </c>
      <c r="F11" s="205">
        <v>3.81</v>
      </c>
      <c r="G11" s="206">
        <v>2636</v>
      </c>
      <c r="H11" s="213">
        <v>2700</v>
      </c>
    </row>
    <row r="12" spans="2:8" x14ac:dyDescent="0.25">
      <c r="B12" s="1262" t="s">
        <v>534</v>
      </c>
      <c r="C12" s="1257">
        <v>4406202</v>
      </c>
      <c r="D12" s="1257">
        <v>1051667</v>
      </c>
      <c r="E12" s="1008">
        <v>18843.73</v>
      </c>
      <c r="F12" s="1263">
        <v>3626.56</v>
      </c>
      <c r="G12" s="1264">
        <v>182061</v>
      </c>
      <c r="H12" s="1265">
        <v>141816</v>
      </c>
    </row>
    <row r="13" spans="2:8" x14ac:dyDescent="0.25">
      <c r="B13" s="996" t="s">
        <v>536</v>
      </c>
      <c r="C13" s="176">
        <v>69775</v>
      </c>
      <c r="D13" s="176" t="s">
        <v>101</v>
      </c>
      <c r="E13" s="201">
        <v>11.91</v>
      </c>
      <c r="F13" s="207" t="s">
        <v>101</v>
      </c>
      <c r="G13" s="208">
        <v>70</v>
      </c>
      <c r="H13" s="219" t="s">
        <v>101</v>
      </c>
    </row>
    <row r="14" spans="2:8" x14ac:dyDescent="0.25">
      <c r="B14" s="111"/>
      <c r="C14" s="114"/>
      <c r="D14" s="114"/>
      <c r="E14" s="77"/>
      <c r="F14" s="77"/>
      <c r="G14" s="114"/>
      <c r="H14" s="114"/>
    </row>
    <row r="15" spans="2:8" x14ac:dyDescent="0.25">
      <c r="B15" s="157"/>
      <c r="C15" s="146"/>
      <c r="D15" s="146" t="s">
        <v>428</v>
      </c>
      <c r="E15" s="154"/>
      <c r="F15" s="154"/>
      <c r="G15" s="146"/>
      <c r="H15" s="146"/>
    </row>
    <row r="16" spans="2:8" x14ac:dyDescent="0.25">
      <c r="B16" s="118" t="s">
        <v>23</v>
      </c>
      <c r="C16" s="13"/>
      <c r="D16" s="13"/>
      <c r="E16" s="16"/>
      <c r="F16" s="16"/>
      <c r="G16" s="13"/>
      <c r="H16" s="13"/>
    </row>
    <row r="17" spans="2:9" x14ac:dyDescent="0.25">
      <c r="B17" s="483" t="s">
        <v>543</v>
      </c>
      <c r="C17" s="198">
        <v>3117588</v>
      </c>
      <c r="D17" s="199">
        <v>2837126</v>
      </c>
      <c r="E17" s="203">
        <v>3979.1</v>
      </c>
      <c r="F17" s="204">
        <v>3533.43</v>
      </c>
      <c r="G17" s="198">
        <v>626336</v>
      </c>
      <c r="H17" s="199">
        <v>686251</v>
      </c>
    </row>
    <row r="18" spans="2:9" x14ac:dyDescent="0.25">
      <c r="B18" s="997" t="s">
        <v>545</v>
      </c>
      <c r="C18" s="200">
        <v>201</v>
      </c>
      <c r="D18" s="175">
        <v>295</v>
      </c>
      <c r="E18" s="205">
        <v>0.2</v>
      </c>
      <c r="F18" s="206">
        <v>2.64</v>
      </c>
      <c r="G18" s="200" t="s">
        <v>101</v>
      </c>
      <c r="H18" s="175">
        <v>3</v>
      </c>
    </row>
    <row r="19" spans="2:9" x14ac:dyDescent="0.25">
      <c r="B19" s="997" t="s">
        <v>32</v>
      </c>
      <c r="C19" s="200">
        <v>894900</v>
      </c>
      <c r="D19" s="175">
        <v>852238</v>
      </c>
      <c r="E19" s="205">
        <v>3767.65</v>
      </c>
      <c r="F19" s="206">
        <v>3474.14</v>
      </c>
      <c r="G19" s="200">
        <v>26986</v>
      </c>
      <c r="H19" s="175">
        <v>19934</v>
      </c>
    </row>
    <row r="20" spans="2:9" x14ac:dyDescent="0.25">
      <c r="B20" s="998" t="s">
        <v>38</v>
      </c>
      <c r="C20" s="465">
        <v>616946569</v>
      </c>
      <c r="D20" s="466">
        <v>501723576</v>
      </c>
      <c r="E20" s="467">
        <v>296031.44</v>
      </c>
      <c r="F20" s="468">
        <v>336846.36</v>
      </c>
      <c r="G20" s="465">
        <v>5165115</v>
      </c>
      <c r="H20" s="466">
        <v>3071025</v>
      </c>
      <c r="I20" s="440"/>
    </row>
    <row r="21" spans="2:9" x14ac:dyDescent="0.25">
      <c r="B21" s="998" t="s">
        <v>433</v>
      </c>
      <c r="C21" s="465">
        <v>254383777</v>
      </c>
      <c r="D21" s="466">
        <v>252932988</v>
      </c>
      <c r="E21" s="467">
        <v>2048975.71</v>
      </c>
      <c r="F21" s="468">
        <v>2421409.31</v>
      </c>
      <c r="G21" s="465">
        <v>1846372</v>
      </c>
      <c r="H21" s="466">
        <v>1750523</v>
      </c>
      <c r="I21" s="440"/>
    </row>
    <row r="22" spans="2:9" x14ac:dyDescent="0.25">
      <c r="B22" s="998" t="s">
        <v>46</v>
      </c>
      <c r="C22" s="465">
        <v>1100756</v>
      </c>
      <c r="D22" s="466" t="s">
        <v>101</v>
      </c>
      <c r="E22" s="467" t="s">
        <v>101</v>
      </c>
      <c r="F22" s="468" t="s">
        <v>101</v>
      </c>
      <c r="G22" s="465">
        <v>104728</v>
      </c>
      <c r="H22" s="466" t="s">
        <v>101</v>
      </c>
      <c r="I22" s="440"/>
    </row>
    <row r="23" spans="2:9" x14ac:dyDescent="0.25">
      <c r="B23" s="998" t="s">
        <v>568</v>
      </c>
      <c r="C23" s="465">
        <v>19788425</v>
      </c>
      <c r="D23" s="466">
        <v>22812494</v>
      </c>
      <c r="E23" s="467">
        <v>173220.92</v>
      </c>
      <c r="F23" s="468">
        <v>174002.34</v>
      </c>
      <c r="G23" s="465">
        <v>163555</v>
      </c>
      <c r="H23" s="466">
        <v>115116</v>
      </c>
      <c r="I23" s="440"/>
    </row>
    <row r="24" spans="2:9" x14ac:dyDescent="0.25">
      <c r="B24" s="999" t="s">
        <v>570</v>
      </c>
      <c r="C24" s="464">
        <v>52098173</v>
      </c>
      <c r="D24" s="463">
        <v>55332444</v>
      </c>
      <c r="E24" s="469" t="s">
        <v>101</v>
      </c>
      <c r="F24" s="470" t="s">
        <v>101</v>
      </c>
      <c r="G24" s="464">
        <v>2917490</v>
      </c>
      <c r="H24" s="463">
        <v>2134802</v>
      </c>
      <c r="I24" s="440"/>
    </row>
    <row r="25" spans="2:9" x14ac:dyDescent="0.25">
      <c r="B25" s="111"/>
      <c r="C25" s="114"/>
      <c r="D25" s="114"/>
      <c r="E25" s="114"/>
      <c r="F25" s="114"/>
      <c r="G25" s="114"/>
      <c r="H25" s="114"/>
    </row>
    <row r="26" spans="2:9" x14ac:dyDescent="0.25">
      <c r="B26" s="157"/>
      <c r="C26" s="146"/>
      <c r="D26" s="146" t="s">
        <v>428</v>
      </c>
      <c r="E26" s="154"/>
      <c r="F26" s="154"/>
      <c r="G26" s="146"/>
      <c r="H26" s="146"/>
    </row>
    <row r="27" spans="2:9" x14ac:dyDescent="0.25">
      <c r="B27" s="118" t="s">
        <v>52</v>
      </c>
      <c r="C27" s="114"/>
      <c r="D27" s="114"/>
      <c r="E27" s="68"/>
      <c r="F27" s="68"/>
      <c r="G27" s="114"/>
      <c r="H27" s="114"/>
    </row>
    <row r="28" spans="2:9" x14ac:dyDescent="0.25">
      <c r="B28" s="214" t="s">
        <v>120</v>
      </c>
      <c r="C28" s="244">
        <v>9656078</v>
      </c>
      <c r="D28" s="380">
        <v>12881834</v>
      </c>
      <c r="E28" s="244">
        <v>2280.9899999999998</v>
      </c>
      <c r="F28" s="380">
        <v>1847.51</v>
      </c>
      <c r="G28" s="244">
        <v>340861</v>
      </c>
      <c r="H28" s="380">
        <v>242066</v>
      </c>
    </row>
    <row r="29" spans="2:9" x14ac:dyDescent="0.25">
      <c r="B29" s="1266" t="s">
        <v>123</v>
      </c>
      <c r="C29" s="200">
        <v>16056727</v>
      </c>
      <c r="D29" s="175">
        <v>11175006</v>
      </c>
      <c r="E29" s="205">
        <v>8327.35</v>
      </c>
      <c r="F29" s="206">
        <v>6693.37</v>
      </c>
      <c r="G29" s="213">
        <v>1394130</v>
      </c>
      <c r="H29" s="175">
        <v>1274822</v>
      </c>
    </row>
    <row r="30" spans="2:9" x14ac:dyDescent="0.25">
      <c r="B30" s="215" t="s">
        <v>60</v>
      </c>
      <c r="C30" s="200">
        <v>196631519</v>
      </c>
      <c r="D30" s="175">
        <v>54692782</v>
      </c>
      <c r="E30" s="205">
        <v>28270.75</v>
      </c>
      <c r="F30" s="206">
        <v>9544.52</v>
      </c>
      <c r="G30" s="213">
        <v>2830090</v>
      </c>
      <c r="H30" s="175">
        <v>741946</v>
      </c>
    </row>
    <row r="31" spans="2:9" x14ac:dyDescent="0.25">
      <c r="B31" s="215" t="s">
        <v>129</v>
      </c>
      <c r="C31" s="200">
        <v>142978</v>
      </c>
      <c r="D31" s="175">
        <v>160406</v>
      </c>
      <c r="E31" s="205">
        <v>914.83</v>
      </c>
      <c r="F31" s="206">
        <v>1126.33</v>
      </c>
      <c r="G31" s="213">
        <v>7772</v>
      </c>
      <c r="H31" s="175">
        <v>6532</v>
      </c>
    </row>
    <row r="32" spans="2:9" x14ac:dyDescent="0.25">
      <c r="B32" s="215" t="s">
        <v>604</v>
      </c>
      <c r="C32" s="200">
        <v>1673921</v>
      </c>
      <c r="D32" s="175">
        <v>2674548</v>
      </c>
      <c r="E32" s="205">
        <v>2621.55</v>
      </c>
      <c r="F32" s="206">
        <v>4274.74</v>
      </c>
      <c r="G32" s="213">
        <v>524</v>
      </c>
      <c r="H32" s="175">
        <v>405</v>
      </c>
    </row>
    <row r="33" spans="2:8" x14ac:dyDescent="0.25">
      <c r="B33" s="215" t="s">
        <v>474</v>
      </c>
      <c r="C33" s="200">
        <v>232226570</v>
      </c>
      <c r="D33" s="175">
        <v>176257731</v>
      </c>
      <c r="E33" s="205">
        <v>746928.48</v>
      </c>
      <c r="F33" s="206">
        <v>624163.43999999994</v>
      </c>
      <c r="G33" s="213">
        <v>8469519</v>
      </c>
      <c r="H33" s="175">
        <v>5960187</v>
      </c>
    </row>
    <row r="34" spans="2:8" x14ac:dyDescent="0.25">
      <c r="B34" s="215" t="s">
        <v>67</v>
      </c>
      <c r="C34" s="200">
        <v>4261857</v>
      </c>
      <c r="D34" s="175">
        <v>1104916</v>
      </c>
      <c r="E34" s="205">
        <v>19748.88</v>
      </c>
      <c r="F34" s="206">
        <v>4595.3999999999996</v>
      </c>
      <c r="G34" s="213">
        <v>1390438</v>
      </c>
      <c r="H34" s="175">
        <v>276211</v>
      </c>
    </row>
    <row r="35" spans="2:8" x14ac:dyDescent="0.25">
      <c r="B35" s="215" t="s">
        <v>131</v>
      </c>
      <c r="C35" s="200">
        <v>35141622</v>
      </c>
      <c r="D35" s="175">
        <v>102738410</v>
      </c>
      <c r="E35" s="205">
        <v>2496826.23</v>
      </c>
      <c r="F35" s="206">
        <v>3557262.22</v>
      </c>
      <c r="G35" s="213">
        <v>189567</v>
      </c>
      <c r="H35" s="175">
        <v>290094</v>
      </c>
    </row>
    <row r="36" spans="2:8" x14ac:dyDescent="0.25">
      <c r="B36" s="215" t="s">
        <v>68</v>
      </c>
      <c r="C36" s="200">
        <v>9146809.5</v>
      </c>
      <c r="D36" s="175">
        <v>9263458</v>
      </c>
      <c r="E36" s="205">
        <v>5859.4</v>
      </c>
      <c r="F36" s="206">
        <v>7322.6</v>
      </c>
      <c r="G36" s="213">
        <v>1134815</v>
      </c>
      <c r="H36" s="175">
        <v>892191</v>
      </c>
    </row>
    <row r="37" spans="2:8" x14ac:dyDescent="0.25">
      <c r="B37" s="215" t="s">
        <v>134</v>
      </c>
      <c r="C37" s="200" t="s">
        <v>101</v>
      </c>
      <c r="D37" s="175">
        <v>3940694</v>
      </c>
      <c r="E37" s="205" t="s">
        <v>101</v>
      </c>
      <c r="F37" s="206" t="s">
        <v>101</v>
      </c>
      <c r="G37" s="213">
        <v>187454</v>
      </c>
      <c r="H37" s="175" t="s">
        <v>101</v>
      </c>
    </row>
    <row r="38" spans="2:8" hidden="1" x14ac:dyDescent="0.25">
      <c r="B38" s="215" t="s">
        <v>475</v>
      </c>
      <c r="C38" s="200" t="s">
        <v>101</v>
      </c>
      <c r="D38" s="175">
        <v>11175006</v>
      </c>
      <c r="E38" s="205" t="s">
        <v>101</v>
      </c>
      <c r="F38" s="206" t="s">
        <v>101</v>
      </c>
      <c r="G38" s="213" t="s">
        <v>101</v>
      </c>
      <c r="H38" s="175">
        <v>1274822</v>
      </c>
    </row>
    <row r="39" spans="2:8" x14ac:dyDescent="0.25">
      <c r="B39" s="215" t="s">
        <v>74</v>
      </c>
      <c r="C39" s="200">
        <v>205898967</v>
      </c>
      <c r="D39" s="175">
        <v>235942570</v>
      </c>
      <c r="E39" s="205">
        <v>70153.55</v>
      </c>
      <c r="F39" s="206">
        <v>63908.59</v>
      </c>
      <c r="G39" s="213">
        <v>1586442</v>
      </c>
      <c r="H39" s="175">
        <v>1486386</v>
      </c>
    </row>
    <row r="40" spans="2:8" x14ac:dyDescent="0.25">
      <c r="B40" s="215" t="s">
        <v>625</v>
      </c>
      <c r="C40" s="200">
        <v>3434770</v>
      </c>
      <c r="D40" s="175">
        <v>3725479</v>
      </c>
      <c r="E40" s="205">
        <v>4205.45</v>
      </c>
      <c r="F40" s="206">
        <v>5945.26</v>
      </c>
      <c r="G40" s="213">
        <v>417821</v>
      </c>
      <c r="H40" s="175">
        <v>507578</v>
      </c>
    </row>
    <row r="41" spans="2:8" x14ac:dyDescent="0.25">
      <c r="B41" s="215" t="s">
        <v>636</v>
      </c>
      <c r="C41" s="200">
        <v>721480</v>
      </c>
      <c r="D41" s="175">
        <v>663211</v>
      </c>
      <c r="E41" s="205">
        <v>535.4</v>
      </c>
      <c r="F41" s="206">
        <v>597.49</v>
      </c>
      <c r="G41" s="213">
        <v>86466</v>
      </c>
      <c r="H41" s="175">
        <v>66625</v>
      </c>
    </row>
    <row r="42" spans="2:8" hidden="1" x14ac:dyDescent="0.25">
      <c r="B42" s="215" t="s">
        <v>139</v>
      </c>
      <c r="C42" s="200">
        <v>0</v>
      </c>
      <c r="D42" s="175">
        <v>1</v>
      </c>
      <c r="E42" s="205">
        <v>0</v>
      </c>
      <c r="F42" s="206">
        <v>1.74</v>
      </c>
      <c r="G42" s="213" t="s">
        <v>101</v>
      </c>
      <c r="H42" s="175">
        <v>0</v>
      </c>
    </row>
    <row r="43" spans="2:8" x14ac:dyDescent="0.25">
      <c r="B43" s="216" t="s">
        <v>143</v>
      </c>
      <c r="C43" s="176">
        <v>1444397</v>
      </c>
      <c r="D43" s="201">
        <v>1296270</v>
      </c>
      <c r="E43" s="207">
        <v>2612.71</v>
      </c>
      <c r="F43" s="208">
        <v>2414.58</v>
      </c>
      <c r="G43" s="219">
        <v>26407</v>
      </c>
      <c r="H43" s="201">
        <v>13859</v>
      </c>
    </row>
    <row r="44" spans="2:8" x14ac:dyDescent="0.25">
      <c r="B44" s="111"/>
      <c r="C44" s="114"/>
      <c r="D44" s="114"/>
      <c r="E44" s="68"/>
      <c r="F44" s="68"/>
      <c r="G44" s="114"/>
      <c r="H44" s="114"/>
    </row>
    <row r="46" spans="2:8" x14ac:dyDescent="0.25">
      <c r="B46" s="1" t="s">
        <v>224</v>
      </c>
      <c r="C46" s="13"/>
      <c r="D46" s="13"/>
    </row>
    <row r="47" spans="2:8" x14ac:dyDescent="0.25">
      <c r="B47" s="1" t="s">
        <v>214</v>
      </c>
      <c r="C47" s="13"/>
      <c r="D47" s="13"/>
    </row>
    <row r="48" spans="2:8" x14ac:dyDescent="0.25">
      <c r="C48" s="13" t="s">
        <v>428</v>
      </c>
      <c r="D48" s="13" t="s">
        <v>428</v>
      </c>
    </row>
    <row r="49" spans="3:9" x14ac:dyDescent="0.25">
      <c r="C49" s="13" t="s">
        <v>428</v>
      </c>
      <c r="D49" s="13" t="s">
        <v>428</v>
      </c>
      <c r="E49" s="13"/>
      <c r="F49" s="13"/>
      <c r="G49" s="13"/>
      <c r="H49" s="13"/>
      <c r="I49" s="13"/>
    </row>
    <row r="50" spans="3:9" x14ac:dyDescent="0.25">
      <c r="C50" s="13" t="s">
        <v>428</v>
      </c>
      <c r="D50" s="13" t="s">
        <v>428</v>
      </c>
      <c r="E50" s="13"/>
      <c r="F50" s="13"/>
      <c r="G50" s="13"/>
      <c r="H50" s="13"/>
      <c r="I50" s="13"/>
    </row>
    <row r="51" spans="3:9" x14ac:dyDescent="0.25">
      <c r="C51" s="1" t="s">
        <v>428</v>
      </c>
      <c r="D51" s="1" t="s">
        <v>428</v>
      </c>
    </row>
    <row r="52" spans="3:9" x14ac:dyDescent="0.25">
      <c r="C52" s="1" t="s">
        <v>428</v>
      </c>
      <c r="D52" s="1" t="s">
        <v>428</v>
      </c>
      <c r="E52" s="1" t="s">
        <v>428</v>
      </c>
      <c r="F52" s="1" t="s">
        <v>428</v>
      </c>
      <c r="G52" s="1" t="s">
        <v>428</v>
      </c>
      <c r="H52" s="1" t="s">
        <v>428</v>
      </c>
    </row>
    <row r="53" spans="3:9" x14ac:dyDescent="0.25">
      <c r="C53" s="1" t="s">
        <v>428</v>
      </c>
      <c r="D53" s="1" t="s">
        <v>428</v>
      </c>
      <c r="E53" s="1" t="s">
        <v>428</v>
      </c>
      <c r="F53" s="1" t="s">
        <v>428</v>
      </c>
      <c r="G53" s="1" t="s">
        <v>428</v>
      </c>
      <c r="H53" s="1" t="s">
        <v>428</v>
      </c>
    </row>
    <row r="54" spans="3:9" x14ac:dyDescent="0.25">
      <c r="C54" s="1" t="s">
        <v>428</v>
      </c>
      <c r="D54" s="1" t="s">
        <v>428</v>
      </c>
      <c r="E54" s="1" t="s">
        <v>428</v>
      </c>
      <c r="F54" s="1" t="s">
        <v>428</v>
      </c>
      <c r="G54" s="1" t="s">
        <v>428</v>
      </c>
      <c r="H54" s="1" t="s">
        <v>428</v>
      </c>
    </row>
    <row r="55" spans="3:9" x14ac:dyDescent="0.25">
      <c r="C55" s="1" t="s">
        <v>428</v>
      </c>
      <c r="D55" s="1" t="s">
        <v>428</v>
      </c>
      <c r="E55" s="1" t="s">
        <v>428</v>
      </c>
      <c r="F55" s="1" t="s">
        <v>428</v>
      </c>
      <c r="G55" s="1" t="s">
        <v>428</v>
      </c>
      <c r="H55" s="1" t="s">
        <v>428</v>
      </c>
    </row>
    <row r="56" spans="3:9" x14ac:dyDescent="0.25">
      <c r="C56" s="1" t="s">
        <v>428</v>
      </c>
      <c r="D56" s="1" t="s">
        <v>428</v>
      </c>
      <c r="E56" s="1" t="s">
        <v>428</v>
      </c>
      <c r="F56" s="1" t="s">
        <v>428</v>
      </c>
      <c r="G56" s="1" t="s">
        <v>428</v>
      </c>
      <c r="H56" s="1" t="s">
        <v>428</v>
      </c>
    </row>
    <row r="57" spans="3:9" x14ac:dyDescent="0.25">
      <c r="C57" s="1" t="s">
        <v>428</v>
      </c>
      <c r="D57" s="1" t="s">
        <v>428</v>
      </c>
      <c r="E57" s="1" t="s">
        <v>428</v>
      </c>
      <c r="F57" s="1" t="s">
        <v>428</v>
      </c>
      <c r="G57" s="1" t="s">
        <v>428</v>
      </c>
      <c r="H57" s="1" t="s">
        <v>428</v>
      </c>
    </row>
    <row r="58" spans="3:9" x14ac:dyDescent="0.25">
      <c r="C58" s="1" t="s">
        <v>428</v>
      </c>
      <c r="D58" s="1" t="s">
        <v>428</v>
      </c>
      <c r="E58" s="1" t="s">
        <v>428</v>
      </c>
      <c r="F58" s="1" t="s">
        <v>428</v>
      </c>
      <c r="G58" s="1" t="s">
        <v>428</v>
      </c>
      <c r="H58" s="1" t="s">
        <v>428</v>
      </c>
    </row>
    <row r="59" spans="3:9" x14ac:dyDescent="0.25">
      <c r="C59" s="1" t="s">
        <v>428</v>
      </c>
      <c r="D59" s="1" t="s">
        <v>428</v>
      </c>
      <c r="E59" s="1" t="s">
        <v>428</v>
      </c>
      <c r="F59" s="1" t="s">
        <v>428</v>
      </c>
      <c r="G59" s="1" t="s">
        <v>428</v>
      </c>
      <c r="H59" s="1" t="s">
        <v>428</v>
      </c>
    </row>
    <row r="60" spans="3:9" x14ac:dyDescent="0.25">
      <c r="C60" s="1" t="s">
        <v>428</v>
      </c>
      <c r="D60" s="1" t="s">
        <v>428</v>
      </c>
      <c r="E60" s="1" t="s">
        <v>428</v>
      </c>
      <c r="F60" s="1" t="s">
        <v>428</v>
      </c>
      <c r="G60" s="1" t="s">
        <v>428</v>
      </c>
      <c r="H60" s="1" t="s">
        <v>428</v>
      </c>
    </row>
    <row r="61" spans="3:9" x14ac:dyDescent="0.25">
      <c r="C61" s="1" t="s">
        <v>428</v>
      </c>
      <c r="D61" s="1" t="s">
        <v>428</v>
      </c>
      <c r="E61" s="1" t="s">
        <v>428</v>
      </c>
      <c r="F61" s="1" t="s">
        <v>428</v>
      </c>
      <c r="G61" s="1" t="s">
        <v>428</v>
      </c>
      <c r="H61" s="1" t="s">
        <v>428</v>
      </c>
    </row>
    <row r="62" spans="3:9" x14ac:dyDescent="0.25">
      <c r="C62" s="1" t="s">
        <v>428</v>
      </c>
      <c r="D62" s="1" t="s">
        <v>428</v>
      </c>
      <c r="E62" s="1" t="s">
        <v>428</v>
      </c>
      <c r="F62" s="1" t="s">
        <v>428</v>
      </c>
      <c r="G62" s="1" t="s">
        <v>428</v>
      </c>
      <c r="H62" s="1" t="s">
        <v>428</v>
      </c>
    </row>
    <row r="63" spans="3:9" x14ac:dyDescent="0.25">
      <c r="C63" s="1" t="s">
        <v>428</v>
      </c>
      <c r="D63" s="1" t="s">
        <v>428</v>
      </c>
      <c r="E63" s="1" t="s">
        <v>428</v>
      </c>
      <c r="F63" s="1" t="s">
        <v>428</v>
      </c>
      <c r="G63" s="1" t="s">
        <v>428</v>
      </c>
      <c r="H63" s="1" t="s">
        <v>428</v>
      </c>
    </row>
    <row r="64" spans="3:9"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row r="75" spans="3:8" x14ac:dyDescent="0.25">
      <c r="C75" s="1" t="s">
        <v>428</v>
      </c>
      <c r="D75" s="1" t="s">
        <v>428</v>
      </c>
      <c r="E75" s="1" t="s">
        <v>428</v>
      </c>
      <c r="F75" s="1" t="s">
        <v>428</v>
      </c>
      <c r="G75" s="1" t="s">
        <v>428</v>
      </c>
      <c r="H75" s="1" t="s">
        <v>428</v>
      </c>
    </row>
    <row r="76" spans="3:8" x14ac:dyDescent="0.25">
      <c r="C76" s="1" t="s">
        <v>428</v>
      </c>
      <c r="D76" s="1" t="s">
        <v>428</v>
      </c>
      <c r="E76" s="1" t="s">
        <v>428</v>
      </c>
      <c r="F76" s="1" t="s">
        <v>428</v>
      </c>
      <c r="G76" s="1" t="s">
        <v>428</v>
      </c>
      <c r="H76" s="1" t="s">
        <v>428</v>
      </c>
    </row>
    <row r="77" spans="3:8" x14ac:dyDescent="0.25">
      <c r="C77" s="1" t="s">
        <v>428</v>
      </c>
      <c r="D77" s="1" t="s">
        <v>428</v>
      </c>
      <c r="E77" s="1" t="s">
        <v>428</v>
      </c>
      <c r="F77" s="1" t="s">
        <v>428</v>
      </c>
      <c r="G77" s="1" t="s">
        <v>428</v>
      </c>
      <c r="H77" s="1" t="s">
        <v>428</v>
      </c>
    </row>
    <row r="78" spans="3:8" x14ac:dyDescent="0.25">
      <c r="C78" s="1" t="s">
        <v>428</v>
      </c>
      <c r="D78" s="1" t="s">
        <v>428</v>
      </c>
      <c r="E78" s="1" t="s">
        <v>428</v>
      </c>
      <c r="F78" s="1" t="s">
        <v>428</v>
      </c>
      <c r="G78" s="1" t="s">
        <v>428</v>
      </c>
      <c r="H78" s="1" t="s">
        <v>428</v>
      </c>
    </row>
    <row r="79" spans="3:8" x14ac:dyDescent="0.25">
      <c r="C79" s="1" t="s">
        <v>428</v>
      </c>
      <c r="D79" s="1" t="s">
        <v>428</v>
      </c>
      <c r="E79" s="1" t="s">
        <v>428</v>
      </c>
      <c r="F79" s="1" t="s">
        <v>428</v>
      </c>
      <c r="G79" s="1" t="s">
        <v>428</v>
      </c>
      <c r="H79" s="1" t="s">
        <v>428</v>
      </c>
    </row>
    <row r="80" spans="3:8" x14ac:dyDescent="0.25">
      <c r="C80" s="1" t="s">
        <v>428</v>
      </c>
      <c r="D80" s="1" t="s">
        <v>428</v>
      </c>
      <c r="E80" s="1" t="s">
        <v>428</v>
      </c>
      <c r="F80" s="1" t="s">
        <v>428</v>
      </c>
      <c r="G80" s="1" t="s">
        <v>428</v>
      </c>
      <c r="H80" s="1" t="s">
        <v>428</v>
      </c>
    </row>
  </sheetData>
  <mergeCells count="7">
    <mergeCell ref="B4:B6"/>
    <mergeCell ref="C4:D4"/>
    <mergeCell ref="E4:F4"/>
    <mergeCell ref="G4:H4"/>
    <mergeCell ref="C5:D5"/>
    <mergeCell ref="E5:F5"/>
    <mergeCell ref="G5:H5"/>
  </mergeCells>
  <pageMargins left="0.7" right="0.7" top="0.75" bottom="0.75" header="0.3" footer="0.3"/>
  <pageSetup paperSize="9" orientation="landscape"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2:I75"/>
  <sheetViews>
    <sheetView showGridLines="0" zoomScale="85" zoomScaleNormal="85" workbookViewId="0">
      <selection activeCell="B11" sqref="B11"/>
    </sheetView>
  </sheetViews>
  <sheetFormatPr defaultRowHeight="15" x14ac:dyDescent="0.25"/>
  <cols>
    <col min="1" max="1" width="3.42578125" style="1" customWidth="1"/>
    <col min="2" max="2" width="45.85546875" style="1" customWidth="1"/>
    <col min="3" max="8" width="15.7109375" style="1" customWidth="1"/>
    <col min="9" max="9" width="5.85546875" style="1" customWidth="1"/>
    <col min="10" max="223" width="9.140625" style="1"/>
    <col min="224" max="224" width="2.85546875" style="1" customWidth="1"/>
    <col min="225" max="225" width="45.85546875" style="1" customWidth="1"/>
    <col min="226" max="226" width="2.85546875" style="1" customWidth="1"/>
    <col min="227" max="228" width="15.7109375" style="1" customWidth="1"/>
    <col min="229" max="229" width="2.85546875" style="1" customWidth="1"/>
    <col min="230" max="231" width="15.7109375" style="1" customWidth="1"/>
    <col min="232" max="232" width="2.85546875" style="1" customWidth="1"/>
    <col min="233" max="234" width="15.7109375" style="1" customWidth="1"/>
    <col min="235" max="235" width="2.85546875" style="1" customWidth="1"/>
    <col min="236" max="237" width="15.7109375" style="1" customWidth="1"/>
    <col min="238" max="238" width="2.85546875" style="1" customWidth="1"/>
    <col min="239" max="240" width="15.7109375" style="1" customWidth="1"/>
    <col min="241" max="241" width="2.85546875" style="1" customWidth="1"/>
    <col min="242" max="243" width="15.7109375" style="1" customWidth="1"/>
    <col min="244" max="244" width="2.85546875" style="1" customWidth="1"/>
    <col min="245" max="479" width="9.140625" style="1"/>
    <col min="480" max="480" width="2.85546875" style="1" customWidth="1"/>
    <col min="481" max="481" width="45.85546875" style="1" customWidth="1"/>
    <col min="482" max="482" width="2.85546875" style="1" customWidth="1"/>
    <col min="483" max="484" width="15.7109375" style="1" customWidth="1"/>
    <col min="485" max="485" width="2.85546875" style="1" customWidth="1"/>
    <col min="486" max="487" width="15.7109375" style="1" customWidth="1"/>
    <col min="488" max="488" width="2.85546875" style="1" customWidth="1"/>
    <col min="489" max="490" width="15.7109375" style="1" customWidth="1"/>
    <col min="491" max="491" width="2.85546875" style="1" customWidth="1"/>
    <col min="492" max="493" width="15.7109375" style="1" customWidth="1"/>
    <col min="494" max="494" width="2.85546875" style="1" customWidth="1"/>
    <col min="495" max="496" width="15.7109375" style="1" customWidth="1"/>
    <col min="497" max="497" width="2.85546875" style="1" customWidth="1"/>
    <col min="498" max="499" width="15.7109375" style="1" customWidth="1"/>
    <col min="500" max="500" width="2.85546875" style="1" customWidth="1"/>
    <col min="501" max="735" width="9.140625" style="1"/>
    <col min="736" max="736" width="2.85546875" style="1" customWidth="1"/>
    <col min="737" max="737" width="45.85546875" style="1" customWidth="1"/>
    <col min="738" max="738" width="2.85546875" style="1" customWidth="1"/>
    <col min="739" max="740" width="15.7109375" style="1" customWidth="1"/>
    <col min="741" max="741" width="2.85546875" style="1" customWidth="1"/>
    <col min="742" max="743" width="15.7109375" style="1" customWidth="1"/>
    <col min="744" max="744" width="2.85546875" style="1" customWidth="1"/>
    <col min="745" max="746" width="15.7109375" style="1" customWidth="1"/>
    <col min="747" max="747" width="2.85546875" style="1" customWidth="1"/>
    <col min="748" max="749" width="15.7109375" style="1" customWidth="1"/>
    <col min="750" max="750" width="2.85546875" style="1" customWidth="1"/>
    <col min="751" max="752" width="15.7109375" style="1" customWidth="1"/>
    <col min="753" max="753" width="2.85546875" style="1" customWidth="1"/>
    <col min="754" max="755" width="15.7109375" style="1" customWidth="1"/>
    <col min="756" max="756" width="2.85546875" style="1" customWidth="1"/>
    <col min="757" max="991" width="9.140625" style="1"/>
    <col min="992" max="992" width="2.85546875" style="1" customWidth="1"/>
    <col min="993" max="993" width="45.85546875" style="1" customWidth="1"/>
    <col min="994" max="994" width="2.85546875" style="1" customWidth="1"/>
    <col min="995" max="996" width="15.7109375" style="1" customWidth="1"/>
    <col min="997" max="997" width="2.85546875" style="1" customWidth="1"/>
    <col min="998" max="999" width="15.7109375" style="1" customWidth="1"/>
    <col min="1000" max="1000" width="2.85546875" style="1" customWidth="1"/>
    <col min="1001" max="1002" width="15.7109375" style="1" customWidth="1"/>
    <col min="1003" max="1003" width="2.85546875" style="1" customWidth="1"/>
    <col min="1004" max="1005" width="15.7109375" style="1" customWidth="1"/>
    <col min="1006" max="1006" width="2.85546875" style="1" customWidth="1"/>
    <col min="1007" max="1008" width="15.7109375" style="1" customWidth="1"/>
    <col min="1009" max="1009" width="2.85546875" style="1" customWidth="1"/>
    <col min="1010" max="1011" width="15.7109375" style="1" customWidth="1"/>
    <col min="1012" max="1012" width="2.85546875" style="1" customWidth="1"/>
    <col min="1013" max="1247" width="9.140625" style="1"/>
    <col min="1248" max="1248" width="2.85546875" style="1" customWidth="1"/>
    <col min="1249" max="1249" width="45.85546875" style="1" customWidth="1"/>
    <col min="1250" max="1250" width="2.85546875" style="1" customWidth="1"/>
    <col min="1251" max="1252" width="15.7109375" style="1" customWidth="1"/>
    <col min="1253" max="1253" width="2.85546875" style="1" customWidth="1"/>
    <col min="1254" max="1255" width="15.7109375" style="1" customWidth="1"/>
    <col min="1256" max="1256" width="2.85546875" style="1" customWidth="1"/>
    <col min="1257" max="1258" width="15.7109375" style="1" customWidth="1"/>
    <col min="1259" max="1259" width="2.85546875" style="1" customWidth="1"/>
    <col min="1260" max="1261" width="15.7109375" style="1" customWidth="1"/>
    <col min="1262" max="1262" width="2.85546875" style="1" customWidth="1"/>
    <col min="1263" max="1264" width="15.7109375" style="1" customWidth="1"/>
    <col min="1265" max="1265" width="2.85546875" style="1" customWidth="1"/>
    <col min="1266" max="1267" width="15.7109375" style="1" customWidth="1"/>
    <col min="1268" max="1268" width="2.85546875" style="1" customWidth="1"/>
    <col min="1269" max="1503" width="9.140625" style="1"/>
    <col min="1504" max="1504" width="2.85546875" style="1" customWidth="1"/>
    <col min="1505" max="1505" width="45.85546875" style="1" customWidth="1"/>
    <col min="1506" max="1506" width="2.85546875" style="1" customWidth="1"/>
    <col min="1507" max="1508" width="15.7109375" style="1" customWidth="1"/>
    <col min="1509" max="1509" width="2.85546875" style="1" customWidth="1"/>
    <col min="1510" max="1511" width="15.7109375" style="1" customWidth="1"/>
    <col min="1512" max="1512" width="2.85546875" style="1" customWidth="1"/>
    <col min="1513" max="1514" width="15.7109375" style="1" customWidth="1"/>
    <col min="1515" max="1515" width="2.85546875" style="1" customWidth="1"/>
    <col min="1516" max="1517" width="15.7109375" style="1" customWidth="1"/>
    <col min="1518" max="1518" width="2.85546875" style="1" customWidth="1"/>
    <col min="1519" max="1520" width="15.7109375" style="1" customWidth="1"/>
    <col min="1521" max="1521" width="2.85546875" style="1" customWidth="1"/>
    <col min="1522" max="1523" width="15.7109375" style="1" customWidth="1"/>
    <col min="1524" max="1524" width="2.85546875" style="1" customWidth="1"/>
    <col min="1525" max="1759" width="9.140625" style="1"/>
    <col min="1760" max="1760" width="2.85546875" style="1" customWidth="1"/>
    <col min="1761" max="1761" width="45.85546875" style="1" customWidth="1"/>
    <col min="1762" max="1762" width="2.85546875" style="1" customWidth="1"/>
    <col min="1763" max="1764" width="15.7109375" style="1" customWidth="1"/>
    <col min="1765" max="1765" width="2.85546875" style="1" customWidth="1"/>
    <col min="1766" max="1767" width="15.7109375" style="1" customWidth="1"/>
    <col min="1768" max="1768" width="2.85546875" style="1" customWidth="1"/>
    <col min="1769" max="1770" width="15.7109375" style="1" customWidth="1"/>
    <col min="1771" max="1771" width="2.85546875" style="1" customWidth="1"/>
    <col min="1772" max="1773" width="15.7109375" style="1" customWidth="1"/>
    <col min="1774" max="1774" width="2.85546875" style="1" customWidth="1"/>
    <col min="1775" max="1776" width="15.7109375" style="1" customWidth="1"/>
    <col min="1777" max="1777" width="2.85546875" style="1" customWidth="1"/>
    <col min="1778" max="1779" width="15.7109375" style="1" customWidth="1"/>
    <col min="1780" max="1780" width="2.85546875" style="1" customWidth="1"/>
    <col min="1781" max="2015" width="9.140625" style="1"/>
    <col min="2016" max="2016" width="2.85546875" style="1" customWidth="1"/>
    <col min="2017" max="2017" width="45.85546875" style="1" customWidth="1"/>
    <col min="2018" max="2018" width="2.85546875" style="1" customWidth="1"/>
    <col min="2019" max="2020" width="15.7109375" style="1" customWidth="1"/>
    <col min="2021" max="2021" width="2.85546875" style="1" customWidth="1"/>
    <col min="2022" max="2023" width="15.7109375" style="1" customWidth="1"/>
    <col min="2024" max="2024" width="2.85546875" style="1" customWidth="1"/>
    <col min="2025" max="2026" width="15.7109375" style="1" customWidth="1"/>
    <col min="2027" max="2027" width="2.85546875" style="1" customWidth="1"/>
    <col min="2028" max="2029" width="15.7109375" style="1" customWidth="1"/>
    <col min="2030" max="2030" width="2.85546875" style="1" customWidth="1"/>
    <col min="2031" max="2032" width="15.7109375" style="1" customWidth="1"/>
    <col min="2033" max="2033" width="2.85546875" style="1" customWidth="1"/>
    <col min="2034" max="2035" width="15.7109375" style="1" customWidth="1"/>
    <col min="2036" max="2036" width="2.85546875" style="1" customWidth="1"/>
    <col min="2037" max="2271" width="9.140625" style="1"/>
    <col min="2272" max="2272" width="2.85546875" style="1" customWidth="1"/>
    <col min="2273" max="2273" width="45.85546875" style="1" customWidth="1"/>
    <col min="2274" max="2274" width="2.85546875" style="1" customWidth="1"/>
    <col min="2275" max="2276" width="15.7109375" style="1" customWidth="1"/>
    <col min="2277" max="2277" width="2.85546875" style="1" customWidth="1"/>
    <col min="2278" max="2279" width="15.7109375" style="1" customWidth="1"/>
    <col min="2280" max="2280" width="2.85546875" style="1" customWidth="1"/>
    <col min="2281" max="2282" width="15.7109375" style="1" customWidth="1"/>
    <col min="2283" max="2283" width="2.85546875" style="1" customWidth="1"/>
    <col min="2284" max="2285" width="15.7109375" style="1" customWidth="1"/>
    <col min="2286" max="2286" width="2.85546875" style="1" customWidth="1"/>
    <col min="2287" max="2288" width="15.7109375" style="1" customWidth="1"/>
    <col min="2289" max="2289" width="2.85546875" style="1" customWidth="1"/>
    <col min="2290" max="2291" width="15.7109375" style="1" customWidth="1"/>
    <col min="2292" max="2292" width="2.85546875" style="1" customWidth="1"/>
    <col min="2293" max="2527" width="9.140625" style="1"/>
    <col min="2528" max="2528" width="2.85546875" style="1" customWidth="1"/>
    <col min="2529" max="2529" width="45.85546875" style="1" customWidth="1"/>
    <col min="2530" max="2530" width="2.85546875" style="1" customWidth="1"/>
    <col min="2531" max="2532" width="15.7109375" style="1" customWidth="1"/>
    <col min="2533" max="2533" width="2.85546875" style="1" customWidth="1"/>
    <col min="2534" max="2535" width="15.7109375" style="1" customWidth="1"/>
    <col min="2536" max="2536" width="2.85546875" style="1" customWidth="1"/>
    <col min="2537" max="2538" width="15.7109375" style="1" customWidth="1"/>
    <col min="2539" max="2539" width="2.85546875" style="1" customWidth="1"/>
    <col min="2540" max="2541" width="15.7109375" style="1" customWidth="1"/>
    <col min="2542" max="2542" width="2.85546875" style="1" customWidth="1"/>
    <col min="2543" max="2544" width="15.7109375" style="1" customWidth="1"/>
    <col min="2545" max="2545" width="2.85546875" style="1" customWidth="1"/>
    <col min="2546" max="2547" width="15.7109375" style="1" customWidth="1"/>
    <col min="2548" max="2548" width="2.85546875" style="1" customWidth="1"/>
    <col min="2549" max="2783" width="9.140625" style="1"/>
    <col min="2784" max="2784" width="2.85546875" style="1" customWidth="1"/>
    <col min="2785" max="2785" width="45.85546875" style="1" customWidth="1"/>
    <col min="2786" max="2786" width="2.85546875" style="1" customWidth="1"/>
    <col min="2787" max="2788" width="15.7109375" style="1" customWidth="1"/>
    <col min="2789" max="2789" width="2.85546875" style="1" customWidth="1"/>
    <col min="2790" max="2791" width="15.7109375" style="1" customWidth="1"/>
    <col min="2792" max="2792" width="2.85546875" style="1" customWidth="1"/>
    <col min="2793" max="2794" width="15.7109375" style="1" customWidth="1"/>
    <col min="2795" max="2795" width="2.85546875" style="1" customWidth="1"/>
    <col min="2796" max="2797" width="15.7109375" style="1" customWidth="1"/>
    <col min="2798" max="2798" width="2.85546875" style="1" customWidth="1"/>
    <col min="2799" max="2800" width="15.7109375" style="1" customWidth="1"/>
    <col min="2801" max="2801" width="2.85546875" style="1" customWidth="1"/>
    <col min="2802" max="2803" width="15.7109375" style="1" customWidth="1"/>
    <col min="2804" max="2804" width="2.85546875" style="1" customWidth="1"/>
    <col min="2805" max="3039" width="9.140625" style="1"/>
    <col min="3040" max="3040" width="2.85546875" style="1" customWidth="1"/>
    <col min="3041" max="3041" width="45.85546875" style="1" customWidth="1"/>
    <col min="3042" max="3042" width="2.85546875" style="1" customWidth="1"/>
    <col min="3043" max="3044" width="15.7109375" style="1" customWidth="1"/>
    <col min="3045" max="3045" width="2.85546875" style="1" customWidth="1"/>
    <col min="3046" max="3047" width="15.7109375" style="1" customWidth="1"/>
    <col min="3048" max="3048" width="2.85546875" style="1" customWidth="1"/>
    <col min="3049" max="3050" width="15.7109375" style="1" customWidth="1"/>
    <col min="3051" max="3051" width="2.85546875" style="1" customWidth="1"/>
    <col min="3052" max="3053" width="15.7109375" style="1" customWidth="1"/>
    <col min="3054" max="3054" width="2.85546875" style="1" customWidth="1"/>
    <col min="3055" max="3056" width="15.7109375" style="1" customWidth="1"/>
    <col min="3057" max="3057" width="2.85546875" style="1" customWidth="1"/>
    <col min="3058" max="3059" width="15.7109375" style="1" customWidth="1"/>
    <col min="3060" max="3060" width="2.85546875" style="1" customWidth="1"/>
    <col min="3061" max="3295" width="9.140625" style="1"/>
    <col min="3296" max="3296" width="2.85546875" style="1" customWidth="1"/>
    <col min="3297" max="3297" width="45.85546875" style="1" customWidth="1"/>
    <col min="3298" max="3298" width="2.85546875" style="1" customWidth="1"/>
    <col min="3299" max="3300" width="15.7109375" style="1" customWidth="1"/>
    <col min="3301" max="3301" width="2.85546875" style="1" customWidth="1"/>
    <col min="3302" max="3303" width="15.7109375" style="1" customWidth="1"/>
    <col min="3304" max="3304" width="2.85546875" style="1" customWidth="1"/>
    <col min="3305" max="3306" width="15.7109375" style="1" customWidth="1"/>
    <col min="3307" max="3307" width="2.85546875" style="1" customWidth="1"/>
    <col min="3308" max="3309" width="15.7109375" style="1" customWidth="1"/>
    <col min="3310" max="3310" width="2.85546875" style="1" customWidth="1"/>
    <col min="3311" max="3312" width="15.7109375" style="1" customWidth="1"/>
    <col min="3313" max="3313" width="2.85546875" style="1" customWidth="1"/>
    <col min="3314" max="3315" width="15.7109375" style="1" customWidth="1"/>
    <col min="3316" max="3316" width="2.85546875" style="1" customWidth="1"/>
    <col min="3317" max="3551" width="9.140625" style="1"/>
    <col min="3552" max="3552" width="2.85546875" style="1" customWidth="1"/>
    <col min="3553" max="3553" width="45.85546875" style="1" customWidth="1"/>
    <col min="3554" max="3554" width="2.85546875" style="1" customWidth="1"/>
    <col min="3555" max="3556" width="15.7109375" style="1" customWidth="1"/>
    <col min="3557" max="3557" width="2.85546875" style="1" customWidth="1"/>
    <col min="3558" max="3559" width="15.7109375" style="1" customWidth="1"/>
    <col min="3560" max="3560" width="2.85546875" style="1" customWidth="1"/>
    <col min="3561" max="3562" width="15.7109375" style="1" customWidth="1"/>
    <col min="3563" max="3563" width="2.85546875" style="1" customWidth="1"/>
    <col min="3564" max="3565" width="15.7109375" style="1" customWidth="1"/>
    <col min="3566" max="3566" width="2.85546875" style="1" customWidth="1"/>
    <col min="3567" max="3568" width="15.7109375" style="1" customWidth="1"/>
    <col min="3569" max="3569" width="2.85546875" style="1" customWidth="1"/>
    <col min="3570" max="3571" width="15.7109375" style="1" customWidth="1"/>
    <col min="3572" max="3572" width="2.85546875" style="1" customWidth="1"/>
    <col min="3573" max="3807" width="9.140625" style="1"/>
    <col min="3808" max="3808" width="2.85546875" style="1" customWidth="1"/>
    <col min="3809" max="3809" width="45.85546875" style="1" customWidth="1"/>
    <col min="3810" max="3810" width="2.85546875" style="1" customWidth="1"/>
    <col min="3811" max="3812" width="15.7109375" style="1" customWidth="1"/>
    <col min="3813" max="3813" width="2.85546875" style="1" customWidth="1"/>
    <col min="3814" max="3815" width="15.7109375" style="1" customWidth="1"/>
    <col min="3816" max="3816" width="2.85546875" style="1" customWidth="1"/>
    <col min="3817" max="3818" width="15.7109375" style="1" customWidth="1"/>
    <col min="3819" max="3819" width="2.85546875" style="1" customWidth="1"/>
    <col min="3820" max="3821" width="15.7109375" style="1" customWidth="1"/>
    <col min="3822" max="3822" width="2.85546875" style="1" customWidth="1"/>
    <col min="3823" max="3824" width="15.7109375" style="1" customWidth="1"/>
    <col min="3825" max="3825" width="2.85546875" style="1" customWidth="1"/>
    <col min="3826" max="3827" width="15.7109375" style="1" customWidth="1"/>
    <col min="3828" max="3828" width="2.85546875" style="1" customWidth="1"/>
    <col min="3829" max="4063" width="9.140625" style="1"/>
    <col min="4064" max="4064" width="2.85546875" style="1" customWidth="1"/>
    <col min="4065" max="4065" width="45.85546875" style="1" customWidth="1"/>
    <col min="4066" max="4066" width="2.85546875" style="1" customWidth="1"/>
    <col min="4067" max="4068" width="15.7109375" style="1" customWidth="1"/>
    <col min="4069" max="4069" width="2.85546875" style="1" customWidth="1"/>
    <col min="4070" max="4071" width="15.7109375" style="1" customWidth="1"/>
    <col min="4072" max="4072" width="2.85546875" style="1" customWidth="1"/>
    <col min="4073" max="4074" width="15.7109375" style="1" customWidth="1"/>
    <col min="4075" max="4075" width="2.85546875" style="1" customWidth="1"/>
    <col min="4076" max="4077" width="15.7109375" style="1" customWidth="1"/>
    <col min="4078" max="4078" width="2.85546875" style="1" customWidth="1"/>
    <col min="4079" max="4080" width="15.7109375" style="1" customWidth="1"/>
    <col min="4081" max="4081" width="2.85546875" style="1" customWidth="1"/>
    <col min="4082" max="4083" width="15.7109375" style="1" customWidth="1"/>
    <col min="4084" max="4084" width="2.85546875" style="1" customWidth="1"/>
    <col min="4085" max="4319" width="9.140625" style="1"/>
    <col min="4320" max="4320" width="2.85546875" style="1" customWidth="1"/>
    <col min="4321" max="4321" width="45.85546875" style="1" customWidth="1"/>
    <col min="4322" max="4322" width="2.85546875" style="1" customWidth="1"/>
    <col min="4323" max="4324" width="15.7109375" style="1" customWidth="1"/>
    <col min="4325" max="4325" width="2.85546875" style="1" customWidth="1"/>
    <col min="4326" max="4327" width="15.7109375" style="1" customWidth="1"/>
    <col min="4328" max="4328" width="2.85546875" style="1" customWidth="1"/>
    <col min="4329" max="4330" width="15.7109375" style="1" customWidth="1"/>
    <col min="4331" max="4331" width="2.85546875" style="1" customWidth="1"/>
    <col min="4332" max="4333" width="15.7109375" style="1" customWidth="1"/>
    <col min="4334" max="4334" width="2.85546875" style="1" customWidth="1"/>
    <col min="4335" max="4336" width="15.7109375" style="1" customWidth="1"/>
    <col min="4337" max="4337" width="2.85546875" style="1" customWidth="1"/>
    <col min="4338" max="4339" width="15.7109375" style="1" customWidth="1"/>
    <col min="4340" max="4340" width="2.85546875" style="1" customWidth="1"/>
    <col min="4341" max="4575" width="9.140625" style="1"/>
    <col min="4576" max="4576" width="2.85546875" style="1" customWidth="1"/>
    <col min="4577" max="4577" width="45.85546875" style="1" customWidth="1"/>
    <col min="4578" max="4578" width="2.85546875" style="1" customWidth="1"/>
    <col min="4579" max="4580" width="15.7109375" style="1" customWidth="1"/>
    <col min="4581" max="4581" width="2.85546875" style="1" customWidth="1"/>
    <col min="4582" max="4583" width="15.7109375" style="1" customWidth="1"/>
    <col min="4584" max="4584" width="2.85546875" style="1" customWidth="1"/>
    <col min="4585" max="4586" width="15.7109375" style="1" customWidth="1"/>
    <col min="4587" max="4587" width="2.85546875" style="1" customWidth="1"/>
    <col min="4588" max="4589" width="15.7109375" style="1" customWidth="1"/>
    <col min="4590" max="4590" width="2.85546875" style="1" customWidth="1"/>
    <col min="4591" max="4592" width="15.7109375" style="1" customWidth="1"/>
    <col min="4593" max="4593" width="2.85546875" style="1" customWidth="1"/>
    <col min="4594" max="4595" width="15.7109375" style="1" customWidth="1"/>
    <col min="4596" max="4596" width="2.85546875" style="1" customWidth="1"/>
    <col min="4597" max="4831" width="9.140625" style="1"/>
    <col min="4832" max="4832" width="2.85546875" style="1" customWidth="1"/>
    <col min="4833" max="4833" width="45.85546875" style="1" customWidth="1"/>
    <col min="4834" max="4834" width="2.85546875" style="1" customWidth="1"/>
    <col min="4835" max="4836" width="15.7109375" style="1" customWidth="1"/>
    <col min="4837" max="4837" width="2.85546875" style="1" customWidth="1"/>
    <col min="4838" max="4839" width="15.7109375" style="1" customWidth="1"/>
    <col min="4840" max="4840" width="2.85546875" style="1" customWidth="1"/>
    <col min="4841" max="4842" width="15.7109375" style="1" customWidth="1"/>
    <col min="4843" max="4843" width="2.85546875" style="1" customWidth="1"/>
    <col min="4844" max="4845" width="15.7109375" style="1" customWidth="1"/>
    <col min="4846" max="4846" width="2.85546875" style="1" customWidth="1"/>
    <col min="4847" max="4848" width="15.7109375" style="1" customWidth="1"/>
    <col min="4849" max="4849" width="2.85546875" style="1" customWidth="1"/>
    <col min="4850" max="4851" width="15.7109375" style="1" customWidth="1"/>
    <col min="4852" max="4852" width="2.85546875" style="1" customWidth="1"/>
    <col min="4853" max="5087" width="9.140625" style="1"/>
    <col min="5088" max="5088" width="2.85546875" style="1" customWidth="1"/>
    <col min="5089" max="5089" width="45.85546875" style="1" customWidth="1"/>
    <col min="5090" max="5090" width="2.85546875" style="1" customWidth="1"/>
    <col min="5091" max="5092" width="15.7109375" style="1" customWidth="1"/>
    <col min="5093" max="5093" width="2.85546875" style="1" customWidth="1"/>
    <col min="5094" max="5095" width="15.7109375" style="1" customWidth="1"/>
    <col min="5096" max="5096" width="2.85546875" style="1" customWidth="1"/>
    <col min="5097" max="5098" width="15.7109375" style="1" customWidth="1"/>
    <col min="5099" max="5099" width="2.85546875" style="1" customWidth="1"/>
    <col min="5100" max="5101" width="15.7109375" style="1" customWidth="1"/>
    <col min="5102" max="5102" width="2.85546875" style="1" customWidth="1"/>
    <col min="5103" max="5104" width="15.7109375" style="1" customWidth="1"/>
    <col min="5105" max="5105" width="2.85546875" style="1" customWidth="1"/>
    <col min="5106" max="5107" width="15.7109375" style="1" customWidth="1"/>
    <col min="5108" max="5108" width="2.85546875" style="1" customWidth="1"/>
    <col min="5109" max="5343" width="9.140625" style="1"/>
    <col min="5344" max="5344" width="2.85546875" style="1" customWidth="1"/>
    <col min="5345" max="5345" width="45.85546875" style="1" customWidth="1"/>
    <col min="5346" max="5346" width="2.85546875" style="1" customWidth="1"/>
    <col min="5347" max="5348" width="15.7109375" style="1" customWidth="1"/>
    <col min="5349" max="5349" width="2.85546875" style="1" customWidth="1"/>
    <col min="5350" max="5351" width="15.7109375" style="1" customWidth="1"/>
    <col min="5352" max="5352" width="2.85546875" style="1" customWidth="1"/>
    <col min="5353" max="5354" width="15.7109375" style="1" customWidth="1"/>
    <col min="5355" max="5355" width="2.85546875" style="1" customWidth="1"/>
    <col min="5356" max="5357" width="15.7109375" style="1" customWidth="1"/>
    <col min="5358" max="5358" width="2.85546875" style="1" customWidth="1"/>
    <col min="5359" max="5360" width="15.7109375" style="1" customWidth="1"/>
    <col min="5361" max="5361" width="2.85546875" style="1" customWidth="1"/>
    <col min="5362" max="5363" width="15.7109375" style="1" customWidth="1"/>
    <col min="5364" max="5364" width="2.85546875" style="1" customWidth="1"/>
    <col min="5365" max="5599" width="9.140625" style="1"/>
    <col min="5600" max="5600" width="2.85546875" style="1" customWidth="1"/>
    <col min="5601" max="5601" width="45.85546875" style="1" customWidth="1"/>
    <col min="5602" max="5602" width="2.85546875" style="1" customWidth="1"/>
    <col min="5603" max="5604" width="15.7109375" style="1" customWidth="1"/>
    <col min="5605" max="5605" width="2.85546875" style="1" customWidth="1"/>
    <col min="5606" max="5607" width="15.7109375" style="1" customWidth="1"/>
    <col min="5608" max="5608" width="2.85546875" style="1" customWidth="1"/>
    <col min="5609" max="5610" width="15.7109375" style="1" customWidth="1"/>
    <col min="5611" max="5611" width="2.85546875" style="1" customWidth="1"/>
    <col min="5612" max="5613" width="15.7109375" style="1" customWidth="1"/>
    <col min="5614" max="5614" width="2.85546875" style="1" customWidth="1"/>
    <col min="5615" max="5616" width="15.7109375" style="1" customWidth="1"/>
    <col min="5617" max="5617" width="2.85546875" style="1" customWidth="1"/>
    <col min="5618" max="5619" width="15.7109375" style="1" customWidth="1"/>
    <col min="5620" max="5620" width="2.85546875" style="1" customWidth="1"/>
    <col min="5621" max="5855" width="9.140625" style="1"/>
    <col min="5856" max="5856" width="2.85546875" style="1" customWidth="1"/>
    <col min="5857" max="5857" width="45.85546875" style="1" customWidth="1"/>
    <col min="5858" max="5858" width="2.85546875" style="1" customWidth="1"/>
    <col min="5859" max="5860" width="15.7109375" style="1" customWidth="1"/>
    <col min="5861" max="5861" width="2.85546875" style="1" customWidth="1"/>
    <col min="5862" max="5863" width="15.7109375" style="1" customWidth="1"/>
    <col min="5864" max="5864" width="2.85546875" style="1" customWidth="1"/>
    <col min="5865" max="5866" width="15.7109375" style="1" customWidth="1"/>
    <col min="5867" max="5867" width="2.85546875" style="1" customWidth="1"/>
    <col min="5868" max="5869" width="15.7109375" style="1" customWidth="1"/>
    <col min="5870" max="5870" width="2.85546875" style="1" customWidth="1"/>
    <col min="5871" max="5872" width="15.7109375" style="1" customWidth="1"/>
    <col min="5873" max="5873" width="2.85546875" style="1" customWidth="1"/>
    <col min="5874" max="5875" width="15.7109375" style="1" customWidth="1"/>
    <col min="5876" max="5876" width="2.85546875" style="1" customWidth="1"/>
    <col min="5877" max="6111" width="9.140625" style="1"/>
    <col min="6112" max="6112" width="2.85546875" style="1" customWidth="1"/>
    <col min="6113" max="6113" width="45.85546875" style="1" customWidth="1"/>
    <col min="6114" max="6114" width="2.85546875" style="1" customWidth="1"/>
    <col min="6115" max="6116" width="15.7109375" style="1" customWidth="1"/>
    <col min="6117" max="6117" width="2.85546875" style="1" customWidth="1"/>
    <col min="6118" max="6119" width="15.7109375" style="1" customWidth="1"/>
    <col min="6120" max="6120" width="2.85546875" style="1" customWidth="1"/>
    <col min="6121" max="6122" width="15.7109375" style="1" customWidth="1"/>
    <col min="6123" max="6123" width="2.85546875" style="1" customWidth="1"/>
    <col min="6124" max="6125" width="15.7109375" style="1" customWidth="1"/>
    <col min="6126" max="6126" width="2.85546875" style="1" customWidth="1"/>
    <col min="6127" max="6128" width="15.7109375" style="1" customWidth="1"/>
    <col min="6129" max="6129" width="2.85546875" style="1" customWidth="1"/>
    <col min="6130" max="6131" width="15.7109375" style="1" customWidth="1"/>
    <col min="6132" max="6132" width="2.85546875" style="1" customWidth="1"/>
    <col min="6133" max="6367" width="9.140625" style="1"/>
    <col min="6368" max="6368" width="2.85546875" style="1" customWidth="1"/>
    <col min="6369" max="6369" width="45.85546875" style="1" customWidth="1"/>
    <col min="6370" max="6370" width="2.85546875" style="1" customWidth="1"/>
    <col min="6371" max="6372" width="15.7109375" style="1" customWidth="1"/>
    <col min="6373" max="6373" width="2.85546875" style="1" customWidth="1"/>
    <col min="6374" max="6375" width="15.7109375" style="1" customWidth="1"/>
    <col min="6376" max="6376" width="2.85546875" style="1" customWidth="1"/>
    <col min="6377" max="6378" width="15.7109375" style="1" customWidth="1"/>
    <col min="6379" max="6379" width="2.85546875" style="1" customWidth="1"/>
    <col min="6380" max="6381" width="15.7109375" style="1" customWidth="1"/>
    <col min="6382" max="6382" width="2.85546875" style="1" customWidth="1"/>
    <col min="6383" max="6384" width="15.7109375" style="1" customWidth="1"/>
    <col min="6385" max="6385" width="2.85546875" style="1" customWidth="1"/>
    <col min="6386" max="6387" width="15.7109375" style="1" customWidth="1"/>
    <col min="6388" max="6388" width="2.85546875" style="1" customWidth="1"/>
    <col min="6389" max="6623" width="9.140625" style="1"/>
    <col min="6624" max="6624" width="2.85546875" style="1" customWidth="1"/>
    <col min="6625" max="6625" width="45.85546875" style="1" customWidth="1"/>
    <col min="6626" max="6626" width="2.85546875" style="1" customWidth="1"/>
    <col min="6627" max="6628" width="15.7109375" style="1" customWidth="1"/>
    <col min="6629" max="6629" width="2.85546875" style="1" customWidth="1"/>
    <col min="6630" max="6631" width="15.7109375" style="1" customWidth="1"/>
    <col min="6632" max="6632" width="2.85546875" style="1" customWidth="1"/>
    <col min="6633" max="6634" width="15.7109375" style="1" customWidth="1"/>
    <col min="6635" max="6635" width="2.85546875" style="1" customWidth="1"/>
    <col min="6636" max="6637" width="15.7109375" style="1" customWidth="1"/>
    <col min="6638" max="6638" width="2.85546875" style="1" customWidth="1"/>
    <col min="6639" max="6640" width="15.7109375" style="1" customWidth="1"/>
    <col min="6641" max="6641" width="2.85546875" style="1" customWidth="1"/>
    <col min="6642" max="6643" width="15.7109375" style="1" customWidth="1"/>
    <col min="6644" max="6644" width="2.85546875" style="1" customWidth="1"/>
    <col min="6645" max="6879" width="9.140625" style="1"/>
    <col min="6880" max="6880" width="2.85546875" style="1" customWidth="1"/>
    <col min="6881" max="6881" width="45.85546875" style="1" customWidth="1"/>
    <col min="6882" max="6882" width="2.85546875" style="1" customWidth="1"/>
    <col min="6883" max="6884" width="15.7109375" style="1" customWidth="1"/>
    <col min="6885" max="6885" width="2.85546875" style="1" customWidth="1"/>
    <col min="6886" max="6887" width="15.7109375" style="1" customWidth="1"/>
    <col min="6888" max="6888" width="2.85546875" style="1" customWidth="1"/>
    <col min="6889" max="6890" width="15.7109375" style="1" customWidth="1"/>
    <col min="6891" max="6891" width="2.85546875" style="1" customWidth="1"/>
    <col min="6892" max="6893" width="15.7109375" style="1" customWidth="1"/>
    <col min="6894" max="6894" width="2.85546875" style="1" customWidth="1"/>
    <col min="6895" max="6896" width="15.7109375" style="1" customWidth="1"/>
    <col min="6897" max="6897" width="2.85546875" style="1" customWidth="1"/>
    <col min="6898" max="6899" width="15.7109375" style="1" customWidth="1"/>
    <col min="6900" max="6900" width="2.85546875" style="1" customWidth="1"/>
    <col min="6901" max="7135" width="9.140625" style="1"/>
    <col min="7136" max="7136" width="2.85546875" style="1" customWidth="1"/>
    <col min="7137" max="7137" width="45.85546875" style="1" customWidth="1"/>
    <col min="7138" max="7138" width="2.85546875" style="1" customWidth="1"/>
    <col min="7139" max="7140" width="15.7109375" style="1" customWidth="1"/>
    <col min="7141" max="7141" width="2.85546875" style="1" customWidth="1"/>
    <col min="7142" max="7143" width="15.7109375" style="1" customWidth="1"/>
    <col min="7144" max="7144" width="2.85546875" style="1" customWidth="1"/>
    <col min="7145" max="7146" width="15.7109375" style="1" customWidth="1"/>
    <col min="7147" max="7147" width="2.85546875" style="1" customWidth="1"/>
    <col min="7148" max="7149" width="15.7109375" style="1" customWidth="1"/>
    <col min="7150" max="7150" width="2.85546875" style="1" customWidth="1"/>
    <col min="7151" max="7152" width="15.7109375" style="1" customWidth="1"/>
    <col min="7153" max="7153" width="2.85546875" style="1" customWidth="1"/>
    <col min="7154" max="7155" width="15.7109375" style="1" customWidth="1"/>
    <col min="7156" max="7156" width="2.85546875" style="1" customWidth="1"/>
    <col min="7157" max="7391" width="9.140625" style="1"/>
    <col min="7392" max="7392" width="2.85546875" style="1" customWidth="1"/>
    <col min="7393" max="7393" width="45.85546875" style="1" customWidth="1"/>
    <col min="7394" max="7394" width="2.85546875" style="1" customWidth="1"/>
    <col min="7395" max="7396" width="15.7109375" style="1" customWidth="1"/>
    <col min="7397" max="7397" width="2.85546875" style="1" customWidth="1"/>
    <col min="7398" max="7399" width="15.7109375" style="1" customWidth="1"/>
    <col min="7400" max="7400" width="2.85546875" style="1" customWidth="1"/>
    <col min="7401" max="7402" width="15.7109375" style="1" customWidth="1"/>
    <col min="7403" max="7403" width="2.85546875" style="1" customWidth="1"/>
    <col min="7404" max="7405" width="15.7109375" style="1" customWidth="1"/>
    <col min="7406" max="7406" width="2.85546875" style="1" customWidth="1"/>
    <col min="7407" max="7408" width="15.7109375" style="1" customWidth="1"/>
    <col min="7409" max="7409" width="2.85546875" style="1" customWidth="1"/>
    <col min="7410" max="7411" width="15.7109375" style="1" customWidth="1"/>
    <col min="7412" max="7412" width="2.85546875" style="1" customWidth="1"/>
    <col min="7413" max="7647" width="9.140625" style="1"/>
    <col min="7648" max="7648" width="2.85546875" style="1" customWidth="1"/>
    <col min="7649" max="7649" width="45.85546875" style="1" customWidth="1"/>
    <col min="7650" max="7650" width="2.85546875" style="1" customWidth="1"/>
    <col min="7651" max="7652" width="15.7109375" style="1" customWidth="1"/>
    <col min="7653" max="7653" width="2.85546875" style="1" customWidth="1"/>
    <col min="7654" max="7655" width="15.7109375" style="1" customWidth="1"/>
    <col min="7656" max="7656" width="2.85546875" style="1" customWidth="1"/>
    <col min="7657" max="7658" width="15.7109375" style="1" customWidth="1"/>
    <col min="7659" max="7659" width="2.85546875" style="1" customWidth="1"/>
    <col min="7660" max="7661" width="15.7109375" style="1" customWidth="1"/>
    <col min="7662" max="7662" width="2.85546875" style="1" customWidth="1"/>
    <col min="7663" max="7664" width="15.7109375" style="1" customWidth="1"/>
    <col min="7665" max="7665" width="2.85546875" style="1" customWidth="1"/>
    <col min="7666" max="7667" width="15.7109375" style="1" customWidth="1"/>
    <col min="7668" max="7668" width="2.85546875" style="1" customWidth="1"/>
    <col min="7669" max="7903" width="9.140625" style="1"/>
    <col min="7904" max="7904" width="2.85546875" style="1" customWidth="1"/>
    <col min="7905" max="7905" width="45.85546875" style="1" customWidth="1"/>
    <col min="7906" max="7906" width="2.85546875" style="1" customWidth="1"/>
    <col min="7907" max="7908" width="15.7109375" style="1" customWidth="1"/>
    <col min="7909" max="7909" width="2.85546875" style="1" customWidth="1"/>
    <col min="7910" max="7911" width="15.7109375" style="1" customWidth="1"/>
    <col min="7912" max="7912" width="2.85546875" style="1" customWidth="1"/>
    <col min="7913" max="7914" width="15.7109375" style="1" customWidth="1"/>
    <col min="7915" max="7915" width="2.85546875" style="1" customWidth="1"/>
    <col min="7916" max="7917" width="15.7109375" style="1" customWidth="1"/>
    <col min="7918" max="7918" width="2.85546875" style="1" customWidth="1"/>
    <col min="7919" max="7920" width="15.7109375" style="1" customWidth="1"/>
    <col min="7921" max="7921" width="2.85546875" style="1" customWidth="1"/>
    <col min="7922" max="7923" width="15.7109375" style="1" customWidth="1"/>
    <col min="7924" max="7924" width="2.85546875" style="1" customWidth="1"/>
    <col min="7925" max="8159" width="9.140625" style="1"/>
    <col min="8160" max="8160" width="2.85546875" style="1" customWidth="1"/>
    <col min="8161" max="8161" width="45.85546875" style="1" customWidth="1"/>
    <col min="8162" max="8162" width="2.85546875" style="1" customWidth="1"/>
    <col min="8163" max="8164" width="15.7109375" style="1" customWidth="1"/>
    <col min="8165" max="8165" width="2.85546875" style="1" customWidth="1"/>
    <col min="8166" max="8167" width="15.7109375" style="1" customWidth="1"/>
    <col min="8168" max="8168" width="2.85546875" style="1" customWidth="1"/>
    <col min="8169" max="8170" width="15.7109375" style="1" customWidth="1"/>
    <col min="8171" max="8171" width="2.85546875" style="1" customWidth="1"/>
    <col min="8172" max="8173" width="15.7109375" style="1" customWidth="1"/>
    <col min="8174" max="8174" width="2.85546875" style="1" customWidth="1"/>
    <col min="8175" max="8176" width="15.7109375" style="1" customWidth="1"/>
    <col min="8177" max="8177" width="2.85546875" style="1" customWidth="1"/>
    <col min="8178" max="8179" width="15.7109375" style="1" customWidth="1"/>
    <col min="8180" max="8180" width="2.85546875" style="1" customWidth="1"/>
    <col min="8181" max="8415" width="9.140625" style="1"/>
    <col min="8416" max="8416" width="2.85546875" style="1" customWidth="1"/>
    <col min="8417" max="8417" width="45.85546875" style="1" customWidth="1"/>
    <col min="8418" max="8418" width="2.85546875" style="1" customWidth="1"/>
    <col min="8419" max="8420" width="15.7109375" style="1" customWidth="1"/>
    <col min="8421" max="8421" width="2.85546875" style="1" customWidth="1"/>
    <col min="8422" max="8423" width="15.7109375" style="1" customWidth="1"/>
    <col min="8424" max="8424" width="2.85546875" style="1" customWidth="1"/>
    <col min="8425" max="8426" width="15.7109375" style="1" customWidth="1"/>
    <col min="8427" max="8427" width="2.85546875" style="1" customWidth="1"/>
    <col min="8428" max="8429" width="15.7109375" style="1" customWidth="1"/>
    <col min="8430" max="8430" width="2.85546875" style="1" customWidth="1"/>
    <col min="8431" max="8432" width="15.7109375" style="1" customWidth="1"/>
    <col min="8433" max="8433" width="2.85546875" style="1" customWidth="1"/>
    <col min="8434" max="8435" width="15.7109375" style="1" customWidth="1"/>
    <col min="8436" max="8436" width="2.85546875" style="1" customWidth="1"/>
    <col min="8437" max="8671" width="9.140625" style="1"/>
    <col min="8672" max="8672" width="2.85546875" style="1" customWidth="1"/>
    <col min="8673" max="8673" width="45.85546875" style="1" customWidth="1"/>
    <col min="8674" max="8674" width="2.85546875" style="1" customWidth="1"/>
    <col min="8675" max="8676" width="15.7109375" style="1" customWidth="1"/>
    <col min="8677" max="8677" width="2.85546875" style="1" customWidth="1"/>
    <col min="8678" max="8679" width="15.7109375" style="1" customWidth="1"/>
    <col min="8680" max="8680" width="2.85546875" style="1" customWidth="1"/>
    <col min="8681" max="8682" width="15.7109375" style="1" customWidth="1"/>
    <col min="8683" max="8683" width="2.85546875" style="1" customWidth="1"/>
    <col min="8684" max="8685" width="15.7109375" style="1" customWidth="1"/>
    <col min="8686" max="8686" width="2.85546875" style="1" customWidth="1"/>
    <col min="8687" max="8688" width="15.7109375" style="1" customWidth="1"/>
    <col min="8689" max="8689" width="2.85546875" style="1" customWidth="1"/>
    <col min="8690" max="8691" width="15.7109375" style="1" customWidth="1"/>
    <col min="8692" max="8692" width="2.85546875" style="1" customWidth="1"/>
    <col min="8693" max="8927" width="9.140625" style="1"/>
    <col min="8928" max="8928" width="2.85546875" style="1" customWidth="1"/>
    <col min="8929" max="8929" width="45.85546875" style="1" customWidth="1"/>
    <col min="8930" max="8930" width="2.85546875" style="1" customWidth="1"/>
    <col min="8931" max="8932" width="15.7109375" style="1" customWidth="1"/>
    <col min="8933" max="8933" width="2.85546875" style="1" customWidth="1"/>
    <col min="8934" max="8935" width="15.7109375" style="1" customWidth="1"/>
    <col min="8936" max="8936" width="2.85546875" style="1" customWidth="1"/>
    <col min="8937" max="8938" width="15.7109375" style="1" customWidth="1"/>
    <col min="8939" max="8939" width="2.85546875" style="1" customWidth="1"/>
    <col min="8940" max="8941" width="15.7109375" style="1" customWidth="1"/>
    <col min="8942" max="8942" width="2.85546875" style="1" customWidth="1"/>
    <col min="8943" max="8944" width="15.7109375" style="1" customWidth="1"/>
    <col min="8945" max="8945" width="2.85546875" style="1" customWidth="1"/>
    <col min="8946" max="8947" width="15.7109375" style="1" customWidth="1"/>
    <col min="8948" max="8948" width="2.85546875" style="1" customWidth="1"/>
    <col min="8949" max="9183" width="9.140625" style="1"/>
    <col min="9184" max="9184" width="2.85546875" style="1" customWidth="1"/>
    <col min="9185" max="9185" width="45.85546875" style="1" customWidth="1"/>
    <col min="9186" max="9186" width="2.85546875" style="1" customWidth="1"/>
    <col min="9187" max="9188" width="15.7109375" style="1" customWidth="1"/>
    <col min="9189" max="9189" width="2.85546875" style="1" customWidth="1"/>
    <col min="9190" max="9191" width="15.7109375" style="1" customWidth="1"/>
    <col min="9192" max="9192" width="2.85546875" style="1" customWidth="1"/>
    <col min="9193" max="9194" width="15.7109375" style="1" customWidth="1"/>
    <col min="9195" max="9195" width="2.85546875" style="1" customWidth="1"/>
    <col min="9196" max="9197" width="15.7109375" style="1" customWidth="1"/>
    <col min="9198" max="9198" width="2.85546875" style="1" customWidth="1"/>
    <col min="9199" max="9200" width="15.7109375" style="1" customWidth="1"/>
    <col min="9201" max="9201" width="2.85546875" style="1" customWidth="1"/>
    <col min="9202" max="9203" width="15.7109375" style="1" customWidth="1"/>
    <col min="9204" max="9204" width="2.85546875" style="1" customWidth="1"/>
    <col min="9205" max="9439" width="9.140625" style="1"/>
    <col min="9440" max="9440" width="2.85546875" style="1" customWidth="1"/>
    <col min="9441" max="9441" width="45.85546875" style="1" customWidth="1"/>
    <col min="9442" max="9442" width="2.85546875" style="1" customWidth="1"/>
    <col min="9443" max="9444" width="15.7109375" style="1" customWidth="1"/>
    <col min="9445" max="9445" width="2.85546875" style="1" customWidth="1"/>
    <col min="9446" max="9447" width="15.7109375" style="1" customWidth="1"/>
    <col min="9448" max="9448" width="2.85546875" style="1" customWidth="1"/>
    <col min="9449" max="9450" width="15.7109375" style="1" customWidth="1"/>
    <col min="9451" max="9451" width="2.85546875" style="1" customWidth="1"/>
    <col min="9452" max="9453" width="15.7109375" style="1" customWidth="1"/>
    <col min="9454" max="9454" width="2.85546875" style="1" customWidth="1"/>
    <col min="9455" max="9456" width="15.7109375" style="1" customWidth="1"/>
    <col min="9457" max="9457" width="2.85546875" style="1" customWidth="1"/>
    <col min="9458" max="9459" width="15.7109375" style="1" customWidth="1"/>
    <col min="9460" max="9460" width="2.85546875" style="1" customWidth="1"/>
    <col min="9461" max="9695" width="9.140625" style="1"/>
    <col min="9696" max="9696" width="2.85546875" style="1" customWidth="1"/>
    <col min="9697" max="9697" width="45.85546875" style="1" customWidth="1"/>
    <col min="9698" max="9698" width="2.85546875" style="1" customWidth="1"/>
    <col min="9699" max="9700" width="15.7109375" style="1" customWidth="1"/>
    <col min="9701" max="9701" width="2.85546875" style="1" customWidth="1"/>
    <col min="9702" max="9703" width="15.7109375" style="1" customWidth="1"/>
    <col min="9704" max="9704" width="2.85546875" style="1" customWidth="1"/>
    <col min="9705" max="9706" width="15.7109375" style="1" customWidth="1"/>
    <col min="9707" max="9707" width="2.85546875" style="1" customWidth="1"/>
    <col min="9708" max="9709" width="15.7109375" style="1" customWidth="1"/>
    <col min="9710" max="9710" width="2.85546875" style="1" customWidth="1"/>
    <col min="9711" max="9712" width="15.7109375" style="1" customWidth="1"/>
    <col min="9713" max="9713" width="2.85546875" style="1" customWidth="1"/>
    <col min="9714" max="9715" width="15.7109375" style="1" customWidth="1"/>
    <col min="9716" max="9716" width="2.85546875" style="1" customWidth="1"/>
    <col min="9717" max="9951" width="9.140625" style="1"/>
    <col min="9952" max="9952" width="2.85546875" style="1" customWidth="1"/>
    <col min="9953" max="9953" width="45.85546875" style="1" customWidth="1"/>
    <col min="9954" max="9954" width="2.85546875" style="1" customWidth="1"/>
    <col min="9955" max="9956" width="15.7109375" style="1" customWidth="1"/>
    <col min="9957" max="9957" width="2.85546875" style="1" customWidth="1"/>
    <col min="9958" max="9959" width="15.7109375" style="1" customWidth="1"/>
    <col min="9960" max="9960" width="2.85546875" style="1" customWidth="1"/>
    <col min="9961" max="9962" width="15.7109375" style="1" customWidth="1"/>
    <col min="9963" max="9963" width="2.85546875" style="1" customWidth="1"/>
    <col min="9964" max="9965" width="15.7109375" style="1" customWidth="1"/>
    <col min="9966" max="9966" width="2.85546875" style="1" customWidth="1"/>
    <col min="9967" max="9968" width="15.7109375" style="1" customWidth="1"/>
    <col min="9969" max="9969" width="2.85546875" style="1" customWidth="1"/>
    <col min="9970" max="9971" width="15.7109375" style="1" customWidth="1"/>
    <col min="9972" max="9972" width="2.85546875" style="1" customWidth="1"/>
    <col min="9973" max="10207" width="9.140625" style="1"/>
    <col min="10208" max="10208" width="2.85546875" style="1" customWidth="1"/>
    <col min="10209" max="10209" width="45.85546875" style="1" customWidth="1"/>
    <col min="10210" max="10210" width="2.85546875" style="1" customWidth="1"/>
    <col min="10211" max="10212" width="15.7109375" style="1" customWidth="1"/>
    <col min="10213" max="10213" width="2.85546875" style="1" customWidth="1"/>
    <col min="10214" max="10215" width="15.7109375" style="1" customWidth="1"/>
    <col min="10216" max="10216" width="2.85546875" style="1" customWidth="1"/>
    <col min="10217" max="10218" width="15.7109375" style="1" customWidth="1"/>
    <col min="10219" max="10219" width="2.85546875" style="1" customWidth="1"/>
    <col min="10220" max="10221" width="15.7109375" style="1" customWidth="1"/>
    <col min="10222" max="10222" width="2.85546875" style="1" customWidth="1"/>
    <col min="10223" max="10224" width="15.7109375" style="1" customWidth="1"/>
    <col min="10225" max="10225" width="2.85546875" style="1" customWidth="1"/>
    <col min="10226" max="10227" width="15.7109375" style="1" customWidth="1"/>
    <col min="10228" max="10228" width="2.85546875" style="1" customWidth="1"/>
    <col min="10229" max="10463" width="9.140625" style="1"/>
    <col min="10464" max="10464" width="2.85546875" style="1" customWidth="1"/>
    <col min="10465" max="10465" width="45.85546875" style="1" customWidth="1"/>
    <col min="10466" max="10466" width="2.85546875" style="1" customWidth="1"/>
    <col min="10467" max="10468" width="15.7109375" style="1" customWidth="1"/>
    <col min="10469" max="10469" width="2.85546875" style="1" customWidth="1"/>
    <col min="10470" max="10471" width="15.7109375" style="1" customWidth="1"/>
    <col min="10472" max="10472" width="2.85546875" style="1" customWidth="1"/>
    <col min="10473" max="10474" width="15.7109375" style="1" customWidth="1"/>
    <col min="10475" max="10475" width="2.85546875" style="1" customWidth="1"/>
    <col min="10476" max="10477" width="15.7109375" style="1" customWidth="1"/>
    <col min="10478" max="10478" width="2.85546875" style="1" customWidth="1"/>
    <col min="10479" max="10480" width="15.7109375" style="1" customWidth="1"/>
    <col min="10481" max="10481" width="2.85546875" style="1" customWidth="1"/>
    <col min="10482" max="10483" width="15.7109375" style="1" customWidth="1"/>
    <col min="10484" max="10484" width="2.85546875" style="1" customWidth="1"/>
    <col min="10485" max="10719" width="9.140625" style="1"/>
    <col min="10720" max="10720" width="2.85546875" style="1" customWidth="1"/>
    <col min="10721" max="10721" width="45.85546875" style="1" customWidth="1"/>
    <col min="10722" max="10722" width="2.85546875" style="1" customWidth="1"/>
    <col min="10723" max="10724" width="15.7109375" style="1" customWidth="1"/>
    <col min="10725" max="10725" width="2.85546875" style="1" customWidth="1"/>
    <col min="10726" max="10727" width="15.7109375" style="1" customWidth="1"/>
    <col min="10728" max="10728" width="2.85546875" style="1" customWidth="1"/>
    <col min="10729" max="10730" width="15.7109375" style="1" customWidth="1"/>
    <col min="10731" max="10731" width="2.85546875" style="1" customWidth="1"/>
    <col min="10732" max="10733" width="15.7109375" style="1" customWidth="1"/>
    <col min="10734" max="10734" width="2.85546875" style="1" customWidth="1"/>
    <col min="10735" max="10736" width="15.7109375" style="1" customWidth="1"/>
    <col min="10737" max="10737" width="2.85546875" style="1" customWidth="1"/>
    <col min="10738" max="10739" width="15.7109375" style="1" customWidth="1"/>
    <col min="10740" max="10740" width="2.85546875" style="1" customWidth="1"/>
    <col min="10741" max="10975" width="9.140625" style="1"/>
    <col min="10976" max="10976" width="2.85546875" style="1" customWidth="1"/>
    <col min="10977" max="10977" width="45.85546875" style="1" customWidth="1"/>
    <col min="10978" max="10978" width="2.85546875" style="1" customWidth="1"/>
    <col min="10979" max="10980" width="15.7109375" style="1" customWidth="1"/>
    <col min="10981" max="10981" width="2.85546875" style="1" customWidth="1"/>
    <col min="10982" max="10983" width="15.7109375" style="1" customWidth="1"/>
    <col min="10984" max="10984" width="2.85546875" style="1" customWidth="1"/>
    <col min="10985" max="10986" width="15.7109375" style="1" customWidth="1"/>
    <col min="10987" max="10987" width="2.85546875" style="1" customWidth="1"/>
    <col min="10988" max="10989" width="15.7109375" style="1" customWidth="1"/>
    <col min="10990" max="10990" width="2.85546875" style="1" customWidth="1"/>
    <col min="10991" max="10992" width="15.7109375" style="1" customWidth="1"/>
    <col min="10993" max="10993" width="2.85546875" style="1" customWidth="1"/>
    <col min="10994" max="10995" width="15.7109375" style="1" customWidth="1"/>
    <col min="10996" max="10996" width="2.85546875" style="1" customWidth="1"/>
    <col min="10997" max="11231" width="9.140625" style="1"/>
    <col min="11232" max="11232" width="2.85546875" style="1" customWidth="1"/>
    <col min="11233" max="11233" width="45.85546875" style="1" customWidth="1"/>
    <col min="11234" max="11234" width="2.85546875" style="1" customWidth="1"/>
    <col min="11235" max="11236" width="15.7109375" style="1" customWidth="1"/>
    <col min="11237" max="11237" width="2.85546875" style="1" customWidth="1"/>
    <col min="11238" max="11239" width="15.7109375" style="1" customWidth="1"/>
    <col min="11240" max="11240" width="2.85546875" style="1" customWidth="1"/>
    <col min="11241" max="11242" width="15.7109375" style="1" customWidth="1"/>
    <col min="11243" max="11243" width="2.85546875" style="1" customWidth="1"/>
    <col min="11244" max="11245" width="15.7109375" style="1" customWidth="1"/>
    <col min="11246" max="11246" width="2.85546875" style="1" customWidth="1"/>
    <col min="11247" max="11248" width="15.7109375" style="1" customWidth="1"/>
    <col min="11249" max="11249" width="2.85546875" style="1" customWidth="1"/>
    <col min="11250" max="11251" width="15.7109375" style="1" customWidth="1"/>
    <col min="11252" max="11252" width="2.85546875" style="1" customWidth="1"/>
    <col min="11253" max="11487" width="9.140625" style="1"/>
    <col min="11488" max="11488" width="2.85546875" style="1" customWidth="1"/>
    <col min="11489" max="11489" width="45.85546875" style="1" customWidth="1"/>
    <col min="11490" max="11490" width="2.85546875" style="1" customWidth="1"/>
    <col min="11491" max="11492" width="15.7109375" style="1" customWidth="1"/>
    <col min="11493" max="11493" width="2.85546875" style="1" customWidth="1"/>
    <col min="11494" max="11495" width="15.7109375" style="1" customWidth="1"/>
    <col min="11496" max="11496" width="2.85546875" style="1" customWidth="1"/>
    <col min="11497" max="11498" width="15.7109375" style="1" customWidth="1"/>
    <col min="11499" max="11499" width="2.85546875" style="1" customWidth="1"/>
    <col min="11500" max="11501" width="15.7109375" style="1" customWidth="1"/>
    <col min="11502" max="11502" width="2.85546875" style="1" customWidth="1"/>
    <col min="11503" max="11504" width="15.7109375" style="1" customWidth="1"/>
    <col min="11505" max="11505" width="2.85546875" style="1" customWidth="1"/>
    <col min="11506" max="11507" width="15.7109375" style="1" customWidth="1"/>
    <col min="11508" max="11508" width="2.85546875" style="1" customWidth="1"/>
    <col min="11509" max="11743" width="9.140625" style="1"/>
    <col min="11744" max="11744" width="2.85546875" style="1" customWidth="1"/>
    <col min="11745" max="11745" width="45.85546875" style="1" customWidth="1"/>
    <col min="11746" max="11746" width="2.85546875" style="1" customWidth="1"/>
    <col min="11747" max="11748" width="15.7109375" style="1" customWidth="1"/>
    <col min="11749" max="11749" width="2.85546875" style="1" customWidth="1"/>
    <col min="11750" max="11751" width="15.7109375" style="1" customWidth="1"/>
    <col min="11752" max="11752" width="2.85546875" style="1" customWidth="1"/>
    <col min="11753" max="11754" width="15.7109375" style="1" customWidth="1"/>
    <col min="11755" max="11755" width="2.85546875" style="1" customWidth="1"/>
    <col min="11756" max="11757" width="15.7109375" style="1" customWidth="1"/>
    <col min="11758" max="11758" width="2.85546875" style="1" customWidth="1"/>
    <col min="11759" max="11760" width="15.7109375" style="1" customWidth="1"/>
    <col min="11761" max="11761" width="2.85546875" style="1" customWidth="1"/>
    <col min="11762" max="11763" width="15.7109375" style="1" customWidth="1"/>
    <col min="11764" max="11764" width="2.85546875" style="1" customWidth="1"/>
    <col min="11765" max="11999" width="9.140625" style="1"/>
    <col min="12000" max="12000" width="2.85546875" style="1" customWidth="1"/>
    <col min="12001" max="12001" width="45.85546875" style="1" customWidth="1"/>
    <col min="12002" max="12002" width="2.85546875" style="1" customWidth="1"/>
    <col min="12003" max="12004" width="15.7109375" style="1" customWidth="1"/>
    <col min="12005" max="12005" width="2.85546875" style="1" customWidth="1"/>
    <col min="12006" max="12007" width="15.7109375" style="1" customWidth="1"/>
    <col min="12008" max="12008" width="2.85546875" style="1" customWidth="1"/>
    <col min="12009" max="12010" width="15.7109375" style="1" customWidth="1"/>
    <col min="12011" max="12011" width="2.85546875" style="1" customWidth="1"/>
    <col min="12012" max="12013" width="15.7109375" style="1" customWidth="1"/>
    <col min="12014" max="12014" width="2.85546875" style="1" customWidth="1"/>
    <col min="12015" max="12016" width="15.7109375" style="1" customWidth="1"/>
    <col min="12017" max="12017" width="2.85546875" style="1" customWidth="1"/>
    <col min="12018" max="12019" width="15.7109375" style="1" customWidth="1"/>
    <col min="12020" max="12020" width="2.85546875" style="1" customWidth="1"/>
    <col min="12021" max="12255" width="9.140625" style="1"/>
    <col min="12256" max="12256" width="2.85546875" style="1" customWidth="1"/>
    <col min="12257" max="12257" width="45.85546875" style="1" customWidth="1"/>
    <col min="12258" max="12258" width="2.85546875" style="1" customWidth="1"/>
    <col min="12259" max="12260" width="15.7109375" style="1" customWidth="1"/>
    <col min="12261" max="12261" width="2.85546875" style="1" customWidth="1"/>
    <col min="12262" max="12263" width="15.7109375" style="1" customWidth="1"/>
    <col min="12264" max="12264" width="2.85546875" style="1" customWidth="1"/>
    <col min="12265" max="12266" width="15.7109375" style="1" customWidth="1"/>
    <col min="12267" max="12267" width="2.85546875" style="1" customWidth="1"/>
    <col min="12268" max="12269" width="15.7109375" style="1" customWidth="1"/>
    <col min="12270" max="12270" width="2.85546875" style="1" customWidth="1"/>
    <col min="12271" max="12272" width="15.7109375" style="1" customWidth="1"/>
    <col min="12273" max="12273" width="2.85546875" style="1" customWidth="1"/>
    <col min="12274" max="12275" width="15.7109375" style="1" customWidth="1"/>
    <col min="12276" max="12276" width="2.85546875" style="1" customWidth="1"/>
    <col min="12277" max="12511" width="9.140625" style="1"/>
    <col min="12512" max="12512" width="2.85546875" style="1" customWidth="1"/>
    <col min="12513" max="12513" width="45.85546875" style="1" customWidth="1"/>
    <col min="12514" max="12514" width="2.85546875" style="1" customWidth="1"/>
    <col min="12515" max="12516" width="15.7109375" style="1" customWidth="1"/>
    <col min="12517" max="12517" width="2.85546875" style="1" customWidth="1"/>
    <col min="12518" max="12519" width="15.7109375" style="1" customWidth="1"/>
    <col min="12520" max="12520" width="2.85546875" style="1" customWidth="1"/>
    <col min="12521" max="12522" width="15.7109375" style="1" customWidth="1"/>
    <col min="12523" max="12523" width="2.85546875" style="1" customWidth="1"/>
    <col min="12524" max="12525" width="15.7109375" style="1" customWidth="1"/>
    <col min="12526" max="12526" width="2.85546875" style="1" customWidth="1"/>
    <col min="12527" max="12528" width="15.7109375" style="1" customWidth="1"/>
    <col min="12529" max="12529" width="2.85546875" style="1" customWidth="1"/>
    <col min="12530" max="12531" width="15.7109375" style="1" customWidth="1"/>
    <col min="12532" max="12532" width="2.85546875" style="1" customWidth="1"/>
    <col min="12533" max="12767" width="9.140625" style="1"/>
    <col min="12768" max="12768" width="2.85546875" style="1" customWidth="1"/>
    <col min="12769" max="12769" width="45.85546875" style="1" customWidth="1"/>
    <col min="12770" max="12770" width="2.85546875" style="1" customWidth="1"/>
    <col min="12771" max="12772" width="15.7109375" style="1" customWidth="1"/>
    <col min="12773" max="12773" width="2.85546875" style="1" customWidth="1"/>
    <col min="12774" max="12775" width="15.7109375" style="1" customWidth="1"/>
    <col min="12776" max="12776" width="2.85546875" style="1" customWidth="1"/>
    <col min="12777" max="12778" width="15.7109375" style="1" customWidth="1"/>
    <col min="12779" max="12779" width="2.85546875" style="1" customWidth="1"/>
    <col min="12780" max="12781" width="15.7109375" style="1" customWidth="1"/>
    <col min="12782" max="12782" width="2.85546875" style="1" customWidth="1"/>
    <col min="12783" max="12784" width="15.7109375" style="1" customWidth="1"/>
    <col min="12785" max="12785" width="2.85546875" style="1" customWidth="1"/>
    <col min="12786" max="12787" width="15.7109375" style="1" customWidth="1"/>
    <col min="12788" max="12788" width="2.85546875" style="1" customWidth="1"/>
    <col min="12789" max="13023" width="9.140625" style="1"/>
    <col min="13024" max="13024" width="2.85546875" style="1" customWidth="1"/>
    <col min="13025" max="13025" width="45.85546875" style="1" customWidth="1"/>
    <col min="13026" max="13026" width="2.85546875" style="1" customWidth="1"/>
    <col min="13027" max="13028" width="15.7109375" style="1" customWidth="1"/>
    <col min="13029" max="13029" width="2.85546875" style="1" customWidth="1"/>
    <col min="13030" max="13031" width="15.7109375" style="1" customWidth="1"/>
    <col min="13032" max="13032" width="2.85546875" style="1" customWidth="1"/>
    <col min="13033" max="13034" width="15.7109375" style="1" customWidth="1"/>
    <col min="13035" max="13035" width="2.85546875" style="1" customWidth="1"/>
    <col min="13036" max="13037" width="15.7109375" style="1" customWidth="1"/>
    <col min="13038" max="13038" width="2.85546875" style="1" customWidth="1"/>
    <col min="13039" max="13040" width="15.7109375" style="1" customWidth="1"/>
    <col min="13041" max="13041" width="2.85546875" style="1" customWidth="1"/>
    <col min="13042" max="13043" width="15.7109375" style="1" customWidth="1"/>
    <col min="13044" max="13044" width="2.85546875" style="1" customWidth="1"/>
    <col min="13045" max="13279" width="9.140625" style="1"/>
    <col min="13280" max="13280" width="2.85546875" style="1" customWidth="1"/>
    <col min="13281" max="13281" width="45.85546875" style="1" customWidth="1"/>
    <col min="13282" max="13282" width="2.85546875" style="1" customWidth="1"/>
    <col min="13283" max="13284" width="15.7109375" style="1" customWidth="1"/>
    <col min="13285" max="13285" width="2.85546875" style="1" customWidth="1"/>
    <col min="13286" max="13287" width="15.7109375" style="1" customWidth="1"/>
    <col min="13288" max="13288" width="2.85546875" style="1" customWidth="1"/>
    <col min="13289" max="13290" width="15.7109375" style="1" customWidth="1"/>
    <col min="13291" max="13291" width="2.85546875" style="1" customWidth="1"/>
    <col min="13292" max="13293" width="15.7109375" style="1" customWidth="1"/>
    <col min="13294" max="13294" width="2.85546875" style="1" customWidth="1"/>
    <col min="13295" max="13296" width="15.7109375" style="1" customWidth="1"/>
    <col min="13297" max="13297" width="2.85546875" style="1" customWidth="1"/>
    <col min="13298" max="13299" width="15.7109375" style="1" customWidth="1"/>
    <col min="13300" max="13300" width="2.85546875" style="1" customWidth="1"/>
    <col min="13301" max="13535" width="9.140625" style="1"/>
    <col min="13536" max="13536" width="2.85546875" style="1" customWidth="1"/>
    <col min="13537" max="13537" width="45.85546875" style="1" customWidth="1"/>
    <col min="13538" max="13538" width="2.85546875" style="1" customWidth="1"/>
    <col min="13539" max="13540" width="15.7109375" style="1" customWidth="1"/>
    <col min="13541" max="13541" width="2.85546875" style="1" customWidth="1"/>
    <col min="13542" max="13543" width="15.7109375" style="1" customWidth="1"/>
    <col min="13544" max="13544" width="2.85546875" style="1" customWidth="1"/>
    <col min="13545" max="13546" width="15.7109375" style="1" customWidth="1"/>
    <col min="13547" max="13547" width="2.85546875" style="1" customWidth="1"/>
    <col min="13548" max="13549" width="15.7109375" style="1" customWidth="1"/>
    <col min="13550" max="13550" width="2.85546875" style="1" customWidth="1"/>
    <col min="13551" max="13552" width="15.7109375" style="1" customWidth="1"/>
    <col min="13553" max="13553" width="2.85546875" style="1" customWidth="1"/>
    <col min="13554" max="13555" width="15.7109375" style="1" customWidth="1"/>
    <col min="13556" max="13556" width="2.85546875" style="1" customWidth="1"/>
    <col min="13557" max="13791" width="9.140625" style="1"/>
    <col min="13792" max="13792" width="2.85546875" style="1" customWidth="1"/>
    <col min="13793" max="13793" width="45.85546875" style="1" customWidth="1"/>
    <col min="13794" max="13794" width="2.85546875" style="1" customWidth="1"/>
    <col min="13795" max="13796" width="15.7109375" style="1" customWidth="1"/>
    <col min="13797" max="13797" width="2.85546875" style="1" customWidth="1"/>
    <col min="13798" max="13799" width="15.7109375" style="1" customWidth="1"/>
    <col min="13800" max="13800" width="2.85546875" style="1" customWidth="1"/>
    <col min="13801" max="13802" width="15.7109375" style="1" customWidth="1"/>
    <col min="13803" max="13803" width="2.85546875" style="1" customWidth="1"/>
    <col min="13804" max="13805" width="15.7109375" style="1" customWidth="1"/>
    <col min="13806" max="13806" width="2.85546875" style="1" customWidth="1"/>
    <col min="13807" max="13808" width="15.7109375" style="1" customWidth="1"/>
    <col min="13809" max="13809" width="2.85546875" style="1" customWidth="1"/>
    <col min="13810" max="13811" width="15.7109375" style="1" customWidth="1"/>
    <col min="13812" max="13812" width="2.85546875" style="1" customWidth="1"/>
    <col min="13813" max="14047" width="9.140625" style="1"/>
    <col min="14048" max="14048" width="2.85546875" style="1" customWidth="1"/>
    <col min="14049" max="14049" width="45.85546875" style="1" customWidth="1"/>
    <col min="14050" max="14050" width="2.85546875" style="1" customWidth="1"/>
    <col min="14051" max="14052" width="15.7109375" style="1" customWidth="1"/>
    <col min="14053" max="14053" width="2.85546875" style="1" customWidth="1"/>
    <col min="14054" max="14055" width="15.7109375" style="1" customWidth="1"/>
    <col min="14056" max="14056" width="2.85546875" style="1" customWidth="1"/>
    <col min="14057" max="14058" width="15.7109375" style="1" customWidth="1"/>
    <col min="14059" max="14059" width="2.85546875" style="1" customWidth="1"/>
    <col min="14060" max="14061" width="15.7109375" style="1" customWidth="1"/>
    <col min="14062" max="14062" width="2.85546875" style="1" customWidth="1"/>
    <col min="14063" max="14064" width="15.7109375" style="1" customWidth="1"/>
    <col min="14065" max="14065" width="2.85546875" style="1" customWidth="1"/>
    <col min="14066" max="14067" width="15.7109375" style="1" customWidth="1"/>
    <col min="14068" max="14068" width="2.85546875" style="1" customWidth="1"/>
    <col min="14069" max="14303" width="9.140625" style="1"/>
    <col min="14304" max="14304" width="2.85546875" style="1" customWidth="1"/>
    <col min="14305" max="14305" width="45.85546875" style="1" customWidth="1"/>
    <col min="14306" max="14306" width="2.85546875" style="1" customWidth="1"/>
    <col min="14307" max="14308" width="15.7109375" style="1" customWidth="1"/>
    <col min="14309" max="14309" width="2.85546875" style="1" customWidth="1"/>
    <col min="14310" max="14311" width="15.7109375" style="1" customWidth="1"/>
    <col min="14312" max="14312" width="2.85546875" style="1" customWidth="1"/>
    <col min="14313" max="14314" width="15.7109375" style="1" customWidth="1"/>
    <col min="14315" max="14315" width="2.85546875" style="1" customWidth="1"/>
    <col min="14316" max="14317" width="15.7109375" style="1" customWidth="1"/>
    <col min="14318" max="14318" width="2.85546875" style="1" customWidth="1"/>
    <col min="14319" max="14320" width="15.7109375" style="1" customWidth="1"/>
    <col min="14321" max="14321" width="2.85546875" style="1" customWidth="1"/>
    <col min="14322" max="14323" width="15.7109375" style="1" customWidth="1"/>
    <col min="14324" max="14324" width="2.85546875" style="1" customWidth="1"/>
    <col min="14325" max="14559" width="9.140625" style="1"/>
    <col min="14560" max="14560" width="2.85546875" style="1" customWidth="1"/>
    <col min="14561" max="14561" width="45.85546875" style="1" customWidth="1"/>
    <col min="14562" max="14562" width="2.85546875" style="1" customWidth="1"/>
    <col min="14563" max="14564" width="15.7109375" style="1" customWidth="1"/>
    <col min="14565" max="14565" width="2.85546875" style="1" customWidth="1"/>
    <col min="14566" max="14567" width="15.7109375" style="1" customWidth="1"/>
    <col min="14568" max="14568" width="2.85546875" style="1" customWidth="1"/>
    <col min="14569" max="14570" width="15.7109375" style="1" customWidth="1"/>
    <col min="14571" max="14571" width="2.85546875" style="1" customWidth="1"/>
    <col min="14572" max="14573" width="15.7109375" style="1" customWidth="1"/>
    <col min="14574" max="14574" width="2.85546875" style="1" customWidth="1"/>
    <col min="14575" max="14576" width="15.7109375" style="1" customWidth="1"/>
    <col min="14577" max="14577" width="2.85546875" style="1" customWidth="1"/>
    <col min="14578" max="14579" width="15.7109375" style="1" customWidth="1"/>
    <col min="14580" max="14580" width="2.85546875" style="1" customWidth="1"/>
    <col min="14581" max="14815" width="9.140625" style="1"/>
    <col min="14816" max="14816" width="2.85546875" style="1" customWidth="1"/>
    <col min="14817" max="14817" width="45.85546875" style="1" customWidth="1"/>
    <col min="14818" max="14818" width="2.85546875" style="1" customWidth="1"/>
    <col min="14819" max="14820" width="15.7109375" style="1" customWidth="1"/>
    <col min="14821" max="14821" width="2.85546875" style="1" customWidth="1"/>
    <col min="14822" max="14823" width="15.7109375" style="1" customWidth="1"/>
    <col min="14824" max="14824" width="2.85546875" style="1" customWidth="1"/>
    <col min="14825" max="14826" width="15.7109375" style="1" customWidth="1"/>
    <col min="14827" max="14827" width="2.85546875" style="1" customWidth="1"/>
    <col min="14828" max="14829" width="15.7109375" style="1" customWidth="1"/>
    <col min="14830" max="14830" width="2.85546875" style="1" customWidth="1"/>
    <col min="14831" max="14832" width="15.7109375" style="1" customWidth="1"/>
    <col min="14833" max="14833" width="2.85546875" style="1" customWidth="1"/>
    <col min="14834" max="14835" width="15.7109375" style="1" customWidth="1"/>
    <col min="14836" max="14836" width="2.85546875" style="1" customWidth="1"/>
    <col min="14837" max="15071" width="9.140625" style="1"/>
    <col min="15072" max="15072" width="2.85546875" style="1" customWidth="1"/>
    <col min="15073" max="15073" width="45.85546875" style="1" customWidth="1"/>
    <col min="15074" max="15074" width="2.85546875" style="1" customWidth="1"/>
    <col min="15075" max="15076" width="15.7109375" style="1" customWidth="1"/>
    <col min="15077" max="15077" width="2.85546875" style="1" customWidth="1"/>
    <col min="15078" max="15079" width="15.7109375" style="1" customWidth="1"/>
    <col min="15080" max="15080" width="2.85546875" style="1" customWidth="1"/>
    <col min="15081" max="15082" width="15.7109375" style="1" customWidth="1"/>
    <col min="15083" max="15083" width="2.85546875" style="1" customWidth="1"/>
    <col min="15084" max="15085" width="15.7109375" style="1" customWidth="1"/>
    <col min="15086" max="15086" width="2.85546875" style="1" customWidth="1"/>
    <col min="15087" max="15088" width="15.7109375" style="1" customWidth="1"/>
    <col min="15089" max="15089" width="2.85546875" style="1" customWidth="1"/>
    <col min="15090" max="15091" width="15.7109375" style="1" customWidth="1"/>
    <col min="15092" max="15092" width="2.85546875" style="1" customWidth="1"/>
    <col min="15093" max="15327" width="9.140625" style="1"/>
    <col min="15328" max="15328" width="2.85546875" style="1" customWidth="1"/>
    <col min="15329" max="15329" width="45.85546875" style="1" customWidth="1"/>
    <col min="15330" max="15330" width="2.85546875" style="1" customWidth="1"/>
    <col min="15331" max="15332" width="15.7109375" style="1" customWidth="1"/>
    <col min="15333" max="15333" width="2.85546875" style="1" customWidth="1"/>
    <col min="15334" max="15335" width="15.7109375" style="1" customWidth="1"/>
    <col min="15336" max="15336" width="2.85546875" style="1" customWidth="1"/>
    <col min="15337" max="15338" width="15.7109375" style="1" customWidth="1"/>
    <col min="15339" max="15339" width="2.85546875" style="1" customWidth="1"/>
    <col min="15340" max="15341" width="15.7109375" style="1" customWidth="1"/>
    <col min="15342" max="15342" width="2.85546875" style="1" customWidth="1"/>
    <col min="15343" max="15344" width="15.7109375" style="1" customWidth="1"/>
    <col min="15345" max="15345" width="2.85546875" style="1" customWidth="1"/>
    <col min="15346" max="15347" width="15.7109375" style="1" customWidth="1"/>
    <col min="15348" max="15348" width="2.85546875" style="1" customWidth="1"/>
    <col min="15349" max="15583" width="9.140625" style="1"/>
    <col min="15584" max="15584" width="2.85546875" style="1" customWidth="1"/>
    <col min="15585" max="15585" width="45.85546875" style="1" customWidth="1"/>
    <col min="15586" max="15586" width="2.85546875" style="1" customWidth="1"/>
    <col min="15587" max="15588" width="15.7109375" style="1" customWidth="1"/>
    <col min="15589" max="15589" width="2.85546875" style="1" customWidth="1"/>
    <col min="15590" max="15591" width="15.7109375" style="1" customWidth="1"/>
    <col min="15592" max="15592" width="2.85546875" style="1" customWidth="1"/>
    <col min="15593" max="15594" width="15.7109375" style="1" customWidth="1"/>
    <col min="15595" max="15595" width="2.85546875" style="1" customWidth="1"/>
    <col min="15596" max="15597" width="15.7109375" style="1" customWidth="1"/>
    <col min="15598" max="15598" width="2.85546875" style="1" customWidth="1"/>
    <col min="15599" max="15600" width="15.7109375" style="1" customWidth="1"/>
    <col min="15601" max="15601" width="2.85546875" style="1" customWidth="1"/>
    <col min="15602" max="15603" width="15.7109375" style="1" customWidth="1"/>
    <col min="15604" max="15604" width="2.85546875" style="1" customWidth="1"/>
    <col min="15605" max="15839" width="9.140625" style="1"/>
    <col min="15840" max="15840" width="2.85546875" style="1" customWidth="1"/>
    <col min="15841" max="15841" width="45.85546875" style="1" customWidth="1"/>
    <col min="15842" max="15842" width="2.85546875" style="1" customWidth="1"/>
    <col min="15843" max="15844" width="15.7109375" style="1" customWidth="1"/>
    <col min="15845" max="15845" width="2.85546875" style="1" customWidth="1"/>
    <col min="15846" max="15847" width="15.7109375" style="1" customWidth="1"/>
    <col min="15848" max="15848" width="2.85546875" style="1" customWidth="1"/>
    <col min="15849" max="15850" width="15.7109375" style="1" customWidth="1"/>
    <col min="15851" max="15851" width="2.85546875" style="1" customWidth="1"/>
    <col min="15852" max="15853" width="15.7109375" style="1" customWidth="1"/>
    <col min="15854" max="15854" width="2.85546875" style="1" customWidth="1"/>
    <col min="15855" max="15856" width="15.7109375" style="1" customWidth="1"/>
    <col min="15857" max="15857" width="2.85546875" style="1" customWidth="1"/>
    <col min="15858" max="15859" width="15.7109375" style="1" customWidth="1"/>
    <col min="15860" max="15860" width="2.85546875" style="1" customWidth="1"/>
    <col min="15861" max="16095" width="9.140625" style="1"/>
    <col min="16096" max="16096" width="2.85546875" style="1" customWidth="1"/>
    <col min="16097" max="16097" width="45.85546875" style="1" customWidth="1"/>
    <col min="16098" max="16098" width="2.85546875" style="1" customWidth="1"/>
    <col min="16099" max="16100" width="15.7109375" style="1" customWidth="1"/>
    <col min="16101" max="16101" width="2.85546875" style="1" customWidth="1"/>
    <col min="16102" max="16103" width="15.7109375" style="1" customWidth="1"/>
    <col min="16104" max="16104" width="2.85546875" style="1" customWidth="1"/>
    <col min="16105" max="16106" width="15.7109375" style="1" customWidth="1"/>
    <col min="16107" max="16107" width="2.85546875" style="1" customWidth="1"/>
    <col min="16108" max="16109" width="15.7109375" style="1" customWidth="1"/>
    <col min="16110" max="16110" width="2.85546875" style="1" customWidth="1"/>
    <col min="16111" max="16112" width="15.7109375" style="1" customWidth="1"/>
    <col min="16113" max="16113" width="2.85546875" style="1" customWidth="1"/>
    <col min="16114" max="16115" width="15.7109375" style="1" customWidth="1"/>
    <col min="16116" max="16116" width="2.85546875" style="1" customWidth="1"/>
    <col min="16117" max="16384" width="9.140625" style="1"/>
  </cols>
  <sheetData>
    <row r="2" spans="2:8" x14ac:dyDescent="0.25">
      <c r="B2" s="27" t="s">
        <v>334</v>
      </c>
    </row>
    <row r="3" spans="2:8" x14ac:dyDescent="0.25">
      <c r="B3" s="27" t="s">
        <v>335</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142"/>
      <c r="C7" s="142"/>
      <c r="D7" s="142"/>
      <c r="E7" s="142"/>
      <c r="F7" s="142"/>
      <c r="G7" s="142"/>
      <c r="H7" s="142"/>
    </row>
    <row r="8" spans="2:8" x14ac:dyDescent="0.25">
      <c r="B8" s="118" t="s">
        <v>6</v>
      </c>
    </row>
    <row r="9" spans="2:8" x14ac:dyDescent="0.25">
      <c r="B9" s="254" t="s">
        <v>508</v>
      </c>
      <c r="C9" s="198">
        <v>41785034</v>
      </c>
      <c r="D9" s="199">
        <v>21907798</v>
      </c>
      <c r="E9" s="203">
        <v>445360.99</v>
      </c>
      <c r="F9" s="204">
        <v>168005.42</v>
      </c>
      <c r="G9" s="198">
        <v>533798.99</v>
      </c>
      <c r="H9" s="199">
        <v>420797</v>
      </c>
    </row>
    <row r="10" spans="2:8" x14ac:dyDescent="0.25">
      <c r="B10" s="255" t="s">
        <v>17</v>
      </c>
      <c r="C10" s="200">
        <v>10263</v>
      </c>
      <c r="D10" s="175">
        <v>10789</v>
      </c>
      <c r="E10" s="205">
        <v>232.8</v>
      </c>
      <c r="F10" s="206">
        <v>259.54000000000002</v>
      </c>
      <c r="G10" s="200">
        <v>328</v>
      </c>
      <c r="H10" s="175">
        <v>1047</v>
      </c>
    </row>
    <row r="11" spans="2:8" x14ac:dyDescent="0.25">
      <c r="B11" s="255" t="s">
        <v>534</v>
      </c>
      <c r="C11" s="200">
        <v>71760</v>
      </c>
      <c r="D11" s="175">
        <v>198698</v>
      </c>
      <c r="E11" s="205">
        <v>516.54999999999995</v>
      </c>
      <c r="F11" s="206">
        <v>1362.44</v>
      </c>
      <c r="G11" s="200">
        <v>1262</v>
      </c>
      <c r="H11" s="175">
        <v>115716</v>
      </c>
    </row>
    <row r="12" spans="2:8" x14ac:dyDescent="0.25">
      <c r="B12" s="255" t="s">
        <v>437</v>
      </c>
      <c r="C12" s="200">
        <v>474462083</v>
      </c>
      <c r="D12" s="175">
        <v>559903954</v>
      </c>
      <c r="E12" s="205" t="s">
        <v>101</v>
      </c>
      <c r="F12" s="206">
        <v>104867944.00601071</v>
      </c>
      <c r="G12" s="200">
        <v>23202962</v>
      </c>
      <c r="H12" s="175">
        <v>23545067</v>
      </c>
    </row>
    <row r="13" spans="2:8" x14ac:dyDescent="0.25">
      <c r="B13" s="255" t="s">
        <v>107</v>
      </c>
      <c r="C13" s="200">
        <v>162279982</v>
      </c>
      <c r="D13" s="175">
        <v>207538061</v>
      </c>
      <c r="E13" s="205">
        <v>28353444.98</v>
      </c>
      <c r="F13" s="206">
        <v>35045555</v>
      </c>
      <c r="G13" s="200">
        <v>3468387</v>
      </c>
      <c r="H13" s="175">
        <v>3900006</v>
      </c>
    </row>
    <row r="14" spans="2:8" hidden="1" x14ac:dyDescent="0.25">
      <c r="B14" s="255" t="s">
        <v>109</v>
      </c>
      <c r="C14" s="200" t="s">
        <v>101</v>
      </c>
      <c r="D14" s="175">
        <v>300</v>
      </c>
      <c r="E14" s="205" t="s">
        <v>101</v>
      </c>
      <c r="F14" s="206" t="s">
        <v>101</v>
      </c>
      <c r="G14" s="200" t="s">
        <v>101</v>
      </c>
      <c r="H14" s="175" t="s">
        <v>101</v>
      </c>
    </row>
    <row r="15" spans="2:8" x14ac:dyDescent="0.25">
      <c r="B15" s="255" t="s">
        <v>110</v>
      </c>
      <c r="C15" s="200">
        <v>416385</v>
      </c>
      <c r="D15" s="175">
        <v>1128042</v>
      </c>
      <c r="E15" s="205" t="s">
        <v>101</v>
      </c>
      <c r="F15" s="206" t="s">
        <v>101</v>
      </c>
      <c r="G15" s="200" t="s">
        <v>101</v>
      </c>
      <c r="H15" s="175" t="s">
        <v>101</v>
      </c>
    </row>
    <row r="16" spans="2:8" x14ac:dyDescent="0.25">
      <c r="B16" s="1256" t="s">
        <v>536</v>
      </c>
      <c r="C16" s="1257">
        <v>6563</v>
      </c>
      <c r="D16" s="1008" t="s">
        <v>101</v>
      </c>
      <c r="E16" s="1263">
        <v>0.25</v>
      </c>
      <c r="F16" s="1264" t="s">
        <v>101</v>
      </c>
      <c r="G16" s="1257">
        <v>0</v>
      </c>
      <c r="H16" s="1008" t="s">
        <v>101</v>
      </c>
    </row>
    <row r="17" spans="2:9" x14ac:dyDescent="0.25">
      <c r="B17" s="1256" t="s">
        <v>537</v>
      </c>
      <c r="C17" s="1257">
        <v>434689</v>
      </c>
      <c r="D17" s="1008" t="s">
        <v>101</v>
      </c>
      <c r="E17" s="1263">
        <v>1024.2</v>
      </c>
      <c r="F17" s="1264" t="s">
        <v>101</v>
      </c>
      <c r="G17" s="1257" t="s">
        <v>101</v>
      </c>
      <c r="H17" s="1008" t="s">
        <v>101</v>
      </c>
    </row>
    <row r="18" spans="2:9" x14ac:dyDescent="0.25">
      <c r="B18" s="256" t="s">
        <v>20</v>
      </c>
      <c r="C18" s="176">
        <v>2806343</v>
      </c>
      <c r="D18" s="201">
        <v>3514163</v>
      </c>
      <c r="E18" s="207" t="s">
        <v>101</v>
      </c>
      <c r="F18" s="208" t="s">
        <v>101</v>
      </c>
      <c r="G18" s="176" t="s">
        <v>101</v>
      </c>
      <c r="H18" s="201" t="s">
        <v>101</v>
      </c>
    </row>
    <row r="19" spans="2:9" x14ac:dyDescent="0.25">
      <c r="B19" s="39"/>
      <c r="C19" s="146"/>
      <c r="D19" s="146" t="s">
        <v>428</v>
      </c>
      <c r="E19" s="154"/>
      <c r="F19" s="154"/>
      <c r="G19" s="146"/>
      <c r="H19" s="146" t="s">
        <v>428</v>
      </c>
    </row>
    <row r="20" spans="2:9" x14ac:dyDescent="0.25">
      <c r="B20" s="118" t="s">
        <v>23</v>
      </c>
      <c r="E20" s="15"/>
      <c r="F20" s="15"/>
    </row>
    <row r="21" spans="2:9" x14ac:dyDescent="0.25">
      <c r="B21" s="143" t="s">
        <v>543</v>
      </c>
      <c r="C21" s="144">
        <v>9793757</v>
      </c>
      <c r="D21" s="144">
        <v>12850211</v>
      </c>
      <c r="E21" s="145">
        <v>433084.26</v>
      </c>
      <c r="F21" s="145">
        <v>542752.22</v>
      </c>
      <c r="G21" s="144">
        <v>688707</v>
      </c>
      <c r="H21" s="144">
        <v>774362</v>
      </c>
    </row>
    <row r="22" spans="2:9" x14ac:dyDescent="0.25">
      <c r="B22" s="147" t="s">
        <v>545</v>
      </c>
      <c r="C22" s="148">
        <v>26718</v>
      </c>
      <c r="D22" s="148" t="s">
        <v>101</v>
      </c>
      <c r="E22" s="149">
        <v>26.28</v>
      </c>
      <c r="F22" s="149" t="s">
        <v>101</v>
      </c>
      <c r="G22" s="148" t="s">
        <v>101</v>
      </c>
      <c r="H22" s="148" t="s">
        <v>101</v>
      </c>
    </row>
    <row r="23" spans="2:9" x14ac:dyDescent="0.25">
      <c r="B23" s="147" t="s">
        <v>547</v>
      </c>
      <c r="C23" s="148">
        <v>13833</v>
      </c>
      <c r="D23" s="148">
        <v>10486</v>
      </c>
      <c r="E23" s="149">
        <v>1.38</v>
      </c>
      <c r="F23" s="149">
        <v>24.51</v>
      </c>
      <c r="G23" s="148">
        <v>0</v>
      </c>
      <c r="H23" s="148">
        <v>244</v>
      </c>
    </row>
    <row r="24" spans="2:9" x14ac:dyDescent="0.25">
      <c r="B24" s="147" t="s">
        <v>113</v>
      </c>
      <c r="C24" s="148">
        <v>126969</v>
      </c>
      <c r="D24" s="148">
        <v>0</v>
      </c>
      <c r="E24" s="149">
        <v>187.04</v>
      </c>
      <c r="F24" s="149">
        <v>0</v>
      </c>
      <c r="G24" s="148">
        <v>27167</v>
      </c>
      <c r="H24" s="148">
        <v>0</v>
      </c>
    </row>
    <row r="25" spans="2:9" x14ac:dyDescent="0.25">
      <c r="B25" s="147" t="s">
        <v>32</v>
      </c>
      <c r="C25" s="148">
        <v>38297384</v>
      </c>
      <c r="D25" s="148">
        <v>40026686</v>
      </c>
      <c r="E25" s="149">
        <v>3867243</v>
      </c>
      <c r="F25" s="149">
        <v>4206621.25</v>
      </c>
      <c r="G25" s="148">
        <v>2334663</v>
      </c>
      <c r="H25" s="148">
        <v>2612803</v>
      </c>
    </row>
    <row r="26" spans="2:9" x14ac:dyDescent="0.25">
      <c r="B26" s="147" t="s">
        <v>36</v>
      </c>
      <c r="C26" s="472">
        <v>30699470</v>
      </c>
      <c r="D26" s="472">
        <v>36283128</v>
      </c>
      <c r="E26" s="473" t="s">
        <v>101</v>
      </c>
      <c r="F26" s="473" t="s">
        <v>101</v>
      </c>
      <c r="G26" s="472">
        <v>1646864</v>
      </c>
      <c r="H26" s="472">
        <v>1980087</v>
      </c>
      <c r="I26" s="440"/>
    </row>
    <row r="27" spans="2:9" x14ac:dyDescent="0.25">
      <c r="B27" s="471" t="s">
        <v>38</v>
      </c>
      <c r="C27" s="472">
        <v>668775772</v>
      </c>
      <c r="D27" s="472">
        <v>676874836</v>
      </c>
      <c r="E27" s="473">
        <v>38914957.100000001</v>
      </c>
      <c r="F27" s="473">
        <v>44432804.100000001</v>
      </c>
      <c r="G27" s="472">
        <v>2726479</v>
      </c>
      <c r="H27" s="472">
        <v>2917431</v>
      </c>
      <c r="I27" s="440"/>
    </row>
    <row r="28" spans="2:9" x14ac:dyDescent="0.25">
      <c r="B28" s="471" t="s">
        <v>433</v>
      </c>
      <c r="C28" s="472">
        <v>4155124834</v>
      </c>
      <c r="D28" s="472">
        <v>2214848247</v>
      </c>
      <c r="E28" s="473">
        <v>38751983</v>
      </c>
      <c r="F28" s="473">
        <v>27392451.879999999</v>
      </c>
      <c r="G28" s="472">
        <v>1936926</v>
      </c>
      <c r="H28" s="472">
        <v>1996691</v>
      </c>
      <c r="I28" s="440"/>
    </row>
    <row r="29" spans="2:9" x14ac:dyDescent="0.25">
      <c r="B29" s="471" t="s">
        <v>46</v>
      </c>
      <c r="C29" s="472">
        <v>11048739</v>
      </c>
      <c r="D29" s="472">
        <v>11537530</v>
      </c>
      <c r="E29" s="473" t="s">
        <v>101</v>
      </c>
      <c r="F29" s="473" t="s">
        <v>101</v>
      </c>
      <c r="G29" s="472">
        <v>1735457</v>
      </c>
      <c r="H29" s="472">
        <v>1588885</v>
      </c>
      <c r="I29" s="440"/>
    </row>
    <row r="30" spans="2:9" x14ac:dyDescent="0.25">
      <c r="B30" s="471" t="s">
        <v>568</v>
      </c>
      <c r="C30" s="472">
        <v>170194590</v>
      </c>
      <c r="D30" s="472">
        <v>194808912</v>
      </c>
      <c r="E30" s="472">
        <v>3066370.24</v>
      </c>
      <c r="F30" s="472">
        <v>3381577.81</v>
      </c>
      <c r="G30" s="472">
        <v>605441</v>
      </c>
      <c r="H30" s="472">
        <v>570241</v>
      </c>
      <c r="I30" s="440"/>
    </row>
    <row r="31" spans="2:9" x14ac:dyDescent="0.25">
      <c r="B31" s="474" t="s">
        <v>570</v>
      </c>
      <c r="C31" s="475">
        <v>1677323</v>
      </c>
      <c r="D31" s="475">
        <v>1362520</v>
      </c>
      <c r="E31" s="476" t="s">
        <v>101</v>
      </c>
      <c r="F31" s="476" t="s">
        <v>101</v>
      </c>
      <c r="G31" s="475">
        <v>22127</v>
      </c>
      <c r="H31" s="475">
        <v>18439</v>
      </c>
      <c r="I31" s="440"/>
    </row>
    <row r="32" spans="2:9" x14ac:dyDescent="0.25">
      <c r="B32" s="43"/>
      <c r="C32" s="114"/>
      <c r="D32" s="114"/>
      <c r="E32" s="114"/>
      <c r="F32" s="114"/>
      <c r="G32" s="114"/>
      <c r="H32" s="114"/>
    </row>
    <row r="33" spans="2:8" x14ac:dyDescent="0.25">
      <c r="B33" s="39"/>
      <c r="C33" s="146"/>
      <c r="D33" s="146" t="s">
        <v>428</v>
      </c>
      <c r="E33" s="154"/>
      <c r="F33" s="154"/>
      <c r="G33" s="146"/>
      <c r="H33" s="146"/>
    </row>
    <row r="34" spans="2:8" x14ac:dyDescent="0.25">
      <c r="B34" s="118" t="s">
        <v>52</v>
      </c>
      <c r="E34" s="15"/>
      <c r="F34" s="15"/>
    </row>
    <row r="35" spans="2:8" x14ac:dyDescent="0.25">
      <c r="B35" s="254" t="s">
        <v>120</v>
      </c>
      <c r="C35" s="1000">
        <v>62994</v>
      </c>
      <c r="D35" s="1001">
        <v>81325</v>
      </c>
      <c r="E35" s="1002">
        <v>288.60000000000002</v>
      </c>
      <c r="F35" s="1003">
        <v>371.24</v>
      </c>
      <c r="G35" s="1000">
        <v>1752</v>
      </c>
      <c r="H35" s="1001">
        <v>1383</v>
      </c>
    </row>
    <row r="36" spans="2:8" x14ac:dyDescent="0.25">
      <c r="B36" s="1251" t="s">
        <v>123</v>
      </c>
      <c r="C36" s="1267">
        <v>3806355</v>
      </c>
      <c r="D36" s="1268">
        <v>4183154</v>
      </c>
      <c r="E36" s="1269">
        <v>38746.639999999999</v>
      </c>
      <c r="F36" s="1270">
        <v>45556.83</v>
      </c>
      <c r="G36" s="1267">
        <v>532290</v>
      </c>
      <c r="H36" s="1268">
        <v>745683</v>
      </c>
    </row>
    <row r="37" spans="2:8" x14ac:dyDescent="0.25">
      <c r="B37" s="255" t="s">
        <v>60</v>
      </c>
      <c r="C37" s="396">
        <v>271800</v>
      </c>
      <c r="D37" s="397">
        <v>172397</v>
      </c>
      <c r="E37" s="398">
        <v>584.66999999999996</v>
      </c>
      <c r="F37" s="399">
        <v>417.99</v>
      </c>
      <c r="G37" s="396">
        <v>39201</v>
      </c>
      <c r="H37" s="397">
        <v>16860</v>
      </c>
    </row>
    <row r="38" spans="2:8" x14ac:dyDescent="0.25">
      <c r="B38" s="255" t="s">
        <v>474</v>
      </c>
      <c r="C38" s="396">
        <v>431575858</v>
      </c>
      <c r="D38" s="397">
        <v>419177371</v>
      </c>
      <c r="E38" s="398">
        <v>15965110.65</v>
      </c>
      <c r="F38" s="399">
        <v>16227217.58</v>
      </c>
      <c r="G38" s="396">
        <v>43598835</v>
      </c>
      <c r="H38" s="397">
        <v>41697152</v>
      </c>
    </row>
    <row r="39" spans="2:8" x14ac:dyDescent="0.25">
      <c r="B39" s="255" t="s">
        <v>67</v>
      </c>
      <c r="C39" s="396">
        <v>16659188</v>
      </c>
      <c r="D39" s="397">
        <v>19046931</v>
      </c>
      <c r="E39" s="398">
        <v>1019995.52</v>
      </c>
      <c r="F39" s="399">
        <v>1159962.23</v>
      </c>
      <c r="G39" s="396">
        <v>665761</v>
      </c>
      <c r="H39" s="397">
        <v>742244</v>
      </c>
    </row>
    <row r="40" spans="2:8" x14ac:dyDescent="0.25">
      <c r="B40" s="255" t="s">
        <v>131</v>
      </c>
      <c r="C40" s="396">
        <v>10013711</v>
      </c>
      <c r="D40" s="397">
        <v>12911705</v>
      </c>
      <c r="E40" s="398">
        <v>12984.3</v>
      </c>
      <c r="F40" s="399">
        <v>16069.59</v>
      </c>
      <c r="G40" s="396">
        <v>1507901</v>
      </c>
      <c r="H40" s="397">
        <v>1743754</v>
      </c>
    </row>
    <row r="41" spans="2:8" x14ac:dyDescent="0.25">
      <c r="B41" s="255" t="s">
        <v>68</v>
      </c>
      <c r="C41" s="396">
        <v>4069364.5</v>
      </c>
      <c r="D41" s="397">
        <v>4760767</v>
      </c>
      <c r="E41" s="398">
        <v>30600.55</v>
      </c>
      <c r="F41" s="399">
        <v>2168.89</v>
      </c>
      <c r="G41" s="396">
        <v>845105</v>
      </c>
      <c r="H41" s="397">
        <v>785857</v>
      </c>
    </row>
    <row r="42" spans="2:8" x14ac:dyDescent="0.25">
      <c r="B42" s="255" t="s">
        <v>134</v>
      </c>
      <c r="C42" s="396" t="s">
        <v>101</v>
      </c>
      <c r="D42" s="397">
        <v>4099824</v>
      </c>
      <c r="E42" s="398" t="s">
        <v>101</v>
      </c>
      <c r="F42" s="399">
        <v>232007.05190568836</v>
      </c>
      <c r="G42" s="396">
        <v>269585</v>
      </c>
      <c r="H42" s="397">
        <v>269491</v>
      </c>
    </row>
    <row r="43" spans="2:8" hidden="1" x14ac:dyDescent="0.25">
      <c r="B43" s="255" t="s">
        <v>475</v>
      </c>
      <c r="C43" s="396" t="s">
        <v>101</v>
      </c>
      <c r="D43" s="397">
        <v>4183154</v>
      </c>
      <c r="E43" s="398" t="s">
        <v>101</v>
      </c>
      <c r="F43" s="399">
        <v>45556.827286253858</v>
      </c>
      <c r="G43" s="399">
        <v>45556.827286253858</v>
      </c>
      <c r="H43" s="397">
        <v>745683</v>
      </c>
    </row>
    <row r="44" spans="2:8" x14ac:dyDescent="0.25">
      <c r="B44" s="255" t="s">
        <v>74</v>
      </c>
      <c r="C44" s="1004">
        <v>18607697</v>
      </c>
      <c r="D44" s="397">
        <v>31123228</v>
      </c>
      <c r="E44" s="398">
        <v>50172.76</v>
      </c>
      <c r="F44" s="399">
        <v>63888.53</v>
      </c>
      <c r="G44" s="1005">
        <v>272132</v>
      </c>
      <c r="H44" s="397">
        <v>259824</v>
      </c>
    </row>
    <row r="45" spans="2:8" x14ac:dyDescent="0.25">
      <c r="B45" s="255" t="s">
        <v>625</v>
      </c>
      <c r="C45" s="396">
        <v>7324071</v>
      </c>
      <c r="D45" s="397">
        <v>6745132</v>
      </c>
      <c r="E45" s="398">
        <v>125347.91</v>
      </c>
      <c r="F45" s="399">
        <v>117175.64</v>
      </c>
      <c r="G45" s="396">
        <v>612564</v>
      </c>
      <c r="H45" s="397">
        <v>424532</v>
      </c>
    </row>
    <row r="46" spans="2:8" x14ac:dyDescent="0.25">
      <c r="B46" s="255" t="s">
        <v>636</v>
      </c>
      <c r="C46" s="396">
        <v>715544</v>
      </c>
      <c r="D46" s="397">
        <v>921751</v>
      </c>
      <c r="E46" s="398">
        <v>6536.4</v>
      </c>
      <c r="F46" s="399">
        <v>44992.9</v>
      </c>
      <c r="G46" s="396">
        <v>73133</v>
      </c>
      <c r="H46" s="397">
        <v>71696</v>
      </c>
    </row>
    <row r="47" spans="2:8" x14ac:dyDescent="0.25">
      <c r="B47" s="255" t="s">
        <v>88</v>
      </c>
      <c r="C47" s="396">
        <v>23749755</v>
      </c>
      <c r="D47" s="397">
        <v>33097322</v>
      </c>
      <c r="E47" s="398">
        <v>1092302.8400000001</v>
      </c>
      <c r="F47" s="399">
        <v>1361160.27</v>
      </c>
      <c r="G47" s="396">
        <v>170329</v>
      </c>
      <c r="H47" s="397">
        <v>200210</v>
      </c>
    </row>
    <row r="48" spans="2:8" x14ac:dyDescent="0.25">
      <c r="B48" s="256" t="s">
        <v>143</v>
      </c>
      <c r="C48" s="400">
        <v>251893</v>
      </c>
      <c r="D48" s="401">
        <v>292949</v>
      </c>
      <c r="E48" s="402">
        <v>24.26</v>
      </c>
      <c r="F48" s="403">
        <v>1798.57</v>
      </c>
      <c r="G48" s="400">
        <v>15730</v>
      </c>
      <c r="H48" s="401">
        <v>13475</v>
      </c>
    </row>
    <row r="49" spans="2:8" x14ac:dyDescent="0.25">
      <c r="B49" s="43"/>
      <c r="C49" s="114"/>
      <c r="D49" s="114"/>
      <c r="E49" s="114"/>
      <c r="F49" s="114"/>
      <c r="G49" s="114"/>
      <c r="H49" s="114"/>
    </row>
    <row r="50" spans="2:8" x14ac:dyDescent="0.25">
      <c r="C50" s="1" t="s">
        <v>428</v>
      </c>
      <c r="D50" s="1" t="s">
        <v>428</v>
      </c>
    </row>
    <row r="51" spans="2:8" x14ac:dyDescent="0.25">
      <c r="B51" s="1" t="s">
        <v>224</v>
      </c>
    </row>
    <row r="52" spans="2:8" x14ac:dyDescent="0.25">
      <c r="B52" s="1" t="s">
        <v>214</v>
      </c>
    </row>
    <row r="53" spans="2:8" x14ac:dyDescent="0.25">
      <c r="C53" s="1" t="s">
        <v>428</v>
      </c>
      <c r="D53" s="1" t="s">
        <v>428</v>
      </c>
    </row>
    <row r="54" spans="2:8" x14ac:dyDescent="0.25">
      <c r="C54" s="1" t="s">
        <v>428</v>
      </c>
      <c r="D54" s="1" t="s">
        <v>428</v>
      </c>
    </row>
    <row r="55" spans="2:8" x14ac:dyDescent="0.25">
      <c r="C55" s="1" t="s">
        <v>428</v>
      </c>
      <c r="D55" s="1" t="s">
        <v>428</v>
      </c>
      <c r="E55" s="1" t="s">
        <v>428</v>
      </c>
      <c r="F55" s="1" t="s">
        <v>428</v>
      </c>
      <c r="G55" s="1" t="s">
        <v>428</v>
      </c>
      <c r="H55" s="1" t="s">
        <v>428</v>
      </c>
    </row>
    <row r="56" spans="2:8" x14ac:dyDescent="0.25">
      <c r="C56" s="1" t="s">
        <v>428</v>
      </c>
      <c r="D56" s="1" t="s">
        <v>428</v>
      </c>
      <c r="E56" s="1" t="s">
        <v>428</v>
      </c>
      <c r="F56" s="1" t="s">
        <v>428</v>
      </c>
      <c r="G56" s="1" t="s">
        <v>428</v>
      </c>
      <c r="H56" s="1" t="s">
        <v>428</v>
      </c>
    </row>
    <row r="57" spans="2:8" x14ac:dyDescent="0.25">
      <c r="C57" s="1" t="s">
        <v>428</v>
      </c>
      <c r="D57" s="1" t="s">
        <v>428</v>
      </c>
      <c r="E57" s="1" t="s">
        <v>428</v>
      </c>
      <c r="F57" s="1" t="s">
        <v>428</v>
      </c>
      <c r="G57" s="1" t="s">
        <v>428</v>
      </c>
      <c r="H57" s="1" t="s">
        <v>428</v>
      </c>
    </row>
    <row r="58" spans="2:8" x14ac:dyDescent="0.25">
      <c r="C58" s="1" t="s">
        <v>428</v>
      </c>
      <c r="D58" s="1" t="s">
        <v>428</v>
      </c>
      <c r="E58" s="1" t="s">
        <v>428</v>
      </c>
      <c r="F58" s="1" t="s">
        <v>428</v>
      </c>
      <c r="G58" s="1" t="s">
        <v>428</v>
      </c>
      <c r="H58" s="1" t="s">
        <v>428</v>
      </c>
    </row>
    <row r="59" spans="2:8" x14ac:dyDescent="0.25">
      <c r="C59" s="1" t="s">
        <v>428</v>
      </c>
      <c r="D59" s="1" t="s">
        <v>428</v>
      </c>
      <c r="E59" s="1" t="s">
        <v>428</v>
      </c>
      <c r="F59" s="1" t="s">
        <v>428</v>
      </c>
      <c r="G59" s="1" t="s">
        <v>428</v>
      </c>
      <c r="H59" s="1" t="s">
        <v>428</v>
      </c>
    </row>
    <row r="60" spans="2:8" x14ac:dyDescent="0.25">
      <c r="C60" s="1" t="s">
        <v>428</v>
      </c>
      <c r="D60" s="1" t="s">
        <v>428</v>
      </c>
      <c r="E60" s="1" t="s">
        <v>428</v>
      </c>
      <c r="F60" s="1" t="s">
        <v>428</v>
      </c>
      <c r="G60" s="1" t="s">
        <v>428</v>
      </c>
      <c r="H60" s="1" t="s">
        <v>428</v>
      </c>
    </row>
    <row r="61" spans="2:8" x14ac:dyDescent="0.25">
      <c r="C61" s="1" t="s">
        <v>428</v>
      </c>
      <c r="D61" s="1" t="s">
        <v>428</v>
      </c>
      <c r="E61" s="1" t="s">
        <v>428</v>
      </c>
      <c r="F61" s="1" t="s">
        <v>428</v>
      </c>
      <c r="G61" s="1" t="s">
        <v>428</v>
      </c>
      <c r="H61" s="1" t="s">
        <v>428</v>
      </c>
    </row>
    <row r="62" spans="2:8" x14ac:dyDescent="0.25">
      <c r="C62" s="1" t="s">
        <v>428</v>
      </c>
      <c r="D62" s="1" t="s">
        <v>428</v>
      </c>
      <c r="E62" s="1" t="s">
        <v>428</v>
      </c>
      <c r="F62" s="1" t="s">
        <v>428</v>
      </c>
      <c r="G62" s="1" t="s">
        <v>428</v>
      </c>
      <c r="H62" s="1" t="s">
        <v>428</v>
      </c>
    </row>
    <row r="63" spans="2:8" x14ac:dyDescent="0.25">
      <c r="C63" s="1" t="s">
        <v>428</v>
      </c>
      <c r="D63" s="1" t="s">
        <v>428</v>
      </c>
      <c r="E63" s="1" t="s">
        <v>428</v>
      </c>
      <c r="F63" s="1" t="s">
        <v>428</v>
      </c>
      <c r="G63" s="1" t="s">
        <v>428</v>
      </c>
      <c r="H63" s="1" t="s">
        <v>428</v>
      </c>
    </row>
    <row r="64" spans="2: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row r="75" spans="3:8" x14ac:dyDescent="0.25">
      <c r="C75" s="1" t="s">
        <v>428</v>
      </c>
      <c r="D75" s="1" t="s">
        <v>428</v>
      </c>
      <c r="E75" s="1" t="s">
        <v>428</v>
      </c>
      <c r="F75" s="1" t="s">
        <v>428</v>
      </c>
      <c r="G75" s="1" t="s">
        <v>428</v>
      </c>
      <c r="H75" s="1" t="s">
        <v>428</v>
      </c>
    </row>
  </sheetData>
  <mergeCells count="7">
    <mergeCell ref="B4:B6"/>
    <mergeCell ref="C4:D4"/>
    <mergeCell ref="E4:F4"/>
    <mergeCell ref="G4:H4"/>
    <mergeCell ref="C5:D5"/>
    <mergeCell ref="E5:F5"/>
    <mergeCell ref="G5:H5"/>
  </mergeCell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B2:I78"/>
  <sheetViews>
    <sheetView showGridLines="0" topLeftCell="A27" zoomScale="85" zoomScaleNormal="85" workbookViewId="0">
      <selection activeCell="B48" sqref="B48"/>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11" width="9.140625" style="1"/>
    <col min="12" max="13" width="10.28515625" style="1" bestFit="1" customWidth="1"/>
    <col min="14" max="15" width="12.28515625" style="1" bestFit="1" customWidth="1"/>
    <col min="16" max="17" width="8.140625" style="1" bestFit="1" customWidth="1"/>
    <col min="18" max="212" width="9.140625" style="1"/>
    <col min="213" max="213" width="2.85546875" style="1" customWidth="1"/>
    <col min="214" max="214" width="45.85546875" style="1" customWidth="1"/>
    <col min="215" max="215" width="2.85546875" style="1" customWidth="1"/>
    <col min="216" max="217" width="15.7109375" style="1" customWidth="1"/>
    <col min="218" max="218" width="2.85546875" style="1" customWidth="1"/>
    <col min="219" max="220" width="15.7109375" style="1" customWidth="1"/>
    <col min="221" max="221" width="2.85546875" style="1" customWidth="1"/>
    <col min="222" max="223" width="15.7109375" style="1" customWidth="1"/>
    <col min="224" max="224" width="2.85546875" style="1" customWidth="1"/>
    <col min="225" max="226" width="15.7109375" style="1" customWidth="1"/>
    <col min="227" max="227" width="2.85546875" style="1" customWidth="1"/>
    <col min="228" max="229" width="15.7109375" style="1" customWidth="1"/>
    <col min="230" max="230" width="2.85546875" style="1" customWidth="1"/>
    <col min="231" max="468" width="9.140625" style="1"/>
    <col min="469" max="469" width="2.85546875" style="1" customWidth="1"/>
    <col min="470" max="470" width="45.85546875" style="1" customWidth="1"/>
    <col min="471" max="471" width="2.85546875" style="1" customWidth="1"/>
    <col min="472" max="473" width="15.7109375" style="1" customWidth="1"/>
    <col min="474" max="474" width="2.85546875" style="1" customWidth="1"/>
    <col min="475" max="476" width="15.7109375" style="1" customWidth="1"/>
    <col min="477" max="477" width="2.85546875" style="1" customWidth="1"/>
    <col min="478" max="479" width="15.7109375" style="1" customWidth="1"/>
    <col min="480" max="480" width="2.85546875" style="1" customWidth="1"/>
    <col min="481" max="482" width="15.7109375" style="1" customWidth="1"/>
    <col min="483" max="483" width="2.85546875" style="1" customWidth="1"/>
    <col min="484" max="485" width="15.7109375" style="1" customWidth="1"/>
    <col min="486" max="486" width="2.85546875" style="1" customWidth="1"/>
    <col min="487" max="724" width="9.140625" style="1"/>
    <col min="725" max="725" width="2.85546875" style="1" customWidth="1"/>
    <col min="726" max="726" width="45.85546875" style="1" customWidth="1"/>
    <col min="727" max="727" width="2.85546875" style="1" customWidth="1"/>
    <col min="728" max="729" width="15.7109375" style="1" customWidth="1"/>
    <col min="730" max="730" width="2.85546875" style="1" customWidth="1"/>
    <col min="731" max="732" width="15.7109375" style="1" customWidth="1"/>
    <col min="733" max="733" width="2.85546875" style="1" customWidth="1"/>
    <col min="734" max="735" width="15.7109375" style="1" customWidth="1"/>
    <col min="736" max="736" width="2.85546875" style="1" customWidth="1"/>
    <col min="737" max="738" width="15.7109375" style="1" customWidth="1"/>
    <col min="739" max="739" width="2.85546875" style="1" customWidth="1"/>
    <col min="740" max="741" width="15.7109375" style="1" customWidth="1"/>
    <col min="742" max="742" width="2.85546875" style="1" customWidth="1"/>
    <col min="743" max="980" width="9.140625" style="1"/>
    <col min="981" max="981" width="2.85546875" style="1" customWidth="1"/>
    <col min="982" max="982" width="45.85546875" style="1" customWidth="1"/>
    <col min="983" max="983" width="2.85546875" style="1" customWidth="1"/>
    <col min="984" max="985" width="15.7109375" style="1" customWidth="1"/>
    <col min="986" max="986" width="2.85546875" style="1" customWidth="1"/>
    <col min="987" max="988" width="15.7109375" style="1" customWidth="1"/>
    <col min="989" max="989" width="2.85546875" style="1" customWidth="1"/>
    <col min="990" max="991" width="15.7109375" style="1" customWidth="1"/>
    <col min="992" max="992" width="2.85546875" style="1" customWidth="1"/>
    <col min="993" max="994" width="15.7109375" style="1" customWidth="1"/>
    <col min="995" max="995" width="2.85546875" style="1" customWidth="1"/>
    <col min="996" max="997" width="15.7109375" style="1" customWidth="1"/>
    <col min="998" max="998" width="2.85546875" style="1" customWidth="1"/>
    <col min="999" max="1236" width="9.140625" style="1"/>
    <col min="1237" max="1237" width="2.85546875" style="1" customWidth="1"/>
    <col min="1238" max="1238" width="45.85546875" style="1" customWidth="1"/>
    <col min="1239" max="1239" width="2.85546875" style="1" customWidth="1"/>
    <col min="1240" max="1241" width="15.7109375" style="1" customWidth="1"/>
    <col min="1242" max="1242" width="2.85546875" style="1" customWidth="1"/>
    <col min="1243" max="1244" width="15.7109375" style="1" customWidth="1"/>
    <col min="1245" max="1245" width="2.85546875" style="1" customWidth="1"/>
    <col min="1246" max="1247" width="15.7109375" style="1" customWidth="1"/>
    <col min="1248" max="1248" width="2.85546875" style="1" customWidth="1"/>
    <col min="1249" max="1250" width="15.7109375" style="1" customWidth="1"/>
    <col min="1251" max="1251" width="2.85546875" style="1" customWidth="1"/>
    <col min="1252" max="1253" width="15.7109375" style="1" customWidth="1"/>
    <col min="1254" max="1254" width="2.85546875" style="1" customWidth="1"/>
    <col min="1255" max="1492" width="9.140625" style="1"/>
    <col min="1493" max="1493" width="2.85546875" style="1" customWidth="1"/>
    <col min="1494" max="1494" width="45.85546875" style="1" customWidth="1"/>
    <col min="1495" max="1495" width="2.85546875" style="1" customWidth="1"/>
    <col min="1496" max="1497" width="15.7109375" style="1" customWidth="1"/>
    <col min="1498" max="1498" width="2.85546875" style="1" customWidth="1"/>
    <col min="1499" max="1500" width="15.7109375" style="1" customWidth="1"/>
    <col min="1501" max="1501" width="2.85546875" style="1" customWidth="1"/>
    <col min="1502" max="1503" width="15.7109375" style="1" customWidth="1"/>
    <col min="1504" max="1504" width="2.85546875" style="1" customWidth="1"/>
    <col min="1505" max="1506" width="15.7109375" style="1" customWidth="1"/>
    <col min="1507" max="1507" width="2.85546875" style="1" customWidth="1"/>
    <col min="1508" max="1509" width="15.7109375" style="1" customWidth="1"/>
    <col min="1510" max="1510" width="2.85546875" style="1" customWidth="1"/>
    <col min="1511" max="1748" width="9.140625" style="1"/>
    <col min="1749" max="1749" width="2.85546875" style="1" customWidth="1"/>
    <col min="1750" max="1750" width="45.85546875" style="1" customWidth="1"/>
    <col min="1751" max="1751" width="2.85546875" style="1" customWidth="1"/>
    <col min="1752" max="1753" width="15.7109375" style="1" customWidth="1"/>
    <col min="1754" max="1754" width="2.85546875" style="1" customWidth="1"/>
    <col min="1755" max="1756" width="15.7109375" style="1" customWidth="1"/>
    <col min="1757" max="1757" width="2.85546875" style="1" customWidth="1"/>
    <col min="1758" max="1759" width="15.7109375" style="1" customWidth="1"/>
    <col min="1760" max="1760" width="2.85546875" style="1" customWidth="1"/>
    <col min="1761" max="1762" width="15.7109375" style="1" customWidth="1"/>
    <col min="1763" max="1763" width="2.85546875" style="1" customWidth="1"/>
    <col min="1764" max="1765" width="15.7109375" style="1" customWidth="1"/>
    <col min="1766" max="1766" width="2.85546875" style="1" customWidth="1"/>
    <col min="1767" max="2004" width="9.140625" style="1"/>
    <col min="2005" max="2005" width="2.85546875" style="1" customWidth="1"/>
    <col min="2006" max="2006" width="45.85546875" style="1" customWidth="1"/>
    <col min="2007" max="2007" width="2.85546875" style="1" customWidth="1"/>
    <col min="2008" max="2009" width="15.7109375" style="1" customWidth="1"/>
    <col min="2010" max="2010" width="2.85546875" style="1" customWidth="1"/>
    <col min="2011" max="2012" width="15.7109375" style="1" customWidth="1"/>
    <col min="2013" max="2013" width="2.85546875" style="1" customWidth="1"/>
    <col min="2014" max="2015" width="15.7109375" style="1" customWidth="1"/>
    <col min="2016" max="2016" width="2.85546875" style="1" customWidth="1"/>
    <col min="2017" max="2018" width="15.7109375" style="1" customWidth="1"/>
    <col min="2019" max="2019" width="2.85546875" style="1" customWidth="1"/>
    <col min="2020" max="2021" width="15.7109375" style="1" customWidth="1"/>
    <col min="2022" max="2022" width="2.85546875" style="1" customWidth="1"/>
    <col min="2023" max="2260" width="9.140625" style="1"/>
    <col min="2261" max="2261" width="2.85546875" style="1" customWidth="1"/>
    <col min="2262" max="2262" width="45.85546875" style="1" customWidth="1"/>
    <col min="2263" max="2263" width="2.85546875" style="1" customWidth="1"/>
    <col min="2264" max="2265" width="15.7109375" style="1" customWidth="1"/>
    <col min="2266" max="2266" width="2.85546875" style="1" customWidth="1"/>
    <col min="2267" max="2268" width="15.7109375" style="1" customWidth="1"/>
    <col min="2269" max="2269" width="2.85546875" style="1" customWidth="1"/>
    <col min="2270" max="2271" width="15.7109375" style="1" customWidth="1"/>
    <col min="2272" max="2272" width="2.85546875" style="1" customWidth="1"/>
    <col min="2273" max="2274" width="15.7109375" style="1" customWidth="1"/>
    <col min="2275" max="2275" width="2.85546875" style="1" customWidth="1"/>
    <col min="2276" max="2277" width="15.7109375" style="1" customWidth="1"/>
    <col min="2278" max="2278" width="2.85546875" style="1" customWidth="1"/>
    <col min="2279" max="2516" width="9.140625" style="1"/>
    <col min="2517" max="2517" width="2.85546875" style="1" customWidth="1"/>
    <col min="2518" max="2518" width="45.85546875" style="1" customWidth="1"/>
    <col min="2519" max="2519" width="2.85546875" style="1" customWidth="1"/>
    <col min="2520" max="2521" width="15.7109375" style="1" customWidth="1"/>
    <col min="2522" max="2522" width="2.85546875" style="1" customWidth="1"/>
    <col min="2523" max="2524" width="15.7109375" style="1" customWidth="1"/>
    <col min="2525" max="2525" width="2.85546875" style="1" customWidth="1"/>
    <col min="2526" max="2527" width="15.7109375" style="1" customWidth="1"/>
    <col min="2528" max="2528" width="2.85546875" style="1" customWidth="1"/>
    <col min="2529" max="2530" width="15.7109375" style="1" customWidth="1"/>
    <col min="2531" max="2531" width="2.85546875" style="1" customWidth="1"/>
    <col min="2532" max="2533" width="15.7109375" style="1" customWidth="1"/>
    <col min="2534" max="2534" width="2.85546875" style="1" customWidth="1"/>
    <col min="2535" max="2772" width="9.140625" style="1"/>
    <col min="2773" max="2773" width="2.85546875" style="1" customWidth="1"/>
    <col min="2774" max="2774" width="45.85546875" style="1" customWidth="1"/>
    <col min="2775" max="2775" width="2.85546875" style="1" customWidth="1"/>
    <col min="2776" max="2777" width="15.7109375" style="1" customWidth="1"/>
    <col min="2778" max="2778" width="2.85546875" style="1" customWidth="1"/>
    <col min="2779" max="2780" width="15.7109375" style="1" customWidth="1"/>
    <col min="2781" max="2781" width="2.85546875" style="1" customWidth="1"/>
    <col min="2782" max="2783" width="15.7109375" style="1" customWidth="1"/>
    <col min="2784" max="2784" width="2.85546875" style="1" customWidth="1"/>
    <col min="2785" max="2786" width="15.7109375" style="1" customWidth="1"/>
    <col min="2787" max="2787" width="2.85546875" style="1" customWidth="1"/>
    <col min="2788" max="2789" width="15.7109375" style="1" customWidth="1"/>
    <col min="2790" max="2790" width="2.85546875" style="1" customWidth="1"/>
    <col min="2791" max="3028" width="9.140625" style="1"/>
    <col min="3029" max="3029" width="2.85546875" style="1" customWidth="1"/>
    <col min="3030" max="3030" width="45.85546875" style="1" customWidth="1"/>
    <col min="3031" max="3031" width="2.85546875" style="1" customWidth="1"/>
    <col min="3032" max="3033" width="15.7109375" style="1" customWidth="1"/>
    <col min="3034" max="3034" width="2.85546875" style="1" customWidth="1"/>
    <col min="3035" max="3036" width="15.7109375" style="1" customWidth="1"/>
    <col min="3037" max="3037" width="2.85546875" style="1" customWidth="1"/>
    <col min="3038" max="3039" width="15.7109375" style="1" customWidth="1"/>
    <col min="3040" max="3040" width="2.85546875" style="1" customWidth="1"/>
    <col min="3041" max="3042" width="15.7109375" style="1" customWidth="1"/>
    <col min="3043" max="3043" width="2.85546875" style="1" customWidth="1"/>
    <col min="3044" max="3045" width="15.7109375" style="1" customWidth="1"/>
    <col min="3046" max="3046" width="2.85546875" style="1" customWidth="1"/>
    <col min="3047" max="3284" width="9.140625" style="1"/>
    <col min="3285" max="3285" width="2.85546875" style="1" customWidth="1"/>
    <col min="3286" max="3286" width="45.85546875" style="1" customWidth="1"/>
    <col min="3287" max="3287" width="2.85546875" style="1" customWidth="1"/>
    <col min="3288" max="3289" width="15.7109375" style="1" customWidth="1"/>
    <col min="3290" max="3290" width="2.85546875" style="1" customWidth="1"/>
    <col min="3291" max="3292" width="15.7109375" style="1" customWidth="1"/>
    <col min="3293" max="3293" width="2.85546875" style="1" customWidth="1"/>
    <col min="3294" max="3295" width="15.7109375" style="1" customWidth="1"/>
    <col min="3296" max="3296" width="2.85546875" style="1" customWidth="1"/>
    <col min="3297" max="3298" width="15.7109375" style="1" customWidth="1"/>
    <col min="3299" max="3299" width="2.85546875" style="1" customWidth="1"/>
    <col min="3300" max="3301" width="15.7109375" style="1" customWidth="1"/>
    <col min="3302" max="3302" width="2.85546875" style="1" customWidth="1"/>
    <col min="3303" max="3540" width="9.140625" style="1"/>
    <col min="3541" max="3541" width="2.85546875" style="1" customWidth="1"/>
    <col min="3542" max="3542" width="45.85546875" style="1" customWidth="1"/>
    <col min="3543" max="3543" width="2.85546875" style="1" customWidth="1"/>
    <col min="3544" max="3545" width="15.7109375" style="1" customWidth="1"/>
    <col min="3546" max="3546" width="2.85546875" style="1" customWidth="1"/>
    <col min="3547" max="3548" width="15.7109375" style="1" customWidth="1"/>
    <col min="3549" max="3549" width="2.85546875" style="1" customWidth="1"/>
    <col min="3550" max="3551" width="15.7109375" style="1" customWidth="1"/>
    <col min="3552" max="3552" width="2.85546875" style="1" customWidth="1"/>
    <col min="3553" max="3554" width="15.7109375" style="1" customWidth="1"/>
    <col min="3555" max="3555" width="2.85546875" style="1" customWidth="1"/>
    <col min="3556" max="3557" width="15.7109375" style="1" customWidth="1"/>
    <col min="3558" max="3558" width="2.85546875" style="1" customWidth="1"/>
    <col min="3559" max="3796" width="9.140625" style="1"/>
    <col min="3797" max="3797" width="2.85546875" style="1" customWidth="1"/>
    <col min="3798" max="3798" width="45.85546875" style="1" customWidth="1"/>
    <col min="3799" max="3799" width="2.85546875" style="1" customWidth="1"/>
    <col min="3800" max="3801" width="15.7109375" style="1" customWidth="1"/>
    <col min="3802" max="3802" width="2.85546875" style="1" customWidth="1"/>
    <col min="3803" max="3804" width="15.7109375" style="1" customWidth="1"/>
    <col min="3805" max="3805" width="2.85546875" style="1" customWidth="1"/>
    <col min="3806" max="3807" width="15.7109375" style="1" customWidth="1"/>
    <col min="3808" max="3808" width="2.85546875" style="1" customWidth="1"/>
    <col min="3809" max="3810" width="15.7109375" style="1" customWidth="1"/>
    <col min="3811" max="3811" width="2.85546875" style="1" customWidth="1"/>
    <col min="3812" max="3813" width="15.7109375" style="1" customWidth="1"/>
    <col min="3814" max="3814" width="2.85546875" style="1" customWidth="1"/>
    <col min="3815" max="4052" width="9.140625" style="1"/>
    <col min="4053" max="4053" width="2.85546875" style="1" customWidth="1"/>
    <col min="4054" max="4054" width="45.85546875" style="1" customWidth="1"/>
    <col min="4055" max="4055" width="2.85546875" style="1" customWidth="1"/>
    <col min="4056" max="4057" width="15.7109375" style="1" customWidth="1"/>
    <col min="4058" max="4058" width="2.85546875" style="1" customWidth="1"/>
    <col min="4059" max="4060" width="15.7109375" style="1" customWidth="1"/>
    <col min="4061" max="4061" width="2.85546875" style="1" customWidth="1"/>
    <col min="4062" max="4063" width="15.7109375" style="1" customWidth="1"/>
    <col min="4064" max="4064" width="2.85546875" style="1" customWidth="1"/>
    <col min="4065" max="4066" width="15.7109375" style="1" customWidth="1"/>
    <col min="4067" max="4067" width="2.85546875" style="1" customWidth="1"/>
    <col min="4068" max="4069" width="15.7109375" style="1" customWidth="1"/>
    <col min="4070" max="4070" width="2.85546875" style="1" customWidth="1"/>
    <col min="4071" max="4308" width="9.140625" style="1"/>
    <col min="4309" max="4309" width="2.85546875" style="1" customWidth="1"/>
    <col min="4310" max="4310" width="45.85546875" style="1" customWidth="1"/>
    <col min="4311" max="4311" width="2.85546875" style="1" customWidth="1"/>
    <col min="4312" max="4313" width="15.7109375" style="1" customWidth="1"/>
    <col min="4314" max="4314" width="2.85546875" style="1" customWidth="1"/>
    <col min="4315" max="4316" width="15.7109375" style="1" customWidth="1"/>
    <col min="4317" max="4317" width="2.85546875" style="1" customWidth="1"/>
    <col min="4318" max="4319" width="15.7109375" style="1" customWidth="1"/>
    <col min="4320" max="4320" width="2.85546875" style="1" customWidth="1"/>
    <col min="4321" max="4322" width="15.7109375" style="1" customWidth="1"/>
    <col min="4323" max="4323" width="2.85546875" style="1" customWidth="1"/>
    <col min="4324" max="4325" width="15.7109375" style="1" customWidth="1"/>
    <col min="4326" max="4326" width="2.85546875" style="1" customWidth="1"/>
    <col min="4327" max="4564" width="9.140625" style="1"/>
    <col min="4565" max="4565" width="2.85546875" style="1" customWidth="1"/>
    <col min="4566" max="4566" width="45.85546875" style="1" customWidth="1"/>
    <col min="4567" max="4567" width="2.85546875" style="1" customWidth="1"/>
    <col min="4568" max="4569" width="15.7109375" style="1" customWidth="1"/>
    <col min="4570" max="4570" width="2.85546875" style="1" customWidth="1"/>
    <col min="4571" max="4572" width="15.7109375" style="1" customWidth="1"/>
    <col min="4573" max="4573" width="2.85546875" style="1" customWidth="1"/>
    <col min="4574" max="4575" width="15.7109375" style="1" customWidth="1"/>
    <col min="4576" max="4576" width="2.85546875" style="1" customWidth="1"/>
    <col min="4577" max="4578" width="15.7109375" style="1" customWidth="1"/>
    <col min="4579" max="4579" width="2.85546875" style="1" customWidth="1"/>
    <col min="4580" max="4581" width="15.7109375" style="1" customWidth="1"/>
    <col min="4582" max="4582" width="2.85546875" style="1" customWidth="1"/>
    <col min="4583" max="4820" width="9.140625" style="1"/>
    <col min="4821" max="4821" width="2.85546875" style="1" customWidth="1"/>
    <col min="4822" max="4822" width="45.85546875" style="1" customWidth="1"/>
    <col min="4823" max="4823" width="2.85546875" style="1" customWidth="1"/>
    <col min="4824" max="4825" width="15.7109375" style="1" customWidth="1"/>
    <col min="4826" max="4826" width="2.85546875" style="1" customWidth="1"/>
    <col min="4827" max="4828" width="15.7109375" style="1" customWidth="1"/>
    <col min="4829" max="4829" width="2.85546875" style="1" customWidth="1"/>
    <col min="4830" max="4831" width="15.7109375" style="1" customWidth="1"/>
    <col min="4832" max="4832" width="2.85546875" style="1" customWidth="1"/>
    <col min="4833" max="4834" width="15.7109375" style="1" customWidth="1"/>
    <col min="4835" max="4835" width="2.85546875" style="1" customWidth="1"/>
    <col min="4836" max="4837" width="15.7109375" style="1" customWidth="1"/>
    <col min="4838" max="4838" width="2.85546875" style="1" customWidth="1"/>
    <col min="4839" max="5076" width="9.140625" style="1"/>
    <col min="5077" max="5077" width="2.85546875" style="1" customWidth="1"/>
    <col min="5078" max="5078" width="45.85546875" style="1" customWidth="1"/>
    <col min="5079" max="5079" width="2.85546875" style="1" customWidth="1"/>
    <col min="5080" max="5081" width="15.7109375" style="1" customWidth="1"/>
    <col min="5082" max="5082" width="2.85546875" style="1" customWidth="1"/>
    <col min="5083" max="5084" width="15.7109375" style="1" customWidth="1"/>
    <col min="5085" max="5085" width="2.85546875" style="1" customWidth="1"/>
    <col min="5086" max="5087" width="15.7109375" style="1" customWidth="1"/>
    <col min="5088" max="5088" width="2.85546875" style="1" customWidth="1"/>
    <col min="5089" max="5090" width="15.7109375" style="1" customWidth="1"/>
    <col min="5091" max="5091" width="2.85546875" style="1" customWidth="1"/>
    <col min="5092" max="5093" width="15.7109375" style="1" customWidth="1"/>
    <col min="5094" max="5094" width="2.85546875" style="1" customWidth="1"/>
    <col min="5095" max="5332" width="9.140625" style="1"/>
    <col min="5333" max="5333" width="2.85546875" style="1" customWidth="1"/>
    <col min="5334" max="5334" width="45.85546875" style="1" customWidth="1"/>
    <col min="5335" max="5335" width="2.85546875" style="1" customWidth="1"/>
    <col min="5336" max="5337" width="15.7109375" style="1" customWidth="1"/>
    <col min="5338" max="5338" width="2.85546875" style="1" customWidth="1"/>
    <col min="5339" max="5340" width="15.7109375" style="1" customWidth="1"/>
    <col min="5341" max="5341" width="2.85546875" style="1" customWidth="1"/>
    <col min="5342" max="5343" width="15.7109375" style="1" customWidth="1"/>
    <col min="5344" max="5344" width="2.85546875" style="1" customWidth="1"/>
    <col min="5345" max="5346" width="15.7109375" style="1" customWidth="1"/>
    <col min="5347" max="5347" width="2.85546875" style="1" customWidth="1"/>
    <col min="5348" max="5349" width="15.7109375" style="1" customWidth="1"/>
    <col min="5350" max="5350" width="2.85546875" style="1" customWidth="1"/>
    <col min="5351" max="5588" width="9.140625" style="1"/>
    <col min="5589" max="5589" width="2.85546875" style="1" customWidth="1"/>
    <col min="5590" max="5590" width="45.85546875" style="1" customWidth="1"/>
    <col min="5591" max="5591" width="2.85546875" style="1" customWidth="1"/>
    <col min="5592" max="5593" width="15.7109375" style="1" customWidth="1"/>
    <col min="5594" max="5594" width="2.85546875" style="1" customWidth="1"/>
    <col min="5595" max="5596" width="15.7109375" style="1" customWidth="1"/>
    <col min="5597" max="5597" width="2.85546875" style="1" customWidth="1"/>
    <col min="5598" max="5599" width="15.7109375" style="1" customWidth="1"/>
    <col min="5600" max="5600" width="2.85546875" style="1" customWidth="1"/>
    <col min="5601" max="5602" width="15.7109375" style="1" customWidth="1"/>
    <col min="5603" max="5603" width="2.85546875" style="1" customWidth="1"/>
    <col min="5604" max="5605" width="15.7109375" style="1" customWidth="1"/>
    <col min="5606" max="5606" width="2.85546875" style="1" customWidth="1"/>
    <col min="5607" max="5844" width="9.140625" style="1"/>
    <col min="5845" max="5845" width="2.85546875" style="1" customWidth="1"/>
    <col min="5846" max="5846" width="45.85546875" style="1" customWidth="1"/>
    <col min="5847" max="5847" width="2.85546875" style="1" customWidth="1"/>
    <col min="5848" max="5849" width="15.7109375" style="1" customWidth="1"/>
    <col min="5850" max="5850" width="2.85546875" style="1" customWidth="1"/>
    <col min="5851" max="5852" width="15.7109375" style="1" customWidth="1"/>
    <col min="5853" max="5853" width="2.85546875" style="1" customWidth="1"/>
    <col min="5854" max="5855" width="15.7109375" style="1" customWidth="1"/>
    <col min="5856" max="5856" width="2.85546875" style="1" customWidth="1"/>
    <col min="5857" max="5858" width="15.7109375" style="1" customWidth="1"/>
    <col min="5859" max="5859" width="2.85546875" style="1" customWidth="1"/>
    <col min="5860" max="5861" width="15.7109375" style="1" customWidth="1"/>
    <col min="5862" max="5862" width="2.85546875" style="1" customWidth="1"/>
    <col min="5863" max="6100" width="9.140625" style="1"/>
    <col min="6101" max="6101" width="2.85546875" style="1" customWidth="1"/>
    <col min="6102" max="6102" width="45.85546875" style="1" customWidth="1"/>
    <col min="6103" max="6103" width="2.85546875" style="1" customWidth="1"/>
    <col min="6104" max="6105" width="15.7109375" style="1" customWidth="1"/>
    <col min="6106" max="6106" width="2.85546875" style="1" customWidth="1"/>
    <col min="6107" max="6108" width="15.7109375" style="1" customWidth="1"/>
    <col min="6109" max="6109" width="2.85546875" style="1" customWidth="1"/>
    <col min="6110" max="6111" width="15.7109375" style="1" customWidth="1"/>
    <col min="6112" max="6112" width="2.85546875" style="1" customWidth="1"/>
    <col min="6113" max="6114" width="15.7109375" style="1" customWidth="1"/>
    <col min="6115" max="6115" width="2.85546875" style="1" customWidth="1"/>
    <col min="6116" max="6117" width="15.7109375" style="1" customWidth="1"/>
    <col min="6118" max="6118" width="2.85546875" style="1" customWidth="1"/>
    <col min="6119" max="6356" width="9.140625" style="1"/>
    <col min="6357" max="6357" width="2.85546875" style="1" customWidth="1"/>
    <col min="6358" max="6358" width="45.85546875" style="1" customWidth="1"/>
    <col min="6359" max="6359" width="2.85546875" style="1" customWidth="1"/>
    <col min="6360" max="6361" width="15.7109375" style="1" customWidth="1"/>
    <col min="6362" max="6362" width="2.85546875" style="1" customWidth="1"/>
    <col min="6363" max="6364" width="15.7109375" style="1" customWidth="1"/>
    <col min="6365" max="6365" width="2.85546875" style="1" customWidth="1"/>
    <col min="6366" max="6367" width="15.7109375" style="1" customWidth="1"/>
    <col min="6368" max="6368" width="2.85546875" style="1" customWidth="1"/>
    <col min="6369" max="6370" width="15.7109375" style="1" customWidth="1"/>
    <col min="6371" max="6371" width="2.85546875" style="1" customWidth="1"/>
    <col min="6372" max="6373" width="15.7109375" style="1" customWidth="1"/>
    <col min="6374" max="6374" width="2.85546875" style="1" customWidth="1"/>
    <col min="6375" max="6612" width="9.140625" style="1"/>
    <col min="6613" max="6613" width="2.85546875" style="1" customWidth="1"/>
    <col min="6614" max="6614" width="45.85546875" style="1" customWidth="1"/>
    <col min="6615" max="6615" width="2.85546875" style="1" customWidth="1"/>
    <col min="6616" max="6617" width="15.7109375" style="1" customWidth="1"/>
    <col min="6618" max="6618" width="2.85546875" style="1" customWidth="1"/>
    <col min="6619" max="6620" width="15.7109375" style="1" customWidth="1"/>
    <col min="6621" max="6621" width="2.85546875" style="1" customWidth="1"/>
    <col min="6622" max="6623" width="15.7109375" style="1" customWidth="1"/>
    <col min="6624" max="6624" width="2.85546875" style="1" customWidth="1"/>
    <col min="6625" max="6626" width="15.7109375" style="1" customWidth="1"/>
    <col min="6627" max="6627" width="2.85546875" style="1" customWidth="1"/>
    <col min="6628" max="6629" width="15.7109375" style="1" customWidth="1"/>
    <col min="6630" max="6630" width="2.85546875" style="1" customWidth="1"/>
    <col min="6631" max="6868" width="9.140625" style="1"/>
    <col min="6869" max="6869" width="2.85546875" style="1" customWidth="1"/>
    <col min="6870" max="6870" width="45.85546875" style="1" customWidth="1"/>
    <col min="6871" max="6871" width="2.85546875" style="1" customWidth="1"/>
    <col min="6872" max="6873" width="15.7109375" style="1" customWidth="1"/>
    <col min="6874" max="6874" width="2.85546875" style="1" customWidth="1"/>
    <col min="6875" max="6876" width="15.7109375" style="1" customWidth="1"/>
    <col min="6877" max="6877" width="2.85546875" style="1" customWidth="1"/>
    <col min="6878" max="6879" width="15.7109375" style="1" customWidth="1"/>
    <col min="6880" max="6880" width="2.85546875" style="1" customWidth="1"/>
    <col min="6881" max="6882" width="15.7109375" style="1" customWidth="1"/>
    <col min="6883" max="6883" width="2.85546875" style="1" customWidth="1"/>
    <col min="6884" max="6885" width="15.7109375" style="1" customWidth="1"/>
    <col min="6886" max="6886" width="2.85546875" style="1" customWidth="1"/>
    <col min="6887" max="7124" width="9.140625" style="1"/>
    <col min="7125" max="7125" width="2.85546875" style="1" customWidth="1"/>
    <col min="7126" max="7126" width="45.85546875" style="1" customWidth="1"/>
    <col min="7127" max="7127" width="2.85546875" style="1" customWidth="1"/>
    <col min="7128" max="7129" width="15.7109375" style="1" customWidth="1"/>
    <col min="7130" max="7130" width="2.85546875" style="1" customWidth="1"/>
    <col min="7131" max="7132" width="15.7109375" style="1" customWidth="1"/>
    <col min="7133" max="7133" width="2.85546875" style="1" customWidth="1"/>
    <col min="7134" max="7135" width="15.7109375" style="1" customWidth="1"/>
    <col min="7136" max="7136" width="2.85546875" style="1" customWidth="1"/>
    <col min="7137" max="7138" width="15.7109375" style="1" customWidth="1"/>
    <col min="7139" max="7139" width="2.85546875" style="1" customWidth="1"/>
    <col min="7140" max="7141" width="15.7109375" style="1" customWidth="1"/>
    <col min="7142" max="7142" width="2.85546875" style="1" customWidth="1"/>
    <col min="7143" max="7380" width="9.140625" style="1"/>
    <col min="7381" max="7381" width="2.85546875" style="1" customWidth="1"/>
    <col min="7382" max="7382" width="45.85546875" style="1" customWidth="1"/>
    <col min="7383" max="7383" width="2.85546875" style="1" customWidth="1"/>
    <col min="7384" max="7385" width="15.7109375" style="1" customWidth="1"/>
    <col min="7386" max="7386" width="2.85546875" style="1" customWidth="1"/>
    <col min="7387" max="7388" width="15.7109375" style="1" customWidth="1"/>
    <col min="7389" max="7389" width="2.85546875" style="1" customWidth="1"/>
    <col min="7390" max="7391" width="15.7109375" style="1" customWidth="1"/>
    <col min="7392" max="7392" width="2.85546875" style="1" customWidth="1"/>
    <col min="7393" max="7394" width="15.7109375" style="1" customWidth="1"/>
    <col min="7395" max="7395" width="2.85546875" style="1" customWidth="1"/>
    <col min="7396" max="7397" width="15.7109375" style="1" customWidth="1"/>
    <col min="7398" max="7398" width="2.85546875" style="1" customWidth="1"/>
    <col min="7399" max="7636" width="9.140625" style="1"/>
    <col min="7637" max="7637" width="2.85546875" style="1" customWidth="1"/>
    <col min="7638" max="7638" width="45.85546875" style="1" customWidth="1"/>
    <col min="7639" max="7639" width="2.85546875" style="1" customWidth="1"/>
    <col min="7640" max="7641" width="15.7109375" style="1" customWidth="1"/>
    <col min="7642" max="7642" width="2.85546875" style="1" customWidth="1"/>
    <col min="7643" max="7644" width="15.7109375" style="1" customWidth="1"/>
    <col min="7645" max="7645" width="2.85546875" style="1" customWidth="1"/>
    <col min="7646" max="7647" width="15.7109375" style="1" customWidth="1"/>
    <col min="7648" max="7648" width="2.85546875" style="1" customWidth="1"/>
    <col min="7649" max="7650" width="15.7109375" style="1" customWidth="1"/>
    <col min="7651" max="7651" width="2.85546875" style="1" customWidth="1"/>
    <col min="7652" max="7653" width="15.7109375" style="1" customWidth="1"/>
    <col min="7654" max="7654" width="2.85546875" style="1" customWidth="1"/>
    <col min="7655" max="7892" width="9.140625" style="1"/>
    <col min="7893" max="7893" width="2.85546875" style="1" customWidth="1"/>
    <col min="7894" max="7894" width="45.85546875" style="1" customWidth="1"/>
    <col min="7895" max="7895" width="2.85546875" style="1" customWidth="1"/>
    <col min="7896" max="7897" width="15.7109375" style="1" customWidth="1"/>
    <col min="7898" max="7898" width="2.85546875" style="1" customWidth="1"/>
    <col min="7899" max="7900" width="15.7109375" style="1" customWidth="1"/>
    <col min="7901" max="7901" width="2.85546875" style="1" customWidth="1"/>
    <col min="7902" max="7903" width="15.7109375" style="1" customWidth="1"/>
    <col min="7904" max="7904" width="2.85546875" style="1" customWidth="1"/>
    <col min="7905" max="7906" width="15.7109375" style="1" customWidth="1"/>
    <col min="7907" max="7907" width="2.85546875" style="1" customWidth="1"/>
    <col min="7908" max="7909" width="15.7109375" style="1" customWidth="1"/>
    <col min="7910" max="7910" width="2.85546875" style="1" customWidth="1"/>
    <col min="7911" max="8148" width="9.140625" style="1"/>
    <col min="8149" max="8149" width="2.85546875" style="1" customWidth="1"/>
    <col min="8150" max="8150" width="45.85546875" style="1" customWidth="1"/>
    <col min="8151" max="8151" width="2.85546875" style="1" customWidth="1"/>
    <col min="8152" max="8153" width="15.7109375" style="1" customWidth="1"/>
    <col min="8154" max="8154" width="2.85546875" style="1" customWidth="1"/>
    <col min="8155" max="8156" width="15.7109375" style="1" customWidth="1"/>
    <col min="8157" max="8157" width="2.85546875" style="1" customWidth="1"/>
    <col min="8158" max="8159" width="15.7109375" style="1" customWidth="1"/>
    <col min="8160" max="8160" width="2.85546875" style="1" customWidth="1"/>
    <col min="8161" max="8162" width="15.7109375" style="1" customWidth="1"/>
    <col min="8163" max="8163" width="2.85546875" style="1" customWidth="1"/>
    <col min="8164" max="8165" width="15.7109375" style="1" customWidth="1"/>
    <col min="8166" max="8166" width="2.85546875" style="1" customWidth="1"/>
    <col min="8167" max="8404" width="9.140625" style="1"/>
    <col min="8405" max="8405" width="2.85546875" style="1" customWidth="1"/>
    <col min="8406" max="8406" width="45.85546875" style="1" customWidth="1"/>
    <col min="8407" max="8407" width="2.85546875" style="1" customWidth="1"/>
    <col min="8408" max="8409" width="15.7109375" style="1" customWidth="1"/>
    <col min="8410" max="8410" width="2.85546875" style="1" customWidth="1"/>
    <col min="8411" max="8412" width="15.7109375" style="1" customWidth="1"/>
    <col min="8413" max="8413" width="2.85546875" style="1" customWidth="1"/>
    <col min="8414" max="8415" width="15.7109375" style="1" customWidth="1"/>
    <col min="8416" max="8416" width="2.85546875" style="1" customWidth="1"/>
    <col min="8417" max="8418" width="15.7109375" style="1" customWidth="1"/>
    <col min="8419" max="8419" width="2.85546875" style="1" customWidth="1"/>
    <col min="8420" max="8421" width="15.7109375" style="1" customWidth="1"/>
    <col min="8422" max="8422" width="2.85546875" style="1" customWidth="1"/>
    <col min="8423" max="8660" width="9.140625" style="1"/>
    <col min="8661" max="8661" width="2.85546875" style="1" customWidth="1"/>
    <col min="8662" max="8662" width="45.85546875" style="1" customWidth="1"/>
    <col min="8663" max="8663" width="2.85546875" style="1" customWidth="1"/>
    <col min="8664" max="8665" width="15.7109375" style="1" customWidth="1"/>
    <col min="8666" max="8666" width="2.85546875" style="1" customWidth="1"/>
    <col min="8667" max="8668" width="15.7109375" style="1" customWidth="1"/>
    <col min="8669" max="8669" width="2.85546875" style="1" customWidth="1"/>
    <col min="8670" max="8671" width="15.7109375" style="1" customWidth="1"/>
    <col min="8672" max="8672" width="2.85546875" style="1" customWidth="1"/>
    <col min="8673" max="8674" width="15.7109375" style="1" customWidth="1"/>
    <col min="8675" max="8675" width="2.85546875" style="1" customWidth="1"/>
    <col min="8676" max="8677" width="15.7109375" style="1" customWidth="1"/>
    <col min="8678" max="8678" width="2.85546875" style="1" customWidth="1"/>
    <col min="8679" max="8916" width="9.140625" style="1"/>
    <col min="8917" max="8917" width="2.85546875" style="1" customWidth="1"/>
    <col min="8918" max="8918" width="45.85546875" style="1" customWidth="1"/>
    <col min="8919" max="8919" width="2.85546875" style="1" customWidth="1"/>
    <col min="8920" max="8921" width="15.7109375" style="1" customWidth="1"/>
    <col min="8922" max="8922" width="2.85546875" style="1" customWidth="1"/>
    <col min="8923" max="8924" width="15.7109375" style="1" customWidth="1"/>
    <col min="8925" max="8925" width="2.85546875" style="1" customWidth="1"/>
    <col min="8926" max="8927" width="15.7109375" style="1" customWidth="1"/>
    <col min="8928" max="8928" width="2.85546875" style="1" customWidth="1"/>
    <col min="8929" max="8930" width="15.7109375" style="1" customWidth="1"/>
    <col min="8931" max="8931" width="2.85546875" style="1" customWidth="1"/>
    <col min="8932" max="8933" width="15.7109375" style="1" customWidth="1"/>
    <col min="8934" max="8934" width="2.85546875" style="1" customWidth="1"/>
    <col min="8935" max="9172" width="9.140625" style="1"/>
    <col min="9173" max="9173" width="2.85546875" style="1" customWidth="1"/>
    <col min="9174" max="9174" width="45.85546875" style="1" customWidth="1"/>
    <col min="9175" max="9175" width="2.85546875" style="1" customWidth="1"/>
    <col min="9176" max="9177" width="15.7109375" style="1" customWidth="1"/>
    <col min="9178" max="9178" width="2.85546875" style="1" customWidth="1"/>
    <col min="9179" max="9180" width="15.7109375" style="1" customWidth="1"/>
    <col min="9181" max="9181" width="2.85546875" style="1" customWidth="1"/>
    <col min="9182" max="9183" width="15.7109375" style="1" customWidth="1"/>
    <col min="9184" max="9184" width="2.85546875" style="1" customWidth="1"/>
    <col min="9185" max="9186" width="15.7109375" style="1" customWidth="1"/>
    <col min="9187" max="9187" width="2.85546875" style="1" customWidth="1"/>
    <col min="9188" max="9189" width="15.7109375" style="1" customWidth="1"/>
    <col min="9190" max="9190" width="2.85546875" style="1" customWidth="1"/>
    <col min="9191" max="9428" width="9.140625" style="1"/>
    <col min="9429" max="9429" width="2.85546875" style="1" customWidth="1"/>
    <col min="9430" max="9430" width="45.85546875" style="1" customWidth="1"/>
    <col min="9431" max="9431" width="2.85546875" style="1" customWidth="1"/>
    <col min="9432" max="9433" width="15.7109375" style="1" customWidth="1"/>
    <col min="9434" max="9434" width="2.85546875" style="1" customWidth="1"/>
    <col min="9435" max="9436" width="15.7109375" style="1" customWidth="1"/>
    <col min="9437" max="9437" width="2.85546875" style="1" customWidth="1"/>
    <col min="9438" max="9439" width="15.7109375" style="1" customWidth="1"/>
    <col min="9440" max="9440" width="2.85546875" style="1" customWidth="1"/>
    <col min="9441" max="9442" width="15.7109375" style="1" customWidth="1"/>
    <col min="9443" max="9443" width="2.85546875" style="1" customWidth="1"/>
    <col min="9444" max="9445" width="15.7109375" style="1" customWidth="1"/>
    <col min="9446" max="9446" width="2.85546875" style="1" customWidth="1"/>
    <col min="9447" max="9684" width="9.140625" style="1"/>
    <col min="9685" max="9685" width="2.85546875" style="1" customWidth="1"/>
    <col min="9686" max="9686" width="45.85546875" style="1" customWidth="1"/>
    <col min="9687" max="9687" width="2.85546875" style="1" customWidth="1"/>
    <col min="9688" max="9689" width="15.7109375" style="1" customWidth="1"/>
    <col min="9690" max="9690" width="2.85546875" style="1" customWidth="1"/>
    <col min="9691" max="9692" width="15.7109375" style="1" customWidth="1"/>
    <col min="9693" max="9693" width="2.85546875" style="1" customWidth="1"/>
    <col min="9694" max="9695" width="15.7109375" style="1" customWidth="1"/>
    <col min="9696" max="9696" width="2.85546875" style="1" customWidth="1"/>
    <col min="9697" max="9698" width="15.7109375" style="1" customWidth="1"/>
    <col min="9699" max="9699" width="2.85546875" style="1" customWidth="1"/>
    <col min="9700" max="9701" width="15.7109375" style="1" customWidth="1"/>
    <col min="9702" max="9702" width="2.85546875" style="1" customWidth="1"/>
    <col min="9703" max="9940" width="9.140625" style="1"/>
    <col min="9941" max="9941" width="2.85546875" style="1" customWidth="1"/>
    <col min="9942" max="9942" width="45.85546875" style="1" customWidth="1"/>
    <col min="9943" max="9943" width="2.85546875" style="1" customWidth="1"/>
    <col min="9944" max="9945" width="15.7109375" style="1" customWidth="1"/>
    <col min="9946" max="9946" width="2.85546875" style="1" customWidth="1"/>
    <col min="9947" max="9948" width="15.7109375" style="1" customWidth="1"/>
    <col min="9949" max="9949" width="2.85546875" style="1" customWidth="1"/>
    <col min="9950" max="9951" width="15.7109375" style="1" customWidth="1"/>
    <col min="9952" max="9952" width="2.85546875" style="1" customWidth="1"/>
    <col min="9953" max="9954" width="15.7109375" style="1" customWidth="1"/>
    <col min="9955" max="9955" width="2.85546875" style="1" customWidth="1"/>
    <col min="9956" max="9957" width="15.7109375" style="1" customWidth="1"/>
    <col min="9958" max="9958" width="2.85546875" style="1" customWidth="1"/>
    <col min="9959" max="10196" width="9.140625" style="1"/>
    <col min="10197" max="10197" width="2.85546875" style="1" customWidth="1"/>
    <col min="10198" max="10198" width="45.85546875" style="1" customWidth="1"/>
    <col min="10199" max="10199" width="2.85546875" style="1" customWidth="1"/>
    <col min="10200" max="10201" width="15.7109375" style="1" customWidth="1"/>
    <col min="10202" max="10202" width="2.85546875" style="1" customWidth="1"/>
    <col min="10203" max="10204" width="15.7109375" style="1" customWidth="1"/>
    <col min="10205" max="10205" width="2.85546875" style="1" customWidth="1"/>
    <col min="10206" max="10207" width="15.7109375" style="1" customWidth="1"/>
    <col min="10208" max="10208" width="2.85546875" style="1" customWidth="1"/>
    <col min="10209" max="10210" width="15.7109375" style="1" customWidth="1"/>
    <col min="10211" max="10211" width="2.85546875" style="1" customWidth="1"/>
    <col min="10212" max="10213" width="15.7109375" style="1" customWidth="1"/>
    <col min="10214" max="10214" width="2.85546875" style="1" customWidth="1"/>
    <col min="10215" max="10452" width="9.140625" style="1"/>
    <col min="10453" max="10453" width="2.85546875" style="1" customWidth="1"/>
    <col min="10454" max="10454" width="45.85546875" style="1" customWidth="1"/>
    <col min="10455" max="10455" width="2.85546875" style="1" customWidth="1"/>
    <col min="10456" max="10457" width="15.7109375" style="1" customWidth="1"/>
    <col min="10458" max="10458" width="2.85546875" style="1" customWidth="1"/>
    <col min="10459" max="10460" width="15.7109375" style="1" customWidth="1"/>
    <col min="10461" max="10461" width="2.85546875" style="1" customWidth="1"/>
    <col min="10462" max="10463" width="15.7109375" style="1" customWidth="1"/>
    <col min="10464" max="10464" width="2.85546875" style="1" customWidth="1"/>
    <col min="10465" max="10466" width="15.7109375" style="1" customWidth="1"/>
    <col min="10467" max="10467" width="2.85546875" style="1" customWidth="1"/>
    <col min="10468" max="10469" width="15.7109375" style="1" customWidth="1"/>
    <col min="10470" max="10470" width="2.85546875" style="1" customWidth="1"/>
    <col min="10471" max="10708" width="9.140625" style="1"/>
    <col min="10709" max="10709" width="2.85546875" style="1" customWidth="1"/>
    <col min="10710" max="10710" width="45.85546875" style="1" customWidth="1"/>
    <col min="10711" max="10711" width="2.85546875" style="1" customWidth="1"/>
    <col min="10712" max="10713" width="15.7109375" style="1" customWidth="1"/>
    <col min="10714" max="10714" width="2.85546875" style="1" customWidth="1"/>
    <col min="10715" max="10716" width="15.7109375" style="1" customWidth="1"/>
    <col min="10717" max="10717" width="2.85546875" style="1" customWidth="1"/>
    <col min="10718" max="10719" width="15.7109375" style="1" customWidth="1"/>
    <col min="10720" max="10720" width="2.85546875" style="1" customWidth="1"/>
    <col min="10721" max="10722" width="15.7109375" style="1" customWidth="1"/>
    <col min="10723" max="10723" width="2.85546875" style="1" customWidth="1"/>
    <col min="10724" max="10725" width="15.7109375" style="1" customWidth="1"/>
    <col min="10726" max="10726" width="2.85546875" style="1" customWidth="1"/>
    <col min="10727" max="10964" width="9.140625" style="1"/>
    <col min="10965" max="10965" width="2.85546875" style="1" customWidth="1"/>
    <col min="10966" max="10966" width="45.85546875" style="1" customWidth="1"/>
    <col min="10967" max="10967" width="2.85546875" style="1" customWidth="1"/>
    <col min="10968" max="10969" width="15.7109375" style="1" customWidth="1"/>
    <col min="10970" max="10970" width="2.85546875" style="1" customWidth="1"/>
    <col min="10971" max="10972" width="15.7109375" style="1" customWidth="1"/>
    <col min="10973" max="10973" width="2.85546875" style="1" customWidth="1"/>
    <col min="10974" max="10975" width="15.7109375" style="1" customWidth="1"/>
    <col min="10976" max="10976" width="2.85546875" style="1" customWidth="1"/>
    <col min="10977" max="10978" width="15.7109375" style="1" customWidth="1"/>
    <col min="10979" max="10979" width="2.85546875" style="1" customWidth="1"/>
    <col min="10980" max="10981" width="15.7109375" style="1" customWidth="1"/>
    <col min="10982" max="10982" width="2.85546875" style="1" customWidth="1"/>
    <col min="10983" max="11220" width="9.140625" style="1"/>
    <col min="11221" max="11221" width="2.85546875" style="1" customWidth="1"/>
    <col min="11222" max="11222" width="45.85546875" style="1" customWidth="1"/>
    <col min="11223" max="11223" width="2.85546875" style="1" customWidth="1"/>
    <col min="11224" max="11225" width="15.7109375" style="1" customWidth="1"/>
    <col min="11226" max="11226" width="2.85546875" style="1" customWidth="1"/>
    <col min="11227" max="11228" width="15.7109375" style="1" customWidth="1"/>
    <col min="11229" max="11229" width="2.85546875" style="1" customWidth="1"/>
    <col min="11230" max="11231" width="15.7109375" style="1" customWidth="1"/>
    <col min="11232" max="11232" width="2.85546875" style="1" customWidth="1"/>
    <col min="11233" max="11234" width="15.7109375" style="1" customWidth="1"/>
    <col min="11235" max="11235" width="2.85546875" style="1" customWidth="1"/>
    <col min="11236" max="11237" width="15.7109375" style="1" customWidth="1"/>
    <col min="11238" max="11238" width="2.85546875" style="1" customWidth="1"/>
    <col min="11239" max="11476" width="9.140625" style="1"/>
    <col min="11477" max="11477" width="2.85546875" style="1" customWidth="1"/>
    <col min="11478" max="11478" width="45.85546875" style="1" customWidth="1"/>
    <col min="11479" max="11479" width="2.85546875" style="1" customWidth="1"/>
    <col min="11480" max="11481" width="15.7109375" style="1" customWidth="1"/>
    <col min="11482" max="11482" width="2.85546875" style="1" customWidth="1"/>
    <col min="11483" max="11484" width="15.7109375" style="1" customWidth="1"/>
    <col min="11485" max="11485" width="2.85546875" style="1" customWidth="1"/>
    <col min="11486" max="11487" width="15.7109375" style="1" customWidth="1"/>
    <col min="11488" max="11488" width="2.85546875" style="1" customWidth="1"/>
    <col min="11489" max="11490" width="15.7109375" style="1" customWidth="1"/>
    <col min="11491" max="11491" width="2.85546875" style="1" customWidth="1"/>
    <col min="11492" max="11493" width="15.7109375" style="1" customWidth="1"/>
    <col min="11494" max="11494" width="2.85546875" style="1" customWidth="1"/>
    <col min="11495" max="11732" width="9.140625" style="1"/>
    <col min="11733" max="11733" width="2.85546875" style="1" customWidth="1"/>
    <col min="11734" max="11734" width="45.85546875" style="1" customWidth="1"/>
    <col min="11735" max="11735" width="2.85546875" style="1" customWidth="1"/>
    <col min="11736" max="11737" width="15.7109375" style="1" customWidth="1"/>
    <col min="11738" max="11738" width="2.85546875" style="1" customWidth="1"/>
    <col min="11739" max="11740" width="15.7109375" style="1" customWidth="1"/>
    <col min="11741" max="11741" width="2.85546875" style="1" customWidth="1"/>
    <col min="11742" max="11743" width="15.7109375" style="1" customWidth="1"/>
    <col min="11744" max="11744" width="2.85546875" style="1" customWidth="1"/>
    <col min="11745" max="11746" width="15.7109375" style="1" customWidth="1"/>
    <col min="11747" max="11747" width="2.85546875" style="1" customWidth="1"/>
    <col min="11748" max="11749" width="15.7109375" style="1" customWidth="1"/>
    <col min="11750" max="11750" width="2.85546875" style="1" customWidth="1"/>
    <col min="11751" max="11988" width="9.140625" style="1"/>
    <col min="11989" max="11989" width="2.85546875" style="1" customWidth="1"/>
    <col min="11990" max="11990" width="45.85546875" style="1" customWidth="1"/>
    <col min="11991" max="11991" width="2.85546875" style="1" customWidth="1"/>
    <col min="11992" max="11993" width="15.7109375" style="1" customWidth="1"/>
    <col min="11994" max="11994" width="2.85546875" style="1" customWidth="1"/>
    <col min="11995" max="11996" width="15.7109375" style="1" customWidth="1"/>
    <col min="11997" max="11997" width="2.85546875" style="1" customWidth="1"/>
    <col min="11998" max="11999" width="15.7109375" style="1" customWidth="1"/>
    <col min="12000" max="12000" width="2.85546875" style="1" customWidth="1"/>
    <col min="12001" max="12002" width="15.7109375" style="1" customWidth="1"/>
    <col min="12003" max="12003" width="2.85546875" style="1" customWidth="1"/>
    <col min="12004" max="12005" width="15.7109375" style="1" customWidth="1"/>
    <col min="12006" max="12006" width="2.85546875" style="1" customWidth="1"/>
    <col min="12007" max="12244" width="9.140625" style="1"/>
    <col min="12245" max="12245" width="2.85546875" style="1" customWidth="1"/>
    <col min="12246" max="12246" width="45.85546875" style="1" customWidth="1"/>
    <col min="12247" max="12247" width="2.85546875" style="1" customWidth="1"/>
    <col min="12248" max="12249" width="15.7109375" style="1" customWidth="1"/>
    <col min="12250" max="12250" width="2.85546875" style="1" customWidth="1"/>
    <col min="12251" max="12252" width="15.7109375" style="1" customWidth="1"/>
    <col min="12253" max="12253" width="2.85546875" style="1" customWidth="1"/>
    <col min="12254" max="12255" width="15.7109375" style="1" customWidth="1"/>
    <col min="12256" max="12256" width="2.85546875" style="1" customWidth="1"/>
    <col min="12257" max="12258" width="15.7109375" style="1" customWidth="1"/>
    <col min="12259" max="12259" width="2.85546875" style="1" customWidth="1"/>
    <col min="12260" max="12261" width="15.7109375" style="1" customWidth="1"/>
    <col min="12262" max="12262" width="2.85546875" style="1" customWidth="1"/>
    <col min="12263" max="12500" width="9.140625" style="1"/>
    <col min="12501" max="12501" width="2.85546875" style="1" customWidth="1"/>
    <col min="12502" max="12502" width="45.85546875" style="1" customWidth="1"/>
    <col min="12503" max="12503" width="2.85546875" style="1" customWidth="1"/>
    <col min="12504" max="12505" width="15.7109375" style="1" customWidth="1"/>
    <col min="12506" max="12506" width="2.85546875" style="1" customWidth="1"/>
    <col min="12507" max="12508" width="15.7109375" style="1" customWidth="1"/>
    <col min="12509" max="12509" width="2.85546875" style="1" customWidth="1"/>
    <col min="12510" max="12511" width="15.7109375" style="1" customWidth="1"/>
    <col min="12512" max="12512" width="2.85546875" style="1" customWidth="1"/>
    <col min="12513" max="12514" width="15.7109375" style="1" customWidth="1"/>
    <col min="12515" max="12515" width="2.85546875" style="1" customWidth="1"/>
    <col min="12516" max="12517" width="15.7109375" style="1" customWidth="1"/>
    <col min="12518" max="12518" width="2.85546875" style="1" customWidth="1"/>
    <col min="12519" max="12756" width="9.140625" style="1"/>
    <col min="12757" max="12757" width="2.85546875" style="1" customWidth="1"/>
    <col min="12758" max="12758" width="45.85546875" style="1" customWidth="1"/>
    <col min="12759" max="12759" width="2.85546875" style="1" customWidth="1"/>
    <col min="12760" max="12761" width="15.7109375" style="1" customWidth="1"/>
    <col min="12762" max="12762" width="2.85546875" style="1" customWidth="1"/>
    <col min="12763" max="12764" width="15.7109375" style="1" customWidth="1"/>
    <col min="12765" max="12765" width="2.85546875" style="1" customWidth="1"/>
    <col min="12766" max="12767" width="15.7109375" style="1" customWidth="1"/>
    <col min="12768" max="12768" width="2.85546875" style="1" customWidth="1"/>
    <col min="12769" max="12770" width="15.7109375" style="1" customWidth="1"/>
    <col min="12771" max="12771" width="2.85546875" style="1" customWidth="1"/>
    <col min="12772" max="12773" width="15.7109375" style="1" customWidth="1"/>
    <col min="12774" max="12774" width="2.85546875" style="1" customWidth="1"/>
    <col min="12775" max="13012" width="9.140625" style="1"/>
    <col min="13013" max="13013" width="2.85546875" style="1" customWidth="1"/>
    <col min="13014" max="13014" width="45.85546875" style="1" customWidth="1"/>
    <col min="13015" max="13015" width="2.85546875" style="1" customWidth="1"/>
    <col min="13016" max="13017" width="15.7109375" style="1" customWidth="1"/>
    <col min="13018" max="13018" width="2.85546875" style="1" customWidth="1"/>
    <col min="13019" max="13020" width="15.7109375" style="1" customWidth="1"/>
    <col min="13021" max="13021" width="2.85546875" style="1" customWidth="1"/>
    <col min="13022" max="13023" width="15.7109375" style="1" customWidth="1"/>
    <col min="13024" max="13024" width="2.85546875" style="1" customWidth="1"/>
    <col min="13025" max="13026" width="15.7109375" style="1" customWidth="1"/>
    <col min="13027" max="13027" width="2.85546875" style="1" customWidth="1"/>
    <col min="13028" max="13029" width="15.7109375" style="1" customWidth="1"/>
    <col min="13030" max="13030" width="2.85546875" style="1" customWidth="1"/>
    <col min="13031" max="13268" width="9.140625" style="1"/>
    <col min="13269" max="13269" width="2.85546875" style="1" customWidth="1"/>
    <col min="13270" max="13270" width="45.85546875" style="1" customWidth="1"/>
    <col min="13271" max="13271" width="2.85546875" style="1" customWidth="1"/>
    <col min="13272" max="13273" width="15.7109375" style="1" customWidth="1"/>
    <col min="13274" max="13274" width="2.85546875" style="1" customWidth="1"/>
    <col min="13275" max="13276" width="15.7109375" style="1" customWidth="1"/>
    <col min="13277" max="13277" width="2.85546875" style="1" customWidth="1"/>
    <col min="13278" max="13279" width="15.7109375" style="1" customWidth="1"/>
    <col min="13280" max="13280" width="2.85546875" style="1" customWidth="1"/>
    <col min="13281" max="13282" width="15.7109375" style="1" customWidth="1"/>
    <col min="13283" max="13283" width="2.85546875" style="1" customWidth="1"/>
    <col min="13284" max="13285" width="15.7109375" style="1" customWidth="1"/>
    <col min="13286" max="13286" width="2.85546875" style="1" customWidth="1"/>
    <col min="13287" max="13524" width="9.140625" style="1"/>
    <col min="13525" max="13525" width="2.85546875" style="1" customWidth="1"/>
    <col min="13526" max="13526" width="45.85546875" style="1" customWidth="1"/>
    <col min="13527" max="13527" width="2.85546875" style="1" customWidth="1"/>
    <col min="13528" max="13529" width="15.7109375" style="1" customWidth="1"/>
    <col min="13530" max="13530" width="2.85546875" style="1" customWidth="1"/>
    <col min="13531" max="13532" width="15.7109375" style="1" customWidth="1"/>
    <col min="13533" max="13533" width="2.85546875" style="1" customWidth="1"/>
    <col min="13534" max="13535" width="15.7109375" style="1" customWidth="1"/>
    <col min="13536" max="13536" width="2.85546875" style="1" customWidth="1"/>
    <col min="13537" max="13538" width="15.7109375" style="1" customWidth="1"/>
    <col min="13539" max="13539" width="2.85546875" style="1" customWidth="1"/>
    <col min="13540" max="13541" width="15.7109375" style="1" customWidth="1"/>
    <col min="13542" max="13542" width="2.85546875" style="1" customWidth="1"/>
    <col min="13543" max="13780" width="9.140625" style="1"/>
    <col min="13781" max="13781" width="2.85546875" style="1" customWidth="1"/>
    <col min="13782" max="13782" width="45.85546875" style="1" customWidth="1"/>
    <col min="13783" max="13783" width="2.85546875" style="1" customWidth="1"/>
    <col min="13784" max="13785" width="15.7109375" style="1" customWidth="1"/>
    <col min="13786" max="13786" width="2.85546875" style="1" customWidth="1"/>
    <col min="13787" max="13788" width="15.7109375" style="1" customWidth="1"/>
    <col min="13789" max="13789" width="2.85546875" style="1" customWidth="1"/>
    <col min="13790" max="13791" width="15.7109375" style="1" customWidth="1"/>
    <col min="13792" max="13792" width="2.85546875" style="1" customWidth="1"/>
    <col min="13793" max="13794" width="15.7109375" style="1" customWidth="1"/>
    <col min="13795" max="13795" width="2.85546875" style="1" customWidth="1"/>
    <col min="13796" max="13797" width="15.7109375" style="1" customWidth="1"/>
    <col min="13798" max="13798" width="2.85546875" style="1" customWidth="1"/>
    <col min="13799" max="14036" width="9.140625" style="1"/>
    <col min="14037" max="14037" width="2.85546875" style="1" customWidth="1"/>
    <col min="14038" max="14038" width="45.85546875" style="1" customWidth="1"/>
    <col min="14039" max="14039" width="2.85546875" style="1" customWidth="1"/>
    <col min="14040" max="14041" width="15.7109375" style="1" customWidth="1"/>
    <col min="14042" max="14042" width="2.85546875" style="1" customWidth="1"/>
    <col min="14043" max="14044" width="15.7109375" style="1" customWidth="1"/>
    <col min="14045" max="14045" width="2.85546875" style="1" customWidth="1"/>
    <col min="14046" max="14047" width="15.7109375" style="1" customWidth="1"/>
    <col min="14048" max="14048" width="2.85546875" style="1" customWidth="1"/>
    <col min="14049" max="14050" width="15.7109375" style="1" customWidth="1"/>
    <col min="14051" max="14051" width="2.85546875" style="1" customWidth="1"/>
    <col min="14052" max="14053" width="15.7109375" style="1" customWidth="1"/>
    <col min="14054" max="14054" width="2.85546875" style="1" customWidth="1"/>
    <col min="14055" max="14292" width="9.140625" style="1"/>
    <col min="14293" max="14293" width="2.85546875" style="1" customWidth="1"/>
    <col min="14294" max="14294" width="45.85546875" style="1" customWidth="1"/>
    <col min="14295" max="14295" width="2.85546875" style="1" customWidth="1"/>
    <col min="14296" max="14297" width="15.7109375" style="1" customWidth="1"/>
    <col min="14298" max="14298" width="2.85546875" style="1" customWidth="1"/>
    <col min="14299" max="14300" width="15.7109375" style="1" customWidth="1"/>
    <col min="14301" max="14301" width="2.85546875" style="1" customWidth="1"/>
    <col min="14302" max="14303" width="15.7109375" style="1" customWidth="1"/>
    <col min="14304" max="14304" width="2.85546875" style="1" customWidth="1"/>
    <col min="14305" max="14306" width="15.7109375" style="1" customWidth="1"/>
    <col min="14307" max="14307" width="2.85546875" style="1" customWidth="1"/>
    <col min="14308" max="14309" width="15.7109375" style="1" customWidth="1"/>
    <col min="14310" max="14310" width="2.85546875" style="1" customWidth="1"/>
    <col min="14311" max="14548" width="9.140625" style="1"/>
    <col min="14549" max="14549" width="2.85546875" style="1" customWidth="1"/>
    <col min="14550" max="14550" width="45.85546875" style="1" customWidth="1"/>
    <col min="14551" max="14551" width="2.85546875" style="1" customWidth="1"/>
    <col min="14552" max="14553" width="15.7109375" style="1" customWidth="1"/>
    <col min="14554" max="14554" width="2.85546875" style="1" customWidth="1"/>
    <col min="14555" max="14556" width="15.7109375" style="1" customWidth="1"/>
    <col min="14557" max="14557" width="2.85546875" style="1" customWidth="1"/>
    <col min="14558" max="14559" width="15.7109375" style="1" customWidth="1"/>
    <col min="14560" max="14560" width="2.85546875" style="1" customWidth="1"/>
    <col min="14561" max="14562" width="15.7109375" style="1" customWidth="1"/>
    <col min="14563" max="14563" width="2.85546875" style="1" customWidth="1"/>
    <col min="14564" max="14565" width="15.7109375" style="1" customWidth="1"/>
    <col min="14566" max="14566" width="2.85546875" style="1" customWidth="1"/>
    <col min="14567" max="14804" width="9.140625" style="1"/>
    <col min="14805" max="14805" width="2.85546875" style="1" customWidth="1"/>
    <col min="14806" max="14806" width="45.85546875" style="1" customWidth="1"/>
    <col min="14807" max="14807" width="2.85546875" style="1" customWidth="1"/>
    <col min="14808" max="14809" width="15.7109375" style="1" customWidth="1"/>
    <col min="14810" max="14810" width="2.85546875" style="1" customWidth="1"/>
    <col min="14811" max="14812" width="15.7109375" style="1" customWidth="1"/>
    <col min="14813" max="14813" width="2.85546875" style="1" customWidth="1"/>
    <col min="14814" max="14815" width="15.7109375" style="1" customWidth="1"/>
    <col min="14816" max="14816" width="2.85546875" style="1" customWidth="1"/>
    <col min="14817" max="14818" width="15.7109375" style="1" customWidth="1"/>
    <col min="14819" max="14819" width="2.85546875" style="1" customWidth="1"/>
    <col min="14820" max="14821" width="15.7109375" style="1" customWidth="1"/>
    <col min="14822" max="14822" width="2.85546875" style="1" customWidth="1"/>
    <col min="14823" max="15060" width="9.140625" style="1"/>
    <col min="15061" max="15061" width="2.85546875" style="1" customWidth="1"/>
    <col min="15062" max="15062" width="45.85546875" style="1" customWidth="1"/>
    <col min="15063" max="15063" width="2.85546875" style="1" customWidth="1"/>
    <col min="15064" max="15065" width="15.7109375" style="1" customWidth="1"/>
    <col min="15066" max="15066" width="2.85546875" style="1" customWidth="1"/>
    <col min="15067" max="15068" width="15.7109375" style="1" customWidth="1"/>
    <col min="15069" max="15069" width="2.85546875" style="1" customWidth="1"/>
    <col min="15070" max="15071" width="15.7109375" style="1" customWidth="1"/>
    <col min="15072" max="15072" width="2.85546875" style="1" customWidth="1"/>
    <col min="15073" max="15074" width="15.7109375" style="1" customWidth="1"/>
    <col min="15075" max="15075" width="2.85546875" style="1" customWidth="1"/>
    <col min="15076" max="15077" width="15.7109375" style="1" customWidth="1"/>
    <col min="15078" max="15078" width="2.85546875" style="1" customWidth="1"/>
    <col min="15079" max="15316" width="9.140625" style="1"/>
    <col min="15317" max="15317" width="2.85546875" style="1" customWidth="1"/>
    <col min="15318" max="15318" width="45.85546875" style="1" customWidth="1"/>
    <col min="15319" max="15319" width="2.85546875" style="1" customWidth="1"/>
    <col min="15320" max="15321" width="15.7109375" style="1" customWidth="1"/>
    <col min="15322" max="15322" width="2.85546875" style="1" customWidth="1"/>
    <col min="15323" max="15324" width="15.7109375" style="1" customWidth="1"/>
    <col min="15325" max="15325" width="2.85546875" style="1" customWidth="1"/>
    <col min="15326" max="15327" width="15.7109375" style="1" customWidth="1"/>
    <col min="15328" max="15328" width="2.85546875" style="1" customWidth="1"/>
    <col min="15329" max="15330" width="15.7109375" style="1" customWidth="1"/>
    <col min="15331" max="15331" width="2.85546875" style="1" customWidth="1"/>
    <col min="15332" max="15333" width="15.7109375" style="1" customWidth="1"/>
    <col min="15334" max="15334" width="2.85546875" style="1" customWidth="1"/>
    <col min="15335" max="15572" width="9.140625" style="1"/>
    <col min="15573" max="15573" width="2.85546875" style="1" customWidth="1"/>
    <col min="15574" max="15574" width="45.85546875" style="1" customWidth="1"/>
    <col min="15575" max="15575" width="2.85546875" style="1" customWidth="1"/>
    <col min="15576" max="15577" width="15.7109375" style="1" customWidth="1"/>
    <col min="15578" max="15578" width="2.85546875" style="1" customWidth="1"/>
    <col min="15579" max="15580" width="15.7109375" style="1" customWidth="1"/>
    <col min="15581" max="15581" width="2.85546875" style="1" customWidth="1"/>
    <col min="15582" max="15583" width="15.7109375" style="1" customWidth="1"/>
    <col min="15584" max="15584" width="2.85546875" style="1" customWidth="1"/>
    <col min="15585" max="15586" width="15.7109375" style="1" customWidth="1"/>
    <col min="15587" max="15587" width="2.85546875" style="1" customWidth="1"/>
    <col min="15588" max="15589" width="15.7109375" style="1" customWidth="1"/>
    <col min="15590" max="15590" width="2.85546875" style="1" customWidth="1"/>
    <col min="15591" max="15828" width="9.140625" style="1"/>
    <col min="15829" max="15829" width="2.85546875" style="1" customWidth="1"/>
    <col min="15830" max="15830" width="45.85546875" style="1" customWidth="1"/>
    <col min="15831" max="15831" width="2.85546875" style="1" customWidth="1"/>
    <col min="15832" max="15833" width="15.7109375" style="1" customWidth="1"/>
    <col min="15834" max="15834" width="2.85546875" style="1" customWidth="1"/>
    <col min="15835" max="15836" width="15.7109375" style="1" customWidth="1"/>
    <col min="15837" max="15837" width="2.85546875" style="1" customWidth="1"/>
    <col min="15838" max="15839" width="15.7109375" style="1" customWidth="1"/>
    <col min="15840" max="15840" width="2.85546875" style="1" customWidth="1"/>
    <col min="15841" max="15842" width="15.7109375" style="1" customWidth="1"/>
    <col min="15843" max="15843" width="2.85546875" style="1" customWidth="1"/>
    <col min="15844" max="15845" width="15.7109375" style="1" customWidth="1"/>
    <col min="15846" max="15846" width="2.85546875" style="1" customWidth="1"/>
    <col min="15847" max="16084" width="9.140625" style="1"/>
    <col min="16085" max="16085" width="2.85546875" style="1" customWidth="1"/>
    <col min="16086" max="16086" width="45.85546875" style="1" customWidth="1"/>
    <col min="16087" max="16087" width="2.85546875" style="1" customWidth="1"/>
    <col min="16088" max="16089" width="15.7109375" style="1" customWidth="1"/>
    <col min="16090" max="16090" width="2.85546875" style="1" customWidth="1"/>
    <col min="16091" max="16092" width="15.7109375" style="1" customWidth="1"/>
    <col min="16093" max="16093" width="2.85546875" style="1" customWidth="1"/>
    <col min="16094" max="16095" width="15.7109375" style="1" customWidth="1"/>
    <col min="16096" max="16096" width="2.85546875" style="1" customWidth="1"/>
    <col min="16097" max="16098" width="15.7109375" style="1" customWidth="1"/>
    <col min="16099" max="16099" width="2.85546875" style="1" customWidth="1"/>
    <col min="16100" max="16101" width="15.7109375" style="1" customWidth="1"/>
    <col min="16102" max="16102" width="2.85546875" style="1" customWidth="1"/>
    <col min="16103" max="16384" width="9.140625" style="1"/>
  </cols>
  <sheetData>
    <row r="2" spans="2:8" x14ac:dyDescent="0.25">
      <c r="B2" s="27" t="s">
        <v>336</v>
      </c>
    </row>
    <row r="3" spans="2:8" x14ac:dyDescent="0.25">
      <c r="B3" s="27" t="s">
        <v>337</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89"/>
      <c r="C7" s="142"/>
      <c r="D7" s="142"/>
      <c r="E7" s="142"/>
      <c r="F7" s="142"/>
      <c r="G7" s="142"/>
      <c r="H7" s="142"/>
    </row>
    <row r="8" spans="2:8" x14ac:dyDescent="0.25">
      <c r="B8" s="118" t="s">
        <v>6</v>
      </c>
    </row>
    <row r="9" spans="2:8" x14ac:dyDescent="0.25">
      <c r="B9" s="147" t="s">
        <v>508</v>
      </c>
      <c r="C9" s="198">
        <v>1454364476</v>
      </c>
      <c r="D9" s="199">
        <v>645616722</v>
      </c>
      <c r="E9" s="203">
        <v>7958289.0700000003</v>
      </c>
      <c r="F9" s="204">
        <v>3107455.84</v>
      </c>
      <c r="G9" s="212">
        <v>925126</v>
      </c>
      <c r="H9" s="211">
        <v>568306</v>
      </c>
    </row>
    <row r="10" spans="2:8" x14ac:dyDescent="0.25">
      <c r="B10" s="147" t="s">
        <v>13</v>
      </c>
      <c r="C10" s="1252">
        <v>23106</v>
      </c>
      <c r="D10" s="1255">
        <v>2782</v>
      </c>
      <c r="E10" s="1260">
        <v>75.239999999999995</v>
      </c>
      <c r="F10" s="1261">
        <v>31.29</v>
      </c>
      <c r="G10" s="411">
        <v>3415</v>
      </c>
      <c r="H10" s="412">
        <v>282</v>
      </c>
    </row>
    <row r="11" spans="2:8" x14ac:dyDescent="0.25">
      <c r="B11" s="147" t="s">
        <v>17</v>
      </c>
      <c r="C11" s="200">
        <v>849789</v>
      </c>
      <c r="D11" s="175">
        <v>935544</v>
      </c>
      <c r="E11" s="200">
        <v>19381.560000000001</v>
      </c>
      <c r="F11" s="206">
        <v>21908.12</v>
      </c>
      <c r="G11" s="213">
        <v>40249</v>
      </c>
      <c r="H11" s="210">
        <v>40101</v>
      </c>
    </row>
    <row r="12" spans="2:8" x14ac:dyDescent="0.25">
      <c r="B12" s="147" t="s">
        <v>510</v>
      </c>
      <c r="C12" s="200">
        <v>807058</v>
      </c>
      <c r="D12" s="175">
        <v>381901</v>
      </c>
      <c r="E12" s="200">
        <v>94090.87</v>
      </c>
      <c r="F12" s="206">
        <v>225011.05</v>
      </c>
      <c r="G12" s="213">
        <v>0</v>
      </c>
      <c r="H12" s="210">
        <v>0</v>
      </c>
    </row>
    <row r="13" spans="2:8" x14ac:dyDescent="0.25">
      <c r="B13" s="147" t="s">
        <v>534</v>
      </c>
      <c r="C13" s="200">
        <v>7864406</v>
      </c>
      <c r="D13" s="175">
        <v>7710307</v>
      </c>
      <c r="E13" s="205">
        <v>1172699</v>
      </c>
      <c r="F13" s="206">
        <v>1046670.58</v>
      </c>
      <c r="G13" s="213">
        <v>314221</v>
      </c>
      <c r="H13" s="210">
        <v>304059</v>
      </c>
    </row>
    <row r="14" spans="2:8" x14ac:dyDescent="0.25">
      <c r="B14" s="147" t="s">
        <v>427</v>
      </c>
      <c r="C14" s="200">
        <v>62732457</v>
      </c>
      <c r="D14" s="175">
        <v>75609251</v>
      </c>
      <c r="E14" s="205" t="s">
        <v>101</v>
      </c>
      <c r="F14" s="206" t="s">
        <v>101</v>
      </c>
      <c r="G14" s="213">
        <v>405027</v>
      </c>
      <c r="H14" s="210">
        <v>386478</v>
      </c>
    </row>
    <row r="15" spans="2:8" x14ac:dyDescent="0.25">
      <c r="B15" s="147" t="s">
        <v>107</v>
      </c>
      <c r="C15" s="200">
        <v>709464213</v>
      </c>
      <c r="D15" s="175">
        <v>696741217</v>
      </c>
      <c r="E15" s="205">
        <v>88643987.879999995</v>
      </c>
      <c r="F15" s="206">
        <v>92325625</v>
      </c>
      <c r="G15" s="213">
        <v>4312102</v>
      </c>
      <c r="H15" s="210">
        <v>4201586</v>
      </c>
    </row>
    <row r="16" spans="2:8" x14ac:dyDescent="0.25">
      <c r="B16" s="147" t="s">
        <v>109</v>
      </c>
      <c r="C16" s="200">
        <v>52452506</v>
      </c>
      <c r="D16" s="175">
        <v>47752834</v>
      </c>
      <c r="E16" s="205">
        <v>2708214</v>
      </c>
      <c r="F16" s="206">
        <v>2707039</v>
      </c>
      <c r="G16" s="213">
        <v>1930436</v>
      </c>
      <c r="H16" s="210">
        <v>1617309</v>
      </c>
    </row>
    <row r="17" spans="2:9" x14ac:dyDescent="0.25">
      <c r="B17" s="150" t="s">
        <v>536</v>
      </c>
      <c r="C17" s="176">
        <v>857731</v>
      </c>
      <c r="D17" s="201" t="s">
        <v>101</v>
      </c>
      <c r="E17" s="176">
        <v>502.35</v>
      </c>
      <c r="F17" s="208" t="s">
        <v>101</v>
      </c>
      <c r="G17" s="219">
        <v>824</v>
      </c>
      <c r="H17" s="209" t="s">
        <v>101</v>
      </c>
    </row>
    <row r="18" spans="2:9" x14ac:dyDescent="0.25">
      <c r="B18" s="111"/>
      <c r="C18" s="114"/>
      <c r="D18" s="114"/>
      <c r="E18" s="68"/>
      <c r="F18" s="68"/>
      <c r="G18" s="114"/>
      <c r="H18" s="114"/>
    </row>
    <row r="19" spans="2:9" x14ac:dyDescent="0.25">
      <c r="B19" s="43"/>
      <c r="C19" s="146"/>
      <c r="D19" s="146" t="s">
        <v>428</v>
      </c>
      <c r="E19" s="154"/>
      <c r="F19" s="154" t="s">
        <v>428</v>
      </c>
      <c r="G19" s="146"/>
      <c r="H19" s="146" t="s">
        <v>428</v>
      </c>
    </row>
    <row r="20" spans="2:9" x14ac:dyDescent="0.25">
      <c r="B20" s="118" t="s">
        <v>23</v>
      </c>
      <c r="C20" s="13"/>
      <c r="D20" s="13"/>
      <c r="E20" s="16"/>
      <c r="F20" s="16"/>
      <c r="G20" s="13"/>
      <c r="H20" s="13"/>
    </row>
    <row r="21" spans="2:9" x14ac:dyDescent="0.25">
      <c r="B21" s="143" t="s">
        <v>543</v>
      </c>
      <c r="C21" s="144">
        <v>16627549</v>
      </c>
      <c r="D21" s="144">
        <v>15672245</v>
      </c>
      <c r="E21" s="145">
        <v>1843182.38</v>
      </c>
      <c r="F21" s="145">
        <v>1605552.32</v>
      </c>
      <c r="G21" s="144">
        <v>385157</v>
      </c>
      <c r="H21" s="144">
        <v>296526</v>
      </c>
    </row>
    <row r="22" spans="2:9" x14ac:dyDescent="0.25">
      <c r="B22" s="147" t="s">
        <v>545</v>
      </c>
      <c r="C22" s="148">
        <v>74</v>
      </c>
      <c r="D22" s="148">
        <v>393</v>
      </c>
      <c r="E22" s="149">
        <v>0.1</v>
      </c>
      <c r="F22" s="149">
        <v>5</v>
      </c>
      <c r="G22" s="148" t="s">
        <v>101</v>
      </c>
      <c r="H22" s="148" t="s">
        <v>101</v>
      </c>
    </row>
    <row r="23" spans="2:9" x14ac:dyDescent="0.25">
      <c r="B23" s="147" t="s">
        <v>547</v>
      </c>
      <c r="C23" s="148">
        <v>2078506</v>
      </c>
      <c r="D23" s="148">
        <v>4798485</v>
      </c>
      <c r="E23" s="149">
        <v>44217.11</v>
      </c>
      <c r="F23" s="149">
        <v>52029.66</v>
      </c>
      <c r="G23" s="148">
        <v>28786</v>
      </c>
      <c r="H23" s="148">
        <v>19779</v>
      </c>
    </row>
    <row r="24" spans="2:9" x14ac:dyDescent="0.25">
      <c r="B24" s="147" t="s">
        <v>113</v>
      </c>
      <c r="C24" s="148">
        <v>53251311</v>
      </c>
      <c r="D24" s="148">
        <v>16344327</v>
      </c>
      <c r="E24" s="149">
        <v>7870729.5300000003</v>
      </c>
      <c r="F24" s="149">
        <v>2289042.1800000002</v>
      </c>
      <c r="G24" s="148">
        <v>349263</v>
      </c>
      <c r="H24" s="148">
        <v>178625</v>
      </c>
    </row>
    <row r="25" spans="2:9" x14ac:dyDescent="0.25">
      <c r="B25" s="147" t="s">
        <v>32</v>
      </c>
      <c r="C25" s="148">
        <v>112193367</v>
      </c>
      <c r="D25" s="148">
        <v>125840585</v>
      </c>
      <c r="E25" s="149">
        <v>12319179.199999999</v>
      </c>
      <c r="F25" s="149">
        <v>14242841.550000001</v>
      </c>
      <c r="G25" s="148">
        <v>604384</v>
      </c>
      <c r="H25" s="148">
        <v>708430</v>
      </c>
    </row>
    <row r="26" spans="2:9" x14ac:dyDescent="0.25">
      <c r="B26" s="147" t="s">
        <v>36</v>
      </c>
      <c r="C26" s="472">
        <v>299896154</v>
      </c>
      <c r="D26" s="472">
        <v>340058856</v>
      </c>
      <c r="E26" s="473">
        <v>13238289.939999999</v>
      </c>
      <c r="F26" s="473">
        <v>15070286.140000001</v>
      </c>
      <c r="G26" s="472">
        <v>1716495</v>
      </c>
      <c r="H26" s="472">
        <v>2512109</v>
      </c>
      <c r="I26" s="440"/>
    </row>
    <row r="27" spans="2:9" x14ac:dyDescent="0.25">
      <c r="B27" s="147" t="s">
        <v>38</v>
      </c>
      <c r="C27" s="472">
        <v>97821400</v>
      </c>
      <c r="D27" s="472">
        <v>99046237</v>
      </c>
      <c r="E27" s="473">
        <v>4062632.43</v>
      </c>
      <c r="F27" s="473">
        <v>4747407.5999999996</v>
      </c>
      <c r="G27" s="472">
        <v>789831</v>
      </c>
      <c r="H27" s="472">
        <v>625576</v>
      </c>
      <c r="I27" s="440"/>
    </row>
    <row r="28" spans="2:9" x14ac:dyDescent="0.25">
      <c r="B28" s="147" t="s">
        <v>433</v>
      </c>
      <c r="C28" s="472">
        <v>83184889</v>
      </c>
      <c r="D28" s="472">
        <v>69003655</v>
      </c>
      <c r="E28" s="473">
        <v>839199.95</v>
      </c>
      <c r="F28" s="473">
        <v>836891.65</v>
      </c>
      <c r="G28" s="472">
        <v>244548</v>
      </c>
      <c r="H28" s="472">
        <v>393741</v>
      </c>
      <c r="I28" s="440"/>
    </row>
    <row r="29" spans="2:9" x14ac:dyDescent="0.25">
      <c r="B29" s="471" t="s">
        <v>46</v>
      </c>
      <c r="C29" s="472">
        <v>179954516</v>
      </c>
      <c r="D29" s="472">
        <v>170522336</v>
      </c>
      <c r="E29" s="473" t="s">
        <v>101</v>
      </c>
      <c r="F29" s="473">
        <v>2191819</v>
      </c>
      <c r="G29" s="472">
        <v>2081466</v>
      </c>
      <c r="H29" s="472">
        <v>2191819</v>
      </c>
      <c r="I29" s="440"/>
    </row>
    <row r="30" spans="2:9" x14ac:dyDescent="0.25">
      <c r="B30" s="471" t="s">
        <v>568</v>
      </c>
      <c r="C30" s="472">
        <v>68026954</v>
      </c>
      <c r="D30" s="472">
        <v>87615517</v>
      </c>
      <c r="E30" s="473">
        <v>3096680.18</v>
      </c>
      <c r="F30" s="473">
        <v>3991940.02</v>
      </c>
      <c r="G30" s="472">
        <v>148862</v>
      </c>
      <c r="H30" s="472">
        <v>152709</v>
      </c>
      <c r="I30" s="440"/>
    </row>
    <row r="31" spans="2:9" x14ac:dyDescent="0.25">
      <c r="B31" s="474" t="s">
        <v>570</v>
      </c>
      <c r="C31" s="475">
        <v>42450171</v>
      </c>
      <c r="D31" s="475">
        <v>42544040</v>
      </c>
      <c r="E31" s="476" t="s">
        <v>101</v>
      </c>
      <c r="F31" s="476" t="s">
        <v>101</v>
      </c>
      <c r="G31" s="475">
        <v>280520</v>
      </c>
      <c r="H31" s="475">
        <v>241787</v>
      </c>
      <c r="I31" s="440"/>
    </row>
    <row r="32" spans="2:9" x14ac:dyDescent="0.25">
      <c r="B32" s="111"/>
      <c r="C32" s="114"/>
      <c r="D32" s="114"/>
      <c r="E32" s="68"/>
      <c r="F32" s="68"/>
      <c r="G32" s="114"/>
      <c r="H32" s="114"/>
    </row>
    <row r="33" spans="2:9" x14ac:dyDescent="0.25">
      <c r="B33" s="43"/>
      <c r="C33" s="146"/>
      <c r="D33" s="146" t="s">
        <v>428</v>
      </c>
      <c r="E33" s="154"/>
      <c r="F33" s="154" t="s">
        <v>428</v>
      </c>
      <c r="G33" s="146"/>
      <c r="H33" s="146" t="s">
        <v>428</v>
      </c>
    </row>
    <row r="34" spans="2:9" x14ac:dyDescent="0.25">
      <c r="B34" s="118" t="s">
        <v>52</v>
      </c>
      <c r="C34" s="13"/>
      <c r="D34" s="13"/>
      <c r="E34" s="16"/>
      <c r="F34" s="16"/>
      <c r="G34" s="13"/>
      <c r="H34" s="13"/>
    </row>
    <row r="35" spans="2:9" x14ac:dyDescent="0.25">
      <c r="B35" s="143" t="s">
        <v>120</v>
      </c>
      <c r="C35" s="144">
        <v>607807</v>
      </c>
      <c r="D35" s="144">
        <v>728272</v>
      </c>
      <c r="E35" s="145">
        <v>2799.81</v>
      </c>
      <c r="F35" s="145">
        <v>2914.81</v>
      </c>
      <c r="G35" s="144">
        <v>10506</v>
      </c>
      <c r="H35" s="144">
        <v>4635</v>
      </c>
    </row>
    <row r="36" spans="2:9" x14ac:dyDescent="0.25">
      <c r="B36" s="1271" t="s">
        <v>123</v>
      </c>
      <c r="C36" s="1253">
        <v>7565663</v>
      </c>
      <c r="D36" s="1253">
        <v>7906180</v>
      </c>
      <c r="E36" s="1254">
        <v>627609.88</v>
      </c>
      <c r="F36" s="1254">
        <v>712119.72</v>
      </c>
      <c r="G36" s="1253">
        <v>126392</v>
      </c>
      <c r="H36" s="1253">
        <v>129532</v>
      </c>
    </row>
    <row r="37" spans="2:9" x14ac:dyDescent="0.25">
      <c r="B37" s="147" t="s">
        <v>60</v>
      </c>
      <c r="C37" s="148">
        <v>62350402</v>
      </c>
      <c r="D37" s="148">
        <v>55730451</v>
      </c>
      <c r="E37" s="149">
        <v>131663.82</v>
      </c>
      <c r="F37" s="149">
        <v>133653.42000000001</v>
      </c>
      <c r="G37" s="148">
        <v>472425</v>
      </c>
      <c r="H37" s="148">
        <v>409980</v>
      </c>
    </row>
    <row r="38" spans="2:9" x14ac:dyDescent="0.25">
      <c r="B38" s="255" t="s">
        <v>129</v>
      </c>
      <c r="C38" s="148">
        <v>338642</v>
      </c>
      <c r="D38" s="148">
        <v>391496</v>
      </c>
      <c r="E38" s="205">
        <v>472.8</v>
      </c>
      <c r="F38" s="206">
        <v>566.41999999999996</v>
      </c>
      <c r="G38" s="200">
        <v>4350</v>
      </c>
      <c r="H38" s="175">
        <v>5239</v>
      </c>
    </row>
    <row r="39" spans="2:9" x14ac:dyDescent="0.25">
      <c r="B39" s="255" t="s">
        <v>604</v>
      </c>
      <c r="C39" s="148">
        <v>0</v>
      </c>
      <c r="D39" s="148">
        <v>75226</v>
      </c>
      <c r="E39" s="205">
        <v>0</v>
      </c>
      <c r="F39" s="206">
        <v>714.72</v>
      </c>
      <c r="G39" s="200">
        <v>0</v>
      </c>
      <c r="H39" s="175">
        <v>0</v>
      </c>
    </row>
    <row r="40" spans="2:9" x14ac:dyDescent="0.25">
      <c r="B40" s="255" t="s">
        <v>474</v>
      </c>
      <c r="C40" s="148">
        <v>504431237</v>
      </c>
      <c r="D40" s="148">
        <v>512438026</v>
      </c>
      <c r="E40" s="205">
        <v>24894992.940000001</v>
      </c>
      <c r="F40" s="206">
        <v>25354126.699999999</v>
      </c>
      <c r="G40" s="200">
        <v>10228038</v>
      </c>
      <c r="H40" s="175">
        <v>9625759</v>
      </c>
    </row>
    <row r="41" spans="2:9" x14ac:dyDescent="0.25">
      <c r="B41" s="255" t="s">
        <v>67</v>
      </c>
      <c r="C41" s="148">
        <v>37165864</v>
      </c>
      <c r="D41" s="148">
        <v>39885361</v>
      </c>
      <c r="E41" s="205">
        <v>2766381.17</v>
      </c>
      <c r="F41" s="206">
        <v>2938385.03</v>
      </c>
      <c r="G41" s="200">
        <v>692682</v>
      </c>
      <c r="H41" s="175">
        <v>576631</v>
      </c>
    </row>
    <row r="42" spans="2:9" x14ac:dyDescent="0.25">
      <c r="B42" s="255" t="s">
        <v>131</v>
      </c>
      <c r="C42" s="148">
        <v>35598387</v>
      </c>
      <c r="D42" s="148">
        <v>102675550</v>
      </c>
      <c r="E42" s="205">
        <v>2687537</v>
      </c>
      <c r="F42" s="206">
        <v>3793407.35</v>
      </c>
      <c r="G42" s="200">
        <v>944162</v>
      </c>
      <c r="H42" s="175">
        <v>842344</v>
      </c>
    </row>
    <row r="43" spans="2:9" x14ac:dyDescent="0.25">
      <c r="B43" s="255" t="s">
        <v>68</v>
      </c>
      <c r="C43" s="148">
        <v>20156917</v>
      </c>
      <c r="D43" s="148">
        <v>18133205</v>
      </c>
      <c r="E43" s="205">
        <v>493263.13</v>
      </c>
      <c r="F43" s="206">
        <v>403023.18</v>
      </c>
      <c r="G43" s="200">
        <v>391533</v>
      </c>
      <c r="H43" s="175">
        <v>509151</v>
      </c>
    </row>
    <row r="44" spans="2:9" x14ac:dyDescent="0.25">
      <c r="B44" s="255" t="s">
        <v>134</v>
      </c>
      <c r="C44" s="148" t="s">
        <v>101</v>
      </c>
      <c r="D44" s="148" t="s">
        <v>101</v>
      </c>
      <c r="E44" s="205" t="s">
        <v>101</v>
      </c>
      <c r="F44" s="206" t="s">
        <v>101</v>
      </c>
      <c r="G44" s="200">
        <v>136701</v>
      </c>
      <c r="H44" s="175" t="s">
        <v>101</v>
      </c>
    </row>
    <row r="45" spans="2:9" x14ac:dyDescent="0.25">
      <c r="B45" s="255" t="s">
        <v>74</v>
      </c>
      <c r="C45" s="148">
        <v>102759520</v>
      </c>
      <c r="D45" s="148">
        <v>138999745</v>
      </c>
      <c r="E45" s="205">
        <v>266472.37</v>
      </c>
      <c r="F45" s="206">
        <v>275866.34000000003</v>
      </c>
      <c r="G45" s="200">
        <v>490498</v>
      </c>
      <c r="H45" s="175">
        <v>242126</v>
      </c>
    </row>
    <row r="46" spans="2:9" x14ac:dyDescent="0.25">
      <c r="B46" s="255" t="s">
        <v>625</v>
      </c>
      <c r="C46" s="148">
        <v>40401831</v>
      </c>
      <c r="D46" s="148">
        <v>42318183</v>
      </c>
      <c r="E46" s="205">
        <v>687012.04</v>
      </c>
      <c r="F46" s="206">
        <v>712588.89</v>
      </c>
      <c r="G46" s="200">
        <v>499312</v>
      </c>
      <c r="H46" s="175">
        <v>579181</v>
      </c>
    </row>
    <row r="47" spans="2:9" x14ac:dyDescent="0.25">
      <c r="B47" s="255" t="s">
        <v>636</v>
      </c>
      <c r="C47" s="148">
        <v>2575215</v>
      </c>
      <c r="D47" s="148">
        <v>2525786</v>
      </c>
      <c r="E47" s="205">
        <v>23537.14</v>
      </c>
      <c r="F47" s="206">
        <v>21263.53</v>
      </c>
      <c r="G47" s="200">
        <v>40170</v>
      </c>
      <c r="H47" s="175">
        <v>44684</v>
      </c>
    </row>
    <row r="48" spans="2:9" x14ac:dyDescent="0.25">
      <c r="B48" s="471" t="s">
        <v>139</v>
      </c>
      <c r="C48" s="472">
        <v>8296</v>
      </c>
      <c r="D48" s="472" t="s">
        <v>101</v>
      </c>
      <c r="E48" s="473">
        <v>12.94</v>
      </c>
      <c r="F48" s="473" t="s">
        <v>101</v>
      </c>
      <c r="G48" s="472" t="s">
        <v>101</v>
      </c>
      <c r="H48" s="472" t="s">
        <v>101</v>
      </c>
      <c r="I48" s="440"/>
    </row>
    <row r="49" spans="2:8" x14ac:dyDescent="0.25">
      <c r="B49" s="474" t="s">
        <v>143</v>
      </c>
      <c r="C49" s="475">
        <v>3950420</v>
      </c>
      <c r="D49" s="475">
        <v>4529902</v>
      </c>
      <c r="E49" s="476">
        <v>46565.78</v>
      </c>
      <c r="F49" s="476">
        <v>55148.76</v>
      </c>
      <c r="G49" s="475">
        <v>46915</v>
      </c>
      <c r="H49" s="475">
        <v>49466</v>
      </c>
    </row>
    <row r="50" spans="2:8" x14ac:dyDescent="0.25">
      <c r="B50" s="111"/>
      <c r="C50" s="114"/>
      <c r="D50" s="114"/>
      <c r="E50" s="68"/>
      <c r="F50" s="68"/>
      <c r="G50" s="114"/>
      <c r="H50" s="114"/>
    </row>
    <row r="51" spans="2:8" x14ac:dyDescent="0.25">
      <c r="C51" s="13"/>
      <c r="D51" s="13"/>
    </row>
    <row r="54" spans="2:8" ht="12" customHeight="1" x14ac:dyDescent="0.25"/>
    <row r="55" spans="2:8" ht="12" customHeight="1" x14ac:dyDescent="0.25"/>
    <row r="58" spans="2:8" x14ac:dyDescent="0.25">
      <c r="G58" s="1" t="s">
        <v>428</v>
      </c>
      <c r="H58" s="1" t="s">
        <v>428</v>
      </c>
    </row>
    <row r="59" spans="2:8" x14ac:dyDescent="0.25">
      <c r="G59" s="1" t="s">
        <v>428</v>
      </c>
      <c r="H59" s="1" t="s">
        <v>428</v>
      </c>
    </row>
    <row r="60" spans="2:8" x14ac:dyDescent="0.25">
      <c r="G60" s="1" t="s">
        <v>428</v>
      </c>
      <c r="H60" s="1" t="s">
        <v>428</v>
      </c>
    </row>
    <row r="61" spans="2:8" x14ac:dyDescent="0.25">
      <c r="G61" s="1" t="s">
        <v>428</v>
      </c>
      <c r="H61" s="1" t="s">
        <v>428</v>
      </c>
    </row>
    <row r="62" spans="2:8" x14ac:dyDescent="0.25">
      <c r="G62" s="1" t="s">
        <v>428</v>
      </c>
      <c r="H62" s="1" t="s">
        <v>428</v>
      </c>
    </row>
    <row r="63" spans="2:8" x14ac:dyDescent="0.25">
      <c r="C63" s="1" t="s">
        <v>428</v>
      </c>
      <c r="D63" s="1" t="s">
        <v>428</v>
      </c>
      <c r="E63" s="1" t="s">
        <v>428</v>
      </c>
      <c r="F63" s="1" t="s">
        <v>428</v>
      </c>
      <c r="G63" s="1" t="s">
        <v>428</v>
      </c>
      <c r="H63" s="1" t="s">
        <v>428</v>
      </c>
    </row>
    <row r="64" spans="2: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row r="75" spans="3:8" x14ac:dyDescent="0.25">
      <c r="C75" s="1" t="s">
        <v>428</v>
      </c>
      <c r="D75" s="1" t="s">
        <v>428</v>
      </c>
      <c r="E75" s="1" t="s">
        <v>428</v>
      </c>
      <c r="F75" s="1" t="s">
        <v>428</v>
      </c>
      <c r="G75" s="1" t="s">
        <v>428</v>
      </c>
      <c r="H75" s="1" t="s">
        <v>428</v>
      </c>
    </row>
    <row r="76" spans="3:8" x14ac:dyDescent="0.25">
      <c r="C76" s="1" t="s">
        <v>428</v>
      </c>
      <c r="D76" s="1" t="s">
        <v>428</v>
      </c>
      <c r="E76" s="1" t="s">
        <v>428</v>
      </c>
      <c r="F76" s="1" t="s">
        <v>428</v>
      </c>
      <c r="G76" s="1" t="s">
        <v>428</v>
      </c>
      <c r="H76" s="1" t="s">
        <v>428</v>
      </c>
    </row>
    <row r="77" spans="3:8" x14ac:dyDescent="0.25">
      <c r="C77" s="1" t="s">
        <v>428</v>
      </c>
      <c r="D77" s="1" t="s">
        <v>428</v>
      </c>
      <c r="E77" s="1" t="s">
        <v>428</v>
      </c>
      <c r="F77" s="1" t="s">
        <v>428</v>
      </c>
      <c r="G77" s="1" t="s">
        <v>428</v>
      </c>
      <c r="H77" s="1" t="s">
        <v>428</v>
      </c>
    </row>
    <row r="78" spans="3:8" x14ac:dyDescent="0.25">
      <c r="C78" s="1" t="s">
        <v>428</v>
      </c>
      <c r="D78" s="1" t="s">
        <v>428</v>
      </c>
      <c r="E78" s="1" t="s">
        <v>428</v>
      </c>
      <c r="F78" s="1" t="s">
        <v>428</v>
      </c>
      <c r="G78" s="1" t="s">
        <v>428</v>
      </c>
      <c r="H78" s="1" t="s">
        <v>428</v>
      </c>
    </row>
  </sheetData>
  <mergeCells count="7">
    <mergeCell ref="B4:B6"/>
    <mergeCell ref="C4:D4"/>
    <mergeCell ref="E4:F4"/>
    <mergeCell ref="G4:H4"/>
    <mergeCell ref="C5:D5"/>
    <mergeCell ref="E5:F5"/>
    <mergeCell ref="G5:H5"/>
  </mergeCells>
  <pageMargins left="0.7" right="0.7" top="0.75" bottom="0.75" header="0.3" footer="0.3"/>
  <pageSetup paperSize="9" scale="83" orientation="landscape"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B2:I70"/>
  <sheetViews>
    <sheetView showGridLines="0" zoomScale="85" zoomScaleNormal="85" workbookViewId="0">
      <selection activeCell="B11" sqref="B11"/>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23" width="9.140625" style="1"/>
    <col min="224" max="224" width="2.85546875" style="1" customWidth="1"/>
    <col min="225" max="225" width="45.85546875" style="1" customWidth="1"/>
    <col min="226" max="226" width="2.85546875" style="1" customWidth="1"/>
    <col min="227" max="228" width="15.7109375" style="1" customWidth="1"/>
    <col min="229" max="229" width="2.85546875" style="1" customWidth="1"/>
    <col min="230" max="231" width="15.7109375" style="1" customWidth="1"/>
    <col min="232" max="232" width="2.85546875" style="1" customWidth="1"/>
    <col min="233" max="234" width="15.7109375" style="1" customWidth="1"/>
    <col min="235" max="235" width="2.85546875" style="1" customWidth="1"/>
    <col min="236" max="237" width="15.7109375" style="1" customWidth="1"/>
    <col min="238" max="238" width="2.85546875" style="1" customWidth="1"/>
    <col min="239" max="240" width="15.7109375" style="1" customWidth="1"/>
    <col min="241" max="241" width="2.85546875" style="1" customWidth="1"/>
    <col min="242" max="243" width="15.7109375" style="1" customWidth="1"/>
    <col min="244" max="244" width="2.85546875" style="1" customWidth="1"/>
    <col min="245" max="479" width="9.140625" style="1"/>
    <col min="480" max="480" width="2.85546875" style="1" customWidth="1"/>
    <col min="481" max="481" width="45.85546875" style="1" customWidth="1"/>
    <col min="482" max="482" width="2.85546875" style="1" customWidth="1"/>
    <col min="483" max="484" width="15.7109375" style="1" customWidth="1"/>
    <col min="485" max="485" width="2.85546875" style="1" customWidth="1"/>
    <col min="486" max="487" width="15.7109375" style="1" customWidth="1"/>
    <col min="488" max="488" width="2.85546875" style="1" customWidth="1"/>
    <col min="489" max="490" width="15.7109375" style="1" customWidth="1"/>
    <col min="491" max="491" width="2.85546875" style="1" customWidth="1"/>
    <col min="492" max="493" width="15.7109375" style="1" customWidth="1"/>
    <col min="494" max="494" width="2.85546875" style="1" customWidth="1"/>
    <col min="495" max="496" width="15.7109375" style="1" customWidth="1"/>
    <col min="497" max="497" width="2.85546875" style="1" customWidth="1"/>
    <col min="498" max="499" width="15.7109375" style="1" customWidth="1"/>
    <col min="500" max="500" width="2.85546875" style="1" customWidth="1"/>
    <col min="501" max="735" width="9.140625" style="1"/>
    <col min="736" max="736" width="2.85546875" style="1" customWidth="1"/>
    <col min="737" max="737" width="45.85546875" style="1" customWidth="1"/>
    <col min="738" max="738" width="2.85546875" style="1" customWidth="1"/>
    <col min="739" max="740" width="15.7109375" style="1" customWidth="1"/>
    <col min="741" max="741" width="2.85546875" style="1" customWidth="1"/>
    <col min="742" max="743" width="15.7109375" style="1" customWidth="1"/>
    <col min="744" max="744" width="2.85546875" style="1" customWidth="1"/>
    <col min="745" max="746" width="15.7109375" style="1" customWidth="1"/>
    <col min="747" max="747" width="2.85546875" style="1" customWidth="1"/>
    <col min="748" max="749" width="15.7109375" style="1" customWidth="1"/>
    <col min="750" max="750" width="2.85546875" style="1" customWidth="1"/>
    <col min="751" max="752" width="15.7109375" style="1" customWidth="1"/>
    <col min="753" max="753" width="2.85546875" style="1" customWidth="1"/>
    <col min="754" max="755" width="15.7109375" style="1" customWidth="1"/>
    <col min="756" max="756" width="2.85546875" style="1" customWidth="1"/>
    <col min="757" max="991" width="9.140625" style="1"/>
    <col min="992" max="992" width="2.85546875" style="1" customWidth="1"/>
    <col min="993" max="993" width="45.85546875" style="1" customWidth="1"/>
    <col min="994" max="994" width="2.85546875" style="1" customWidth="1"/>
    <col min="995" max="996" width="15.7109375" style="1" customWidth="1"/>
    <col min="997" max="997" width="2.85546875" style="1" customWidth="1"/>
    <col min="998" max="999" width="15.7109375" style="1" customWidth="1"/>
    <col min="1000" max="1000" width="2.85546875" style="1" customWidth="1"/>
    <col min="1001" max="1002" width="15.7109375" style="1" customWidth="1"/>
    <col min="1003" max="1003" width="2.85546875" style="1" customWidth="1"/>
    <col min="1004" max="1005" width="15.7109375" style="1" customWidth="1"/>
    <col min="1006" max="1006" width="2.85546875" style="1" customWidth="1"/>
    <col min="1007" max="1008" width="15.7109375" style="1" customWidth="1"/>
    <col min="1009" max="1009" width="2.85546875" style="1" customWidth="1"/>
    <col min="1010" max="1011" width="15.7109375" style="1" customWidth="1"/>
    <col min="1012" max="1012" width="2.85546875" style="1" customWidth="1"/>
    <col min="1013" max="1247" width="9.140625" style="1"/>
    <col min="1248" max="1248" width="2.85546875" style="1" customWidth="1"/>
    <col min="1249" max="1249" width="45.85546875" style="1" customWidth="1"/>
    <col min="1250" max="1250" width="2.85546875" style="1" customWidth="1"/>
    <col min="1251" max="1252" width="15.7109375" style="1" customWidth="1"/>
    <col min="1253" max="1253" width="2.85546875" style="1" customWidth="1"/>
    <col min="1254" max="1255" width="15.7109375" style="1" customWidth="1"/>
    <col min="1256" max="1256" width="2.85546875" style="1" customWidth="1"/>
    <col min="1257" max="1258" width="15.7109375" style="1" customWidth="1"/>
    <col min="1259" max="1259" width="2.85546875" style="1" customWidth="1"/>
    <col min="1260" max="1261" width="15.7109375" style="1" customWidth="1"/>
    <col min="1262" max="1262" width="2.85546875" style="1" customWidth="1"/>
    <col min="1263" max="1264" width="15.7109375" style="1" customWidth="1"/>
    <col min="1265" max="1265" width="2.85546875" style="1" customWidth="1"/>
    <col min="1266" max="1267" width="15.7109375" style="1" customWidth="1"/>
    <col min="1268" max="1268" width="2.85546875" style="1" customWidth="1"/>
    <col min="1269" max="1503" width="9.140625" style="1"/>
    <col min="1504" max="1504" width="2.85546875" style="1" customWidth="1"/>
    <col min="1505" max="1505" width="45.85546875" style="1" customWidth="1"/>
    <col min="1506" max="1506" width="2.85546875" style="1" customWidth="1"/>
    <col min="1507" max="1508" width="15.7109375" style="1" customWidth="1"/>
    <col min="1509" max="1509" width="2.85546875" style="1" customWidth="1"/>
    <col min="1510" max="1511" width="15.7109375" style="1" customWidth="1"/>
    <col min="1512" max="1512" width="2.85546875" style="1" customWidth="1"/>
    <col min="1513" max="1514" width="15.7109375" style="1" customWidth="1"/>
    <col min="1515" max="1515" width="2.85546875" style="1" customWidth="1"/>
    <col min="1516" max="1517" width="15.7109375" style="1" customWidth="1"/>
    <col min="1518" max="1518" width="2.85546875" style="1" customWidth="1"/>
    <col min="1519" max="1520" width="15.7109375" style="1" customWidth="1"/>
    <col min="1521" max="1521" width="2.85546875" style="1" customWidth="1"/>
    <col min="1522" max="1523" width="15.7109375" style="1" customWidth="1"/>
    <col min="1524" max="1524" width="2.85546875" style="1" customWidth="1"/>
    <col min="1525" max="1759" width="9.140625" style="1"/>
    <col min="1760" max="1760" width="2.85546875" style="1" customWidth="1"/>
    <col min="1761" max="1761" width="45.85546875" style="1" customWidth="1"/>
    <col min="1762" max="1762" width="2.85546875" style="1" customWidth="1"/>
    <col min="1763" max="1764" width="15.7109375" style="1" customWidth="1"/>
    <col min="1765" max="1765" width="2.85546875" style="1" customWidth="1"/>
    <col min="1766" max="1767" width="15.7109375" style="1" customWidth="1"/>
    <col min="1768" max="1768" width="2.85546875" style="1" customWidth="1"/>
    <col min="1769" max="1770" width="15.7109375" style="1" customWidth="1"/>
    <col min="1771" max="1771" width="2.85546875" style="1" customWidth="1"/>
    <col min="1772" max="1773" width="15.7109375" style="1" customWidth="1"/>
    <col min="1774" max="1774" width="2.85546875" style="1" customWidth="1"/>
    <col min="1775" max="1776" width="15.7109375" style="1" customWidth="1"/>
    <col min="1777" max="1777" width="2.85546875" style="1" customWidth="1"/>
    <col min="1778" max="1779" width="15.7109375" style="1" customWidth="1"/>
    <col min="1780" max="1780" width="2.85546875" style="1" customWidth="1"/>
    <col min="1781" max="2015" width="9.140625" style="1"/>
    <col min="2016" max="2016" width="2.85546875" style="1" customWidth="1"/>
    <col min="2017" max="2017" width="45.85546875" style="1" customWidth="1"/>
    <col min="2018" max="2018" width="2.85546875" style="1" customWidth="1"/>
    <col min="2019" max="2020" width="15.7109375" style="1" customWidth="1"/>
    <col min="2021" max="2021" width="2.85546875" style="1" customWidth="1"/>
    <col min="2022" max="2023" width="15.7109375" style="1" customWidth="1"/>
    <col min="2024" max="2024" width="2.85546875" style="1" customWidth="1"/>
    <col min="2025" max="2026" width="15.7109375" style="1" customWidth="1"/>
    <col min="2027" max="2027" width="2.85546875" style="1" customWidth="1"/>
    <col min="2028" max="2029" width="15.7109375" style="1" customWidth="1"/>
    <col min="2030" max="2030" width="2.85546875" style="1" customWidth="1"/>
    <col min="2031" max="2032" width="15.7109375" style="1" customWidth="1"/>
    <col min="2033" max="2033" width="2.85546875" style="1" customWidth="1"/>
    <col min="2034" max="2035" width="15.7109375" style="1" customWidth="1"/>
    <col min="2036" max="2036" width="2.85546875" style="1" customWidth="1"/>
    <col min="2037" max="2271" width="9.140625" style="1"/>
    <col min="2272" max="2272" width="2.85546875" style="1" customWidth="1"/>
    <col min="2273" max="2273" width="45.85546875" style="1" customWidth="1"/>
    <col min="2274" max="2274" width="2.85546875" style="1" customWidth="1"/>
    <col min="2275" max="2276" width="15.7109375" style="1" customWidth="1"/>
    <col min="2277" max="2277" width="2.85546875" style="1" customWidth="1"/>
    <col min="2278" max="2279" width="15.7109375" style="1" customWidth="1"/>
    <col min="2280" max="2280" width="2.85546875" style="1" customWidth="1"/>
    <col min="2281" max="2282" width="15.7109375" style="1" customWidth="1"/>
    <col min="2283" max="2283" width="2.85546875" style="1" customWidth="1"/>
    <col min="2284" max="2285" width="15.7109375" style="1" customWidth="1"/>
    <col min="2286" max="2286" width="2.85546875" style="1" customWidth="1"/>
    <col min="2287" max="2288" width="15.7109375" style="1" customWidth="1"/>
    <col min="2289" max="2289" width="2.85546875" style="1" customWidth="1"/>
    <col min="2290" max="2291" width="15.7109375" style="1" customWidth="1"/>
    <col min="2292" max="2292" width="2.85546875" style="1" customWidth="1"/>
    <col min="2293" max="2527" width="9.140625" style="1"/>
    <col min="2528" max="2528" width="2.85546875" style="1" customWidth="1"/>
    <col min="2529" max="2529" width="45.85546875" style="1" customWidth="1"/>
    <col min="2530" max="2530" width="2.85546875" style="1" customWidth="1"/>
    <col min="2531" max="2532" width="15.7109375" style="1" customWidth="1"/>
    <col min="2533" max="2533" width="2.85546875" style="1" customWidth="1"/>
    <col min="2534" max="2535" width="15.7109375" style="1" customWidth="1"/>
    <col min="2536" max="2536" width="2.85546875" style="1" customWidth="1"/>
    <col min="2537" max="2538" width="15.7109375" style="1" customWidth="1"/>
    <col min="2539" max="2539" width="2.85546875" style="1" customWidth="1"/>
    <col min="2540" max="2541" width="15.7109375" style="1" customWidth="1"/>
    <col min="2542" max="2542" width="2.85546875" style="1" customWidth="1"/>
    <col min="2543" max="2544" width="15.7109375" style="1" customWidth="1"/>
    <col min="2545" max="2545" width="2.85546875" style="1" customWidth="1"/>
    <col min="2546" max="2547" width="15.7109375" style="1" customWidth="1"/>
    <col min="2548" max="2548" width="2.85546875" style="1" customWidth="1"/>
    <col min="2549" max="2783" width="9.140625" style="1"/>
    <col min="2784" max="2784" width="2.85546875" style="1" customWidth="1"/>
    <col min="2785" max="2785" width="45.85546875" style="1" customWidth="1"/>
    <col min="2786" max="2786" width="2.85546875" style="1" customWidth="1"/>
    <col min="2787" max="2788" width="15.7109375" style="1" customWidth="1"/>
    <col min="2789" max="2789" width="2.85546875" style="1" customWidth="1"/>
    <col min="2790" max="2791" width="15.7109375" style="1" customWidth="1"/>
    <col min="2792" max="2792" width="2.85546875" style="1" customWidth="1"/>
    <col min="2793" max="2794" width="15.7109375" style="1" customWidth="1"/>
    <col min="2795" max="2795" width="2.85546875" style="1" customWidth="1"/>
    <col min="2796" max="2797" width="15.7109375" style="1" customWidth="1"/>
    <col min="2798" max="2798" width="2.85546875" style="1" customWidth="1"/>
    <col min="2799" max="2800" width="15.7109375" style="1" customWidth="1"/>
    <col min="2801" max="2801" width="2.85546875" style="1" customWidth="1"/>
    <col min="2802" max="2803" width="15.7109375" style="1" customWidth="1"/>
    <col min="2804" max="2804" width="2.85546875" style="1" customWidth="1"/>
    <col min="2805" max="3039" width="9.140625" style="1"/>
    <col min="3040" max="3040" width="2.85546875" style="1" customWidth="1"/>
    <col min="3041" max="3041" width="45.85546875" style="1" customWidth="1"/>
    <col min="3042" max="3042" width="2.85546875" style="1" customWidth="1"/>
    <col min="3043" max="3044" width="15.7109375" style="1" customWidth="1"/>
    <col min="3045" max="3045" width="2.85546875" style="1" customWidth="1"/>
    <col min="3046" max="3047" width="15.7109375" style="1" customWidth="1"/>
    <col min="3048" max="3048" width="2.85546875" style="1" customWidth="1"/>
    <col min="3049" max="3050" width="15.7109375" style="1" customWidth="1"/>
    <col min="3051" max="3051" width="2.85546875" style="1" customWidth="1"/>
    <col min="3052" max="3053" width="15.7109375" style="1" customWidth="1"/>
    <col min="3054" max="3054" width="2.85546875" style="1" customWidth="1"/>
    <col min="3055" max="3056" width="15.7109375" style="1" customWidth="1"/>
    <col min="3057" max="3057" width="2.85546875" style="1" customWidth="1"/>
    <col min="3058" max="3059" width="15.7109375" style="1" customWidth="1"/>
    <col min="3060" max="3060" width="2.85546875" style="1" customWidth="1"/>
    <col min="3061" max="3295" width="9.140625" style="1"/>
    <col min="3296" max="3296" width="2.85546875" style="1" customWidth="1"/>
    <col min="3297" max="3297" width="45.85546875" style="1" customWidth="1"/>
    <col min="3298" max="3298" width="2.85546875" style="1" customWidth="1"/>
    <col min="3299" max="3300" width="15.7109375" style="1" customWidth="1"/>
    <col min="3301" max="3301" width="2.85546875" style="1" customWidth="1"/>
    <col min="3302" max="3303" width="15.7109375" style="1" customWidth="1"/>
    <col min="3304" max="3304" width="2.85546875" style="1" customWidth="1"/>
    <col min="3305" max="3306" width="15.7109375" style="1" customWidth="1"/>
    <col min="3307" max="3307" width="2.85546875" style="1" customWidth="1"/>
    <col min="3308" max="3309" width="15.7109375" style="1" customWidth="1"/>
    <col min="3310" max="3310" width="2.85546875" style="1" customWidth="1"/>
    <col min="3311" max="3312" width="15.7109375" style="1" customWidth="1"/>
    <col min="3313" max="3313" width="2.85546875" style="1" customWidth="1"/>
    <col min="3314" max="3315" width="15.7109375" style="1" customWidth="1"/>
    <col min="3316" max="3316" width="2.85546875" style="1" customWidth="1"/>
    <col min="3317" max="3551" width="9.140625" style="1"/>
    <col min="3552" max="3552" width="2.85546875" style="1" customWidth="1"/>
    <col min="3553" max="3553" width="45.85546875" style="1" customWidth="1"/>
    <col min="3554" max="3554" width="2.85546875" style="1" customWidth="1"/>
    <col min="3555" max="3556" width="15.7109375" style="1" customWidth="1"/>
    <col min="3557" max="3557" width="2.85546875" style="1" customWidth="1"/>
    <col min="3558" max="3559" width="15.7109375" style="1" customWidth="1"/>
    <col min="3560" max="3560" width="2.85546875" style="1" customWidth="1"/>
    <col min="3561" max="3562" width="15.7109375" style="1" customWidth="1"/>
    <col min="3563" max="3563" width="2.85546875" style="1" customWidth="1"/>
    <col min="3564" max="3565" width="15.7109375" style="1" customWidth="1"/>
    <col min="3566" max="3566" width="2.85546875" style="1" customWidth="1"/>
    <col min="3567" max="3568" width="15.7109375" style="1" customWidth="1"/>
    <col min="3569" max="3569" width="2.85546875" style="1" customWidth="1"/>
    <col min="3570" max="3571" width="15.7109375" style="1" customWidth="1"/>
    <col min="3572" max="3572" width="2.85546875" style="1" customWidth="1"/>
    <col min="3573" max="3807" width="9.140625" style="1"/>
    <col min="3808" max="3808" width="2.85546875" style="1" customWidth="1"/>
    <col min="3809" max="3809" width="45.85546875" style="1" customWidth="1"/>
    <col min="3810" max="3810" width="2.85546875" style="1" customWidth="1"/>
    <col min="3811" max="3812" width="15.7109375" style="1" customWidth="1"/>
    <col min="3813" max="3813" width="2.85546875" style="1" customWidth="1"/>
    <col min="3814" max="3815" width="15.7109375" style="1" customWidth="1"/>
    <col min="3816" max="3816" width="2.85546875" style="1" customWidth="1"/>
    <col min="3817" max="3818" width="15.7109375" style="1" customWidth="1"/>
    <col min="3819" max="3819" width="2.85546875" style="1" customWidth="1"/>
    <col min="3820" max="3821" width="15.7109375" style="1" customWidth="1"/>
    <col min="3822" max="3822" width="2.85546875" style="1" customWidth="1"/>
    <col min="3823" max="3824" width="15.7109375" style="1" customWidth="1"/>
    <col min="3825" max="3825" width="2.85546875" style="1" customWidth="1"/>
    <col min="3826" max="3827" width="15.7109375" style="1" customWidth="1"/>
    <col min="3828" max="3828" width="2.85546875" style="1" customWidth="1"/>
    <col min="3829" max="4063" width="9.140625" style="1"/>
    <col min="4064" max="4064" width="2.85546875" style="1" customWidth="1"/>
    <col min="4065" max="4065" width="45.85546875" style="1" customWidth="1"/>
    <col min="4066" max="4066" width="2.85546875" style="1" customWidth="1"/>
    <col min="4067" max="4068" width="15.7109375" style="1" customWidth="1"/>
    <col min="4069" max="4069" width="2.85546875" style="1" customWidth="1"/>
    <col min="4070" max="4071" width="15.7109375" style="1" customWidth="1"/>
    <col min="4072" max="4072" width="2.85546875" style="1" customWidth="1"/>
    <col min="4073" max="4074" width="15.7109375" style="1" customWidth="1"/>
    <col min="4075" max="4075" width="2.85546875" style="1" customWidth="1"/>
    <col min="4076" max="4077" width="15.7109375" style="1" customWidth="1"/>
    <col min="4078" max="4078" width="2.85546875" style="1" customWidth="1"/>
    <col min="4079" max="4080" width="15.7109375" style="1" customWidth="1"/>
    <col min="4081" max="4081" width="2.85546875" style="1" customWidth="1"/>
    <col min="4082" max="4083" width="15.7109375" style="1" customWidth="1"/>
    <col min="4084" max="4084" width="2.85546875" style="1" customWidth="1"/>
    <col min="4085" max="4319" width="9.140625" style="1"/>
    <col min="4320" max="4320" width="2.85546875" style="1" customWidth="1"/>
    <col min="4321" max="4321" width="45.85546875" style="1" customWidth="1"/>
    <col min="4322" max="4322" width="2.85546875" style="1" customWidth="1"/>
    <col min="4323" max="4324" width="15.7109375" style="1" customWidth="1"/>
    <col min="4325" max="4325" width="2.85546875" style="1" customWidth="1"/>
    <col min="4326" max="4327" width="15.7109375" style="1" customWidth="1"/>
    <col min="4328" max="4328" width="2.85546875" style="1" customWidth="1"/>
    <col min="4329" max="4330" width="15.7109375" style="1" customWidth="1"/>
    <col min="4331" max="4331" width="2.85546875" style="1" customWidth="1"/>
    <col min="4332" max="4333" width="15.7109375" style="1" customWidth="1"/>
    <col min="4334" max="4334" width="2.85546875" style="1" customWidth="1"/>
    <col min="4335" max="4336" width="15.7109375" style="1" customWidth="1"/>
    <col min="4337" max="4337" width="2.85546875" style="1" customWidth="1"/>
    <col min="4338" max="4339" width="15.7109375" style="1" customWidth="1"/>
    <col min="4340" max="4340" width="2.85546875" style="1" customWidth="1"/>
    <col min="4341" max="4575" width="9.140625" style="1"/>
    <col min="4576" max="4576" width="2.85546875" style="1" customWidth="1"/>
    <col min="4577" max="4577" width="45.85546875" style="1" customWidth="1"/>
    <col min="4578" max="4578" width="2.85546875" style="1" customWidth="1"/>
    <col min="4579" max="4580" width="15.7109375" style="1" customWidth="1"/>
    <col min="4581" max="4581" width="2.85546875" style="1" customWidth="1"/>
    <col min="4582" max="4583" width="15.7109375" style="1" customWidth="1"/>
    <col min="4584" max="4584" width="2.85546875" style="1" customWidth="1"/>
    <col min="4585" max="4586" width="15.7109375" style="1" customWidth="1"/>
    <col min="4587" max="4587" width="2.85546875" style="1" customWidth="1"/>
    <col min="4588" max="4589" width="15.7109375" style="1" customWidth="1"/>
    <col min="4590" max="4590" width="2.85546875" style="1" customWidth="1"/>
    <col min="4591" max="4592" width="15.7109375" style="1" customWidth="1"/>
    <col min="4593" max="4593" width="2.85546875" style="1" customWidth="1"/>
    <col min="4594" max="4595" width="15.7109375" style="1" customWidth="1"/>
    <col min="4596" max="4596" width="2.85546875" style="1" customWidth="1"/>
    <col min="4597" max="4831" width="9.140625" style="1"/>
    <col min="4832" max="4832" width="2.85546875" style="1" customWidth="1"/>
    <col min="4833" max="4833" width="45.85546875" style="1" customWidth="1"/>
    <col min="4834" max="4834" width="2.85546875" style="1" customWidth="1"/>
    <col min="4835" max="4836" width="15.7109375" style="1" customWidth="1"/>
    <col min="4837" max="4837" width="2.85546875" style="1" customWidth="1"/>
    <col min="4838" max="4839" width="15.7109375" style="1" customWidth="1"/>
    <col min="4840" max="4840" width="2.85546875" style="1" customWidth="1"/>
    <col min="4841" max="4842" width="15.7109375" style="1" customWidth="1"/>
    <col min="4843" max="4843" width="2.85546875" style="1" customWidth="1"/>
    <col min="4844" max="4845" width="15.7109375" style="1" customWidth="1"/>
    <col min="4846" max="4846" width="2.85546875" style="1" customWidth="1"/>
    <col min="4847" max="4848" width="15.7109375" style="1" customWidth="1"/>
    <col min="4849" max="4849" width="2.85546875" style="1" customWidth="1"/>
    <col min="4850" max="4851" width="15.7109375" style="1" customWidth="1"/>
    <col min="4852" max="4852" width="2.85546875" style="1" customWidth="1"/>
    <col min="4853" max="5087" width="9.140625" style="1"/>
    <col min="5088" max="5088" width="2.85546875" style="1" customWidth="1"/>
    <col min="5089" max="5089" width="45.85546875" style="1" customWidth="1"/>
    <col min="5090" max="5090" width="2.85546875" style="1" customWidth="1"/>
    <col min="5091" max="5092" width="15.7109375" style="1" customWidth="1"/>
    <col min="5093" max="5093" width="2.85546875" style="1" customWidth="1"/>
    <col min="5094" max="5095" width="15.7109375" style="1" customWidth="1"/>
    <col min="5096" max="5096" width="2.85546875" style="1" customWidth="1"/>
    <col min="5097" max="5098" width="15.7109375" style="1" customWidth="1"/>
    <col min="5099" max="5099" width="2.85546875" style="1" customWidth="1"/>
    <col min="5100" max="5101" width="15.7109375" style="1" customWidth="1"/>
    <col min="5102" max="5102" width="2.85546875" style="1" customWidth="1"/>
    <col min="5103" max="5104" width="15.7109375" style="1" customWidth="1"/>
    <col min="5105" max="5105" width="2.85546875" style="1" customWidth="1"/>
    <col min="5106" max="5107" width="15.7109375" style="1" customWidth="1"/>
    <col min="5108" max="5108" width="2.85546875" style="1" customWidth="1"/>
    <col min="5109" max="5343" width="9.140625" style="1"/>
    <col min="5344" max="5344" width="2.85546875" style="1" customWidth="1"/>
    <col min="5345" max="5345" width="45.85546875" style="1" customWidth="1"/>
    <col min="5346" max="5346" width="2.85546875" style="1" customWidth="1"/>
    <col min="5347" max="5348" width="15.7109375" style="1" customWidth="1"/>
    <col min="5349" max="5349" width="2.85546875" style="1" customWidth="1"/>
    <col min="5350" max="5351" width="15.7109375" style="1" customWidth="1"/>
    <col min="5352" max="5352" width="2.85546875" style="1" customWidth="1"/>
    <col min="5353" max="5354" width="15.7109375" style="1" customWidth="1"/>
    <col min="5355" max="5355" width="2.85546875" style="1" customWidth="1"/>
    <col min="5356" max="5357" width="15.7109375" style="1" customWidth="1"/>
    <col min="5358" max="5358" width="2.85546875" style="1" customWidth="1"/>
    <col min="5359" max="5360" width="15.7109375" style="1" customWidth="1"/>
    <col min="5361" max="5361" width="2.85546875" style="1" customWidth="1"/>
    <col min="5362" max="5363" width="15.7109375" style="1" customWidth="1"/>
    <col min="5364" max="5364" width="2.85546875" style="1" customWidth="1"/>
    <col min="5365" max="5599" width="9.140625" style="1"/>
    <col min="5600" max="5600" width="2.85546875" style="1" customWidth="1"/>
    <col min="5601" max="5601" width="45.85546875" style="1" customWidth="1"/>
    <col min="5602" max="5602" width="2.85546875" style="1" customWidth="1"/>
    <col min="5603" max="5604" width="15.7109375" style="1" customWidth="1"/>
    <col min="5605" max="5605" width="2.85546875" style="1" customWidth="1"/>
    <col min="5606" max="5607" width="15.7109375" style="1" customWidth="1"/>
    <col min="5608" max="5608" width="2.85546875" style="1" customWidth="1"/>
    <col min="5609" max="5610" width="15.7109375" style="1" customWidth="1"/>
    <col min="5611" max="5611" width="2.85546875" style="1" customWidth="1"/>
    <col min="5612" max="5613" width="15.7109375" style="1" customWidth="1"/>
    <col min="5614" max="5614" width="2.85546875" style="1" customWidth="1"/>
    <col min="5615" max="5616" width="15.7109375" style="1" customWidth="1"/>
    <col min="5617" max="5617" width="2.85546875" style="1" customWidth="1"/>
    <col min="5618" max="5619" width="15.7109375" style="1" customWidth="1"/>
    <col min="5620" max="5620" width="2.85546875" style="1" customWidth="1"/>
    <col min="5621" max="5855" width="9.140625" style="1"/>
    <col min="5856" max="5856" width="2.85546875" style="1" customWidth="1"/>
    <col min="5857" max="5857" width="45.85546875" style="1" customWidth="1"/>
    <col min="5858" max="5858" width="2.85546875" style="1" customWidth="1"/>
    <col min="5859" max="5860" width="15.7109375" style="1" customWidth="1"/>
    <col min="5861" max="5861" width="2.85546875" style="1" customWidth="1"/>
    <col min="5862" max="5863" width="15.7109375" style="1" customWidth="1"/>
    <col min="5864" max="5864" width="2.85546875" style="1" customWidth="1"/>
    <col min="5865" max="5866" width="15.7109375" style="1" customWidth="1"/>
    <col min="5867" max="5867" width="2.85546875" style="1" customWidth="1"/>
    <col min="5868" max="5869" width="15.7109375" style="1" customWidth="1"/>
    <col min="5870" max="5870" width="2.85546875" style="1" customWidth="1"/>
    <col min="5871" max="5872" width="15.7109375" style="1" customWidth="1"/>
    <col min="5873" max="5873" width="2.85546875" style="1" customWidth="1"/>
    <col min="5874" max="5875" width="15.7109375" style="1" customWidth="1"/>
    <col min="5876" max="5876" width="2.85546875" style="1" customWidth="1"/>
    <col min="5877" max="6111" width="9.140625" style="1"/>
    <col min="6112" max="6112" width="2.85546875" style="1" customWidth="1"/>
    <col min="6113" max="6113" width="45.85546875" style="1" customWidth="1"/>
    <col min="6114" max="6114" width="2.85546875" style="1" customWidth="1"/>
    <col min="6115" max="6116" width="15.7109375" style="1" customWidth="1"/>
    <col min="6117" max="6117" width="2.85546875" style="1" customWidth="1"/>
    <col min="6118" max="6119" width="15.7109375" style="1" customWidth="1"/>
    <col min="6120" max="6120" width="2.85546875" style="1" customWidth="1"/>
    <col min="6121" max="6122" width="15.7109375" style="1" customWidth="1"/>
    <col min="6123" max="6123" width="2.85546875" style="1" customWidth="1"/>
    <col min="6124" max="6125" width="15.7109375" style="1" customWidth="1"/>
    <col min="6126" max="6126" width="2.85546875" style="1" customWidth="1"/>
    <col min="6127" max="6128" width="15.7109375" style="1" customWidth="1"/>
    <col min="6129" max="6129" width="2.85546875" style="1" customWidth="1"/>
    <col min="6130" max="6131" width="15.7109375" style="1" customWidth="1"/>
    <col min="6132" max="6132" width="2.85546875" style="1" customWidth="1"/>
    <col min="6133" max="6367" width="9.140625" style="1"/>
    <col min="6368" max="6368" width="2.85546875" style="1" customWidth="1"/>
    <col min="6369" max="6369" width="45.85546875" style="1" customWidth="1"/>
    <col min="6370" max="6370" width="2.85546875" style="1" customWidth="1"/>
    <col min="6371" max="6372" width="15.7109375" style="1" customWidth="1"/>
    <col min="6373" max="6373" width="2.85546875" style="1" customWidth="1"/>
    <col min="6374" max="6375" width="15.7109375" style="1" customWidth="1"/>
    <col min="6376" max="6376" width="2.85546875" style="1" customWidth="1"/>
    <col min="6377" max="6378" width="15.7109375" style="1" customWidth="1"/>
    <col min="6379" max="6379" width="2.85546875" style="1" customWidth="1"/>
    <col min="6380" max="6381" width="15.7109375" style="1" customWidth="1"/>
    <col min="6382" max="6382" width="2.85546875" style="1" customWidth="1"/>
    <col min="6383" max="6384" width="15.7109375" style="1" customWidth="1"/>
    <col min="6385" max="6385" width="2.85546875" style="1" customWidth="1"/>
    <col min="6386" max="6387" width="15.7109375" style="1" customWidth="1"/>
    <col min="6388" max="6388" width="2.85546875" style="1" customWidth="1"/>
    <col min="6389" max="6623" width="9.140625" style="1"/>
    <col min="6624" max="6624" width="2.85546875" style="1" customWidth="1"/>
    <col min="6625" max="6625" width="45.85546875" style="1" customWidth="1"/>
    <col min="6626" max="6626" width="2.85546875" style="1" customWidth="1"/>
    <col min="6627" max="6628" width="15.7109375" style="1" customWidth="1"/>
    <col min="6629" max="6629" width="2.85546875" style="1" customWidth="1"/>
    <col min="6630" max="6631" width="15.7109375" style="1" customWidth="1"/>
    <col min="6632" max="6632" width="2.85546875" style="1" customWidth="1"/>
    <col min="6633" max="6634" width="15.7109375" style="1" customWidth="1"/>
    <col min="6635" max="6635" width="2.85546875" style="1" customWidth="1"/>
    <col min="6636" max="6637" width="15.7109375" style="1" customWidth="1"/>
    <col min="6638" max="6638" width="2.85546875" style="1" customWidth="1"/>
    <col min="6639" max="6640" width="15.7109375" style="1" customWidth="1"/>
    <col min="6641" max="6641" width="2.85546875" style="1" customWidth="1"/>
    <col min="6642" max="6643" width="15.7109375" style="1" customWidth="1"/>
    <col min="6644" max="6644" width="2.85546875" style="1" customWidth="1"/>
    <col min="6645" max="6879" width="9.140625" style="1"/>
    <col min="6880" max="6880" width="2.85546875" style="1" customWidth="1"/>
    <col min="6881" max="6881" width="45.85546875" style="1" customWidth="1"/>
    <col min="6882" max="6882" width="2.85546875" style="1" customWidth="1"/>
    <col min="6883" max="6884" width="15.7109375" style="1" customWidth="1"/>
    <col min="6885" max="6885" width="2.85546875" style="1" customWidth="1"/>
    <col min="6886" max="6887" width="15.7109375" style="1" customWidth="1"/>
    <col min="6888" max="6888" width="2.85546875" style="1" customWidth="1"/>
    <col min="6889" max="6890" width="15.7109375" style="1" customWidth="1"/>
    <col min="6891" max="6891" width="2.85546875" style="1" customWidth="1"/>
    <col min="6892" max="6893" width="15.7109375" style="1" customWidth="1"/>
    <col min="6894" max="6894" width="2.85546875" style="1" customWidth="1"/>
    <col min="6895" max="6896" width="15.7109375" style="1" customWidth="1"/>
    <col min="6897" max="6897" width="2.85546875" style="1" customWidth="1"/>
    <col min="6898" max="6899" width="15.7109375" style="1" customWidth="1"/>
    <col min="6900" max="6900" width="2.85546875" style="1" customWidth="1"/>
    <col min="6901" max="7135" width="9.140625" style="1"/>
    <col min="7136" max="7136" width="2.85546875" style="1" customWidth="1"/>
    <col min="7137" max="7137" width="45.85546875" style="1" customWidth="1"/>
    <col min="7138" max="7138" width="2.85546875" style="1" customWidth="1"/>
    <col min="7139" max="7140" width="15.7109375" style="1" customWidth="1"/>
    <col min="7141" max="7141" width="2.85546875" style="1" customWidth="1"/>
    <col min="7142" max="7143" width="15.7109375" style="1" customWidth="1"/>
    <col min="7144" max="7144" width="2.85546875" style="1" customWidth="1"/>
    <col min="7145" max="7146" width="15.7109375" style="1" customWidth="1"/>
    <col min="7147" max="7147" width="2.85546875" style="1" customWidth="1"/>
    <col min="7148" max="7149" width="15.7109375" style="1" customWidth="1"/>
    <col min="7150" max="7150" width="2.85546875" style="1" customWidth="1"/>
    <col min="7151" max="7152" width="15.7109375" style="1" customWidth="1"/>
    <col min="7153" max="7153" width="2.85546875" style="1" customWidth="1"/>
    <col min="7154" max="7155" width="15.7109375" style="1" customWidth="1"/>
    <col min="7156" max="7156" width="2.85546875" style="1" customWidth="1"/>
    <col min="7157" max="7391" width="9.140625" style="1"/>
    <col min="7392" max="7392" width="2.85546875" style="1" customWidth="1"/>
    <col min="7393" max="7393" width="45.85546875" style="1" customWidth="1"/>
    <col min="7394" max="7394" width="2.85546875" style="1" customWidth="1"/>
    <col min="7395" max="7396" width="15.7109375" style="1" customWidth="1"/>
    <col min="7397" max="7397" width="2.85546875" style="1" customWidth="1"/>
    <col min="7398" max="7399" width="15.7109375" style="1" customWidth="1"/>
    <col min="7400" max="7400" width="2.85546875" style="1" customWidth="1"/>
    <col min="7401" max="7402" width="15.7109375" style="1" customWidth="1"/>
    <col min="7403" max="7403" width="2.85546875" style="1" customWidth="1"/>
    <col min="7404" max="7405" width="15.7109375" style="1" customWidth="1"/>
    <col min="7406" max="7406" width="2.85546875" style="1" customWidth="1"/>
    <col min="7407" max="7408" width="15.7109375" style="1" customWidth="1"/>
    <col min="7409" max="7409" width="2.85546875" style="1" customWidth="1"/>
    <col min="7410" max="7411" width="15.7109375" style="1" customWidth="1"/>
    <col min="7412" max="7412" width="2.85546875" style="1" customWidth="1"/>
    <col min="7413" max="7647" width="9.140625" style="1"/>
    <col min="7648" max="7648" width="2.85546875" style="1" customWidth="1"/>
    <col min="7649" max="7649" width="45.85546875" style="1" customWidth="1"/>
    <col min="7650" max="7650" width="2.85546875" style="1" customWidth="1"/>
    <col min="7651" max="7652" width="15.7109375" style="1" customWidth="1"/>
    <col min="7653" max="7653" width="2.85546875" style="1" customWidth="1"/>
    <col min="7654" max="7655" width="15.7109375" style="1" customWidth="1"/>
    <col min="7656" max="7656" width="2.85546875" style="1" customWidth="1"/>
    <col min="7657" max="7658" width="15.7109375" style="1" customWidth="1"/>
    <col min="7659" max="7659" width="2.85546875" style="1" customWidth="1"/>
    <col min="7660" max="7661" width="15.7109375" style="1" customWidth="1"/>
    <col min="7662" max="7662" width="2.85546875" style="1" customWidth="1"/>
    <col min="7663" max="7664" width="15.7109375" style="1" customWidth="1"/>
    <col min="7665" max="7665" width="2.85546875" style="1" customWidth="1"/>
    <col min="7666" max="7667" width="15.7109375" style="1" customWidth="1"/>
    <col min="7668" max="7668" width="2.85546875" style="1" customWidth="1"/>
    <col min="7669" max="7903" width="9.140625" style="1"/>
    <col min="7904" max="7904" width="2.85546875" style="1" customWidth="1"/>
    <col min="7905" max="7905" width="45.85546875" style="1" customWidth="1"/>
    <col min="7906" max="7906" width="2.85546875" style="1" customWidth="1"/>
    <col min="7907" max="7908" width="15.7109375" style="1" customWidth="1"/>
    <col min="7909" max="7909" width="2.85546875" style="1" customWidth="1"/>
    <col min="7910" max="7911" width="15.7109375" style="1" customWidth="1"/>
    <col min="7912" max="7912" width="2.85546875" style="1" customWidth="1"/>
    <col min="7913" max="7914" width="15.7109375" style="1" customWidth="1"/>
    <col min="7915" max="7915" width="2.85546875" style="1" customWidth="1"/>
    <col min="7916" max="7917" width="15.7109375" style="1" customWidth="1"/>
    <col min="7918" max="7918" width="2.85546875" style="1" customWidth="1"/>
    <col min="7919" max="7920" width="15.7109375" style="1" customWidth="1"/>
    <col min="7921" max="7921" width="2.85546875" style="1" customWidth="1"/>
    <col min="7922" max="7923" width="15.7109375" style="1" customWidth="1"/>
    <col min="7924" max="7924" width="2.85546875" style="1" customWidth="1"/>
    <col min="7925" max="8159" width="9.140625" style="1"/>
    <col min="8160" max="8160" width="2.85546875" style="1" customWidth="1"/>
    <col min="8161" max="8161" width="45.85546875" style="1" customWidth="1"/>
    <col min="8162" max="8162" width="2.85546875" style="1" customWidth="1"/>
    <col min="8163" max="8164" width="15.7109375" style="1" customWidth="1"/>
    <col min="8165" max="8165" width="2.85546875" style="1" customWidth="1"/>
    <col min="8166" max="8167" width="15.7109375" style="1" customWidth="1"/>
    <col min="8168" max="8168" width="2.85546875" style="1" customWidth="1"/>
    <col min="8169" max="8170" width="15.7109375" style="1" customWidth="1"/>
    <col min="8171" max="8171" width="2.85546875" style="1" customWidth="1"/>
    <col min="8172" max="8173" width="15.7109375" style="1" customWidth="1"/>
    <col min="8174" max="8174" width="2.85546875" style="1" customWidth="1"/>
    <col min="8175" max="8176" width="15.7109375" style="1" customWidth="1"/>
    <col min="8177" max="8177" width="2.85546875" style="1" customWidth="1"/>
    <col min="8178" max="8179" width="15.7109375" style="1" customWidth="1"/>
    <col min="8180" max="8180" width="2.85546875" style="1" customWidth="1"/>
    <col min="8181" max="8415" width="9.140625" style="1"/>
    <col min="8416" max="8416" width="2.85546875" style="1" customWidth="1"/>
    <col min="8417" max="8417" width="45.85546875" style="1" customWidth="1"/>
    <col min="8418" max="8418" width="2.85546875" style="1" customWidth="1"/>
    <col min="8419" max="8420" width="15.7109375" style="1" customWidth="1"/>
    <col min="8421" max="8421" width="2.85546875" style="1" customWidth="1"/>
    <col min="8422" max="8423" width="15.7109375" style="1" customWidth="1"/>
    <col min="8424" max="8424" width="2.85546875" style="1" customWidth="1"/>
    <col min="8425" max="8426" width="15.7109375" style="1" customWidth="1"/>
    <col min="8427" max="8427" width="2.85546875" style="1" customWidth="1"/>
    <col min="8428" max="8429" width="15.7109375" style="1" customWidth="1"/>
    <col min="8430" max="8430" width="2.85546875" style="1" customWidth="1"/>
    <col min="8431" max="8432" width="15.7109375" style="1" customWidth="1"/>
    <col min="8433" max="8433" width="2.85546875" style="1" customWidth="1"/>
    <col min="8434" max="8435" width="15.7109375" style="1" customWidth="1"/>
    <col min="8436" max="8436" width="2.85546875" style="1" customWidth="1"/>
    <col min="8437" max="8671" width="9.140625" style="1"/>
    <col min="8672" max="8672" width="2.85546875" style="1" customWidth="1"/>
    <col min="8673" max="8673" width="45.85546875" style="1" customWidth="1"/>
    <col min="8674" max="8674" width="2.85546875" style="1" customWidth="1"/>
    <col min="8675" max="8676" width="15.7109375" style="1" customWidth="1"/>
    <col min="8677" max="8677" width="2.85546875" style="1" customWidth="1"/>
    <col min="8678" max="8679" width="15.7109375" style="1" customWidth="1"/>
    <col min="8680" max="8680" width="2.85546875" style="1" customWidth="1"/>
    <col min="8681" max="8682" width="15.7109375" style="1" customWidth="1"/>
    <col min="8683" max="8683" width="2.85546875" style="1" customWidth="1"/>
    <col min="8684" max="8685" width="15.7109375" style="1" customWidth="1"/>
    <col min="8686" max="8686" width="2.85546875" style="1" customWidth="1"/>
    <col min="8687" max="8688" width="15.7109375" style="1" customWidth="1"/>
    <col min="8689" max="8689" width="2.85546875" style="1" customWidth="1"/>
    <col min="8690" max="8691" width="15.7109375" style="1" customWidth="1"/>
    <col min="8692" max="8692" width="2.85546875" style="1" customWidth="1"/>
    <col min="8693" max="8927" width="9.140625" style="1"/>
    <col min="8928" max="8928" width="2.85546875" style="1" customWidth="1"/>
    <col min="8929" max="8929" width="45.85546875" style="1" customWidth="1"/>
    <col min="8930" max="8930" width="2.85546875" style="1" customWidth="1"/>
    <col min="8931" max="8932" width="15.7109375" style="1" customWidth="1"/>
    <col min="8933" max="8933" width="2.85546875" style="1" customWidth="1"/>
    <col min="8934" max="8935" width="15.7109375" style="1" customWidth="1"/>
    <col min="8936" max="8936" width="2.85546875" style="1" customWidth="1"/>
    <col min="8937" max="8938" width="15.7109375" style="1" customWidth="1"/>
    <col min="8939" max="8939" width="2.85546875" style="1" customWidth="1"/>
    <col min="8940" max="8941" width="15.7109375" style="1" customWidth="1"/>
    <col min="8942" max="8942" width="2.85546875" style="1" customWidth="1"/>
    <col min="8943" max="8944" width="15.7109375" style="1" customWidth="1"/>
    <col min="8945" max="8945" width="2.85546875" style="1" customWidth="1"/>
    <col min="8946" max="8947" width="15.7109375" style="1" customWidth="1"/>
    <col min="8948" max="8948" width="2.85546875" style="1" customWidth="1"/>
    <col min="8949" max="9183" width="9.140625" style="1"/>
    <col min="9184" max="9184" width="2.85546875" style="1" customWidth="1"/>
    <col min="9185" max="9185" width="45.85546875" style="1" customWidth="1"/>
    <col min="9186" max="9186" width="2.85546875" style="1" customWidth="1"/>
    <col min="9187" max="9188" width="15.7109375" style="1" customWidth="1"/>
    <col min="9189" max="9189" width="2.85546875" style="1" customWidth="1"/>
    <col min="9190" max="9191" width="15.7109375" style="1" customWidth="1"/>
    <col min="9192" max="9192" width="2.85546875" style="1" customWidth="1"/>
    <col min="9193" max="9194" width="15.7109375" style="1" customWidth="1"/>
    <col min="9195" max="9195" width="2.85546875" style="1" customWidth="1"/>
    <col min="9196" max="9197" width="15.7109375" style="1" customWidth="1"/>
    <col min="9198" max="9198" width="2.85546875" style="1" customWidth="1"/>
    <col min="9199" max="9200" width="15.7109375" style="1" customWidth="1"/>
    <col min="9201" max="9201" width="2.85546875" style="1" customWidth="1"/>
    <col min="9202" max="9203" width="15.7109375" style="1" customWidth="1"/>
    <col min="9204" max="9204" width="2.85546875" style="1" customWidth="1"/>
    <col min="9205" max="9439" width="9.140625" style="1"/>
    <col min="9440" max="9440" width="2.85546875" style="1" customWidth="1"/>
    <col min="9441" max="9441" width="45.85546875" style="1" customWidth="1"/>
    <col min="9442" max="9442" width="2.85546875" style="1" customWidth="1"/>
    <col min="9443" max="9444" width="15.7109375" style="1" customWidth="1"/>
    <col min="9445" max="9445" width="2.85546875" style="1" customWidth="1"/>
    <col min="9446" max="9447" width="15.7109375" style="1" customWidth="1"/>
    <col min="9448" max="9448" width="2.85546875" style="1" customWidth="1"/>
    <col min="9449" max="9450" width="15.7109375" style="1" customWidth="1"/>
    <col min="9451" max="9451" width="2.85546875" style="1" customWidth="1"/>
    <col min="9452" max="9453" width="15.7109375" style="1" customWidth="1"/>
    <col min="9454" max="9454" width="2.85546875" style="1" customWidth="1"/>
    <col min="9455" max="9456" width="15.7109375" style="1" customWidth="1"/>
    <col min="9457" max="9457" width="2.85546875" style="1" customWidth="1"/>
    <col min="9458" max="9459" width="15.7109375" style="1" customWidth="1"/>
    <col min="9460" max="9460" width="2.85546875" style="1" customWidth="1"/>
    <col min="9461" max="9695" width="9.140625" style="1"/>
    <col min="9696" max="9696" width="2.85546875" style="1" customWidth="1"/>
    <col min="9697" max="9697" width="45.85546875" style="1" customWidth="1"/>
    <col min="9698" max="9698" width="2.85546875" style="1" customWidth="1"/>
    <col min="9699" max="9700" width="15.7109375" style="1" customWidth="1"/>
    <col min="9701" max="9701" width="2.85546875" style="1" customWidth="1"/>
    <col min="9702" max="9703" width="15.7109375" style="1" customWidth="1"/>
    <col min="9704" max="9704" width="2.85546875" style="1" customWidth="1"/>
    <col min="9705" max="9706" width="15.7109375" style="1" customWidth="1"/>
    <col min="9707" max="9707" width="2.85546875" style="1" customWidth="1"/>
    <col min="9708" max="9709" width="15.7109375" style="1" customWidth="1"/>
    <col min="9710" max="9710" width="2.85546875" style="1" customWidth="1"/>
    <col min="9711" max="9712" width="15.7109375" style="1" customWidth="1"/>
    <col min="9713" max="9713" width="2.85546875" style="1" customWidth="1"/>
    <col min="9714" max="9715" width="15.7109375" style="1" customWidth="1"/>
    <col min="9716" max="9716" width="2.85546875" style="1" customWidth="1"/>
    <col min="9717" max="9951" width="9.140625" style="1"/>
    <col min="9952" max="9952" width="2.85546875" style="1" customWidth="1"/>
    <col min="9953" max="9953" width="45.85546875" style="1" customWidth="1"/>
    <col min="9954" max="9954" width="2.85546875" style="1" customWidth="1"/>
    <col min="9955" max="9956" width="15.7109375" style="1" customWidth="1"/>
    <col min="9957" max="9957" width="2.85546875" style="1" customWidth="1"/>
    <col min="9958" max="9959" width="15.7109375" style="1" customWidth="1"/>
    <col min="9960" max="9960" width="2.85546875" style="1" customWidth="1"/>
    <col min="9961" max="9962" width="15.7109375" style="1" customWidth="1"/>
    <col min="9963" max="9963" width="2.85546875" style="1" customWidth="1"/>
    <col min="9964" max="9965" width="15.7109375" style="1" customWidth="1"/>
    <col min="9966" max="9966" width="2.85546875" style="1" customWidth="1"/>
    <col min="9967" max="9968" width="15.7109375" style="1" customWidth="1"/>
    <col min="9969" max="9969" width="2.85546875" style="1" customWidth="1"/>
    <col min="9970" max="9971" width="15.7109375" style="1" customWidth="1"/>
    <col min="9972" max="9972" width="2.85546875" style="1" customWidth="1"/>
    <col min="9973" max="10207" width="9.140625" style="1"/>
    <col min="10208" max="10208" width="2.85546875" style="1" customWidth="1"/>
    <col min="10209" max="10209" width="45.85546875" style="1" customWidth="1"/>
    <col min="10210" max="10210" width="2.85546875" style="1" customWidth="1"/>
    <col min="10211" max="10212" width="15.7109375" style="1" customWidth="1"/>
    <col min="10213" max="10213" width="2.85546875" style="1" customWidth="1"/>
    <col min="10214" max="10215" width="15.7109375" style="1" customWidth="1"/>
    <col min="10216" max="10216" width="2.85546875" style="1" customWidth="1"/>
    <col min="10217" max="10218" width="15.7109375" style="1" customWidth="1"/>
    <col min="10219" max="10219" width="2.85546875" style="1" customWidth="1"/>
    <col min="10220" max="10221" width="15.7109375" style="1" customWidth="1"/>
    <col min="10222" max="10222" width="2.85546875" style="1" customWidth="1"/>
    <col min="10223" max="10224" width="15.7109375" style="1" customWidth="1"/>
    <col min="10225" max="10225" width="2.85546875" style="1" customWidth="1"/>
    <col min="10226" max="10227" width="15.7109375" style="1" customWidth="1"/>
    <col min="10228" max="10228" width="2.85546875" style="1" customWidth="1"/>
    <col min="10229" max="10463" width="9.140625" style="1"/>
    <col min="10464" max="10464" width="2.85546875" style="1" customWidth="1"/>
    <col min="10465" max="10465" width="45.85546875" style="1" customWidth="1"/>
    <col min="10466" max="10466" width="2.85546875" style="1" customWidth="1"/>
    <col min="10467" max="10468" width="15.7109375" style="1" customWidth="1"/>
    <col min="10469" max="10469" width="2.85546875" style="1" customWidth="1"/>
    <col min="10470" max="10471" width="15.7109375" style="1" customWidth="1"/>
    <col min="10472" max="10472" width="2.85546875" style="1" customWidth="1"/>
    <col min="10473" max="10474" width="15.7109375" style="1" customWidth="1"/>
    <col min="10475" max="10475" width="2.85546875" style="1" customWidth="1"/>
    <col min="10476" max="10477" width="15.7109375" style="1" customWidth="1"/>
    <col min="10478" max="10478" width="2.85546875" style="1" customWidth="1"/>
    <col min="10479" max="10480" width="15.7109375" style="1" customWidth="1"/>
    <col min="10481" max="10481" width="2.85546875" style="1" customWidth="1"/>
    <col min="10482" max="10483" width="15.7109375" style="1" customWidth="1"/>
    <col min="10484" max="10484" width="2.85546875" style="1" customWidth="1"/>
    <col min="10485" max="10719" width="9.140625" style="1"/>
    <col min="10720" max="10720" width="2.85546875" style="1" customWidth="1"/>
    <col min="10721" max="10721" width="45.85546875" style="1" customWidth="1"/>
    <col min="10722" max="10722" width="2.85546875" style="1" customWidth="1"/>
    <col min="10723" max="10724" width="15.7109375" style="1" customWidth="1"/>
    <col min="10725" max="10725" width="2.85546875" style="1" customWidth="1"/>
    <col min="10726" max="10727" width="15.7109375" style="1" customWidth="1"/>
    <col min="10728" max="10728" width="2.85546875" style="1" customWidth="1"/>
    <col min="10729" max="10730" width="15.7109375" style="1" customWidth="1"/>
    <col min="10731" max="10731" width="2.85546875" style="1" customWidth="1"/>
    <col min="10732" max="10733" width="15.7109375" style="1" customWidth="1"/>
    <col min="10734" max="10734" width="2.85546875" style="1" customWidth="1"/>
    <col min="10735" max="10736" width="15.7109375" style="1" customWidth="1"/>
    <col min="10737" max="10737" width="2.85546875" style="1" customWidth="1"/>
    <col min="10738" max="10739" width="15.7109375" style="1" customWidth="1"/>
    <col min="10740" max="10740" width="2.85546875" style="1" customWidth="1"/>
    <col min="10741" max="10975" width="9.140625" style="1"/>
    <col min="10976" max="10976" width="2.85546875" style="1" customWidth="1"/>
    <col min="10977" max="10977" width="45.85546875" style="1" customWidth="1"/>
    <col min="10978" max="10978" width="2.85546875" style="1" customWidth="1"/>
    <col min="10979" max="10980" width="15.7109375" style="1" customWidth="1"/>
    <col min="10981" max="10981" width="2.85546875" style="1" customWidth="1"/>
    <col min="10982" max="10983" width="15.7109375" style="1" customWidth="1"/>
    <col min="10984" max="10984" width="2.85546875" style="1" customWidth="1"/>
    <col min="10985" max="10986" width="15.7109375" style="1" customWidth="1"/>
    <col min="10987" max="10987" width="2.85546875" style="1" customWidth="1"/>
    <col min="10988" max="10989" width="15.7109375" style="1" customWidth="1"/>
    <col min="10990" max="10990" width="2.85546875" style="1" customWidth="1"/>
    <col min="10991" max="10992" width="15.7109375" style="1" customWidth="1"/>
    <col min="10993" max="10993" width="2.85546875" style="1" customWidth="1"/>
    <col min="10994" max="10995" width="15.7109375" style="1" customWidth="1"/>
    <col min="10996" max="10996" width="2.85546875" style="1" customWidth="1"/>
    <col min="10997" max="11231" width="9.140625" style="1"/>
    <col min="11232" max="11232" width="2.85546875" style="1" customWidth="1"/>
    <col min="11233" max="11233" width="45.85546875" style="1" customWidth="1"/>
    <col min="11234" max="11234" width="2.85546875" style="1" customWidth="1"/>
    <col min="11235" max="11236" width="15.7109375" style="1" customWidth="1"/>
    <col min="11237" max="11237" width="2.85546875" style="1" customWidth="1"/>
    <col min="11238" max="11239" width="15.7109375" style="1" customWidth="1"/>
    <col min="11240" max="11240" width="2.85546875" style="1" customWidth="1"/>
    <col min="11241" max="11242" width="15.7109375" style="1" customWidth="1"/>
    <col min="11243" max="11243" width="2.85546875" style="1" customWidth="1"/>
    <col min="11244" max="11245" width="15.7109375" style="1" customWidth="1"/>
    <col min="11246" max="11246" width="2.85546875" style="1" customWidth="1"/>
    <col min="11247" max="11248" width="15.7109375" style="1" customWidth="1"/>
    <col min="11249" max="11249" width="2.85546875" style="1" customWidth="1"/>
    <col min="11250" max="11251" width="15.7109375" style="1" customWidth="1"/>
    <col min="11252" max="11252" width="2.85546875" style="1" customWidth="1"/>
    <col min="11253" max="11487" width="9.140625" style="1"/>
    <col min="11488" max="11488" width="2.85546875" style="1" customWidth="1"/>
    <col min="11489" max="11489" width="45.85546875" style="1" customWidth="1"/>
    <col min="11490" max="11490" width="2.85546875" style="1" customWidth="1"/>
    <col min="11491" max="11492" width="15.7109375" style="1" customWidth="1"/>
    <col min="11493" max="11493" width="2.85546875" style="1" customWidth="1"/>
    <col min="11494" max="11495" width="15.7109375" style="1" customWidth="1"/>
    <col min="11496" max="11496" width="2.85546875" style="1" customWidth="1"/>
    <col min="11497" max="11498" width="15.7109375" style="1" customWidth="1"/>
    <col min="11499" max="11499" width="2.85546875" style="1" customWidth="1"/>
    <col min="11500" max="11501" width="15.7109375" style="1" customWidth="1"/>
    <col min="11502" max="11502" width="2.85546875" style="1" customWidth="1"/>
    <col min="11503" max="11504" width="15.7109375" style="1" customWidth="1"/>
    <col min="11505" max="11505" width="2.85546875" style="1" customWidth="1"/>
    <col min="11506" max="11507" width="15.7109375" style="1" customWidth="1"/>
    <col min="11508" max="11508" width="2.85546875" style="1" customWidth="1"/>
    <col min="11509" max="11743" width="9.140625" style="1"/>
    <col min="11744" max="11744" width="2.85546875" style="1" customWidth="1"/>
    <col min="11745" max="11745" width="45.85546875" style="1" customWidth="1"/>
    <col min="11746" max="11746" width="2.85546875" style="1" customWidth="1"/>
    <col min="11747" max="11748" width="15.7109375" style="1" customWidth="1"/>
    <col min="11749" max="11749" width="2.85546875" style="1" customWidth="1"/>
    <col min="11750" max="11751" width="15.7109375" style="1" customWidth="1"/>
    <col min="11752" max="11752" width="2.85546875" style="1" customWidth="1"/>
    <col min="11753" max="11754" width="15.7109375" style="1" customWidth="1"/>
    <col min="11755" max="11755" width="2.85546875" style="1" customWidth="1"/>
    <col min="11756" max="11757" width="15.7109375" style="1" customWidth="1"/>
    <col min="11758" max="11758" width="2.85546875" style="1" customWidth="1"/>
    <col min="11759" max="11760" width="15.7109375" style="1" customWidth="1"/>
    <col min="11761" max="11761" width="2.85546875" style="1" customWidth="1"/>
    <col min="11762" max="11763" width="15.7109375" style="1" customWidth="1"/>
    <col min="11764" max="11764" width="2.85546875" style="1" customWidth="1"/>
    <col min="11765" max="11999" width="9.140625" style="1"/>
    <col min="12000" max="12000" width="2.85546875" style="1" customWidth="1"/>
    <col min="12001" max="12001" width="45.85546875" style="1" customWidth="1"/>
    <col min="12002" max="12002" width="2.85546875" style="1" customWidth="1"/>
    <col min="12003" max="12004" width="15.7109375" style="1" customWidth="1"/>
    <col min="12005" max="12005" width="2.85546875" style="1" customWidth="1"/>
    <col min="12006" max="12007" width="15.7109375" style="1" customWidth="1"/>
    <col min="12008" max="12008" width="2.85546875" style="1" customWidth="1"/>
    <col min="12009" max="12010" width="15.7109375" style="1" customWidth="1"/>
    <col min="12011" max="12011" width="2.85546875" style="1" customWidth="1"/>
    <col min="12012" max="12013" width="15.7109375" style="1" customWidth="1"/>
    <col min="12014" max="12014" width="2.85546875" style="1" customWidth="1"/>
    <col min="12015" max="12016" width="15.7109375" style="1" customWidth="1"/>
    <col min="12017" max="12017" width="2.85546875" style="1" customWidth="1"/>
    <col min="12018" max="12019" width="15.7109375" style="1" customWidth="1"/>
    <col min="12020" max="12020" width="2.85546875" style="1" customWidth="1"/>
    <col min="12021" max="12255" width="9.140625" style="1"/>
    <col min="12256" max="12256" width="2.85546875" style="1" customWidth="1"/>
    <col min="12257" max="12257" width="45.85546875" style="1" customWidth="1"/>
    <col min="12258" max="12258" width="2.85546875" style="1" customWidth="1"/>
    <col min="12259" max="12260" width="15.7109375" style="1" customWidth="1"/>
    <col min="12261" max="12261" width="2.85546875" style="1" customWidth="1"/>
    <col min="12262" max="12263" width="15.7109375" style="1" customWidth="1"/>
    <col min="12264" max="12264" width="2.85546875" style="1" customWidth="1"/>
    <col min="12265" max="12266" width="15.7109375" style="1" customWidth="1"/>
    <col min="12267" max="12267" width="2.85546875" style="1" customWidth="1"/>
    <col min="12268" max="12269" width="15.7109375" style="1" customWidth="1"/>
    <col min="12270" max="12270" width="2.85546875" style="1" customWidth="1"/>
    <col min="12271" max="12272" width="15.7109375" style="1" customWidth="1"/>
    <col min="12273" max="12273" width="2.85546875" style="1" customWidth="1"/>
    <col min="12274" max="12275" width="15.7109375" style="1" customWidth="1"/>
    <col min="12276" max="12276" width="2.85546875" style="1" customWidth="1"/>
    <col min="12277" max="12511" width="9.140625" style="1"/>
    <col min="12512" max="12512" width="2.85546875" style="1" customWidth="1"/>
    <col min="12513" max="12513" width="45.85546875" style="1" customWidth="1"/>
    <col min="12514" max="12514" width="2.85546875" style="1" customWidth="1"/>
    <col min="12515" max="12516" width="15.7109375" style="1" customWidth="1"/>
    <col min="12517" max="12517" width="2.85546875" style="1" customWidth="1"/>
    <col min="12518" max="12519" width="15.7109375" style="1" customWidth="1"/>
    <col min="12520" max="12520" width="2.85546875" style="1" customWidth="1"/>
    <col min="12521" max="12522" width="15.7109375" style="1" customWidth="1"/>
    <col min="12523" max="12523" width="2.85546875" style="1" customWidth="1"/>
    <col min="12524" max="12525" width="15.7109375" style="1" customWidth="1"/>
    <col min="12526" max="12526" width="2.85546875" style="1" customWidth="1"/>
    <col min="12527" max="12528" width="15.7109375" style="1" customWidth="1"/>
    <col min="12529" max="12529" width="2.85546875" style="1" customWidth="1"/>
    <col min="12530" max="12531" width="15.7109375" style="1" customWidth="1"/>
    <col min="12532" max="12532" width="2.85546875" style="1" customWidth="1"/>
    <col min="12533" max="12767" width="9.140625" style="1"/>
    <col min="12768" max="12768" width="2.85546875" style="1" customWidth="1"/>
    <col min="12769" max="12769" width="45.85546875" style="1" customWidth="1"/>
    <col min="12770" max="12770" width="2.85546875" style="1" customWidth="1"/>
    <col min="12771" max="12772" width="15.7109375" style="1" customWidth="1"/>
    <col min="12773" max="12773" width="2.85546875" style="1" customWidth="1"/>
    <col min="12774" max="12775" width="15.7109375" style="1" customWidth="1"/>
    <col min="12776" max="12776" width="2.85546875" style="1" customWidth="1"/>
    <col min="12777" max="12778" width="15.7109375" style="1" customWidth="1"/>
    <col min="12779" max="12779" width="2.85546875" style="1" customWidth="1"/>
    <col min="12780" max="12781" width="15.7109375" style="1" customWidth="1"/>
    <col min="12782" max="12782" width="2.85546875" style="1" customWidth="1"/>
    <col min="12783" max="12784" width="15.7109375" style="1" customWidth="1"/>
    <col min="12785" max="12785" width="2.85546875" style="1" customWidth="1"/>
    <col min="12786" max="12787" width="15.7109375" style="1" customWidth="1"/>
    <col min="12788" max="12788" width="2.85546875" style="1" customWidth="1"/>
    <col min="12789" max="13023" width="9.140625" style="1"/>
    <col min="13024" max="13024" width="2.85546875" style="1" customWidth="1"/>
    <col min="13025" max="13025" width="45.85546875" style="1" customWidth="1"/>
    <col min="13026" max="13026" width="2.85546875" style="1" customWidth="1"/>
    <col min="13027" max="13028" width="15.7109375" style="1" customWidth="1"/>
    <col min="13029" max="13029" width="2.85546875" style="1" customWidth="1"/>
    <col min="13030" max="13031" width="15.7109375" style="1" customWidth="1"/>
    <col min="13032" max="13032" width="2.85546875" style="1" customWidth="1"/>
    <col min="13033" max="13034" width="15.7109375" style="1" customWidth="1"/>
    <col min="13035" max="13035" width="2.85546875" style="1" customWidth="1"/>
    <col min="13036" max="13037" width="15.7109375" style="1" customWidth="1"/>
    <col min="13038" max="13038" width="2.85546875" style="1" customWidth="1"/>
    <col min="13039" max="13040" width="15.7109375" style="1" customWidth="1"/>
    <col min="13041" max="13041" width="2.85546875" style="1" customWidth="1"/>
    <col min="13042" max="13043" width="15.7109375" style="1" customWidth="1"/>
    <col min="13044" max="13044" width="2.85546875" style="1" customWidth="1"/>
    <col min="13045" max="13279" width="9.140625" style="1"/>
    <col min="13280" max="13280" width="2.85546875" style="1" customWidth="1"/>
    <col min="13281" max="13281" width="45.85546875" style="1" customWidth="1"/>
    <col min="13282" max="13282" width="2.85546875" style="1" customWidth="1"/>
    <col min="13283" max="13284" width="15.7109375" style="1" customWidth="1"/>
    <col min="13285" max="13285" width="2.85546875" style="1" customWidth="1"/>
    <col min="13286" max="13287" width="15.7109375" style="1" customWidth="1"/>
    <col min="13288" max="13288" width="2.85546875" style="1" customWidth="1"/>
    <col min="13289" max="13290" width="15.7109375" style="1" customWidth="1"/>
    <col min="13291" max="13291" width="2.85546875" style="1" customWidth="1"/>
    <col min="13292" max="13293" width="15.7109375" style="1" customWidth="1"/>
    <col min="13294" max="13294" width="2.85546875" style="1" customWidth="1"/>
    <col min="13295" max="13296" width="15.7109375" style="1" customWidth="1"/>
    <col min="13297" max="13297" width="2.85546875" style="1" customWidth="1"/>
    <col min="13298" max="13299" width="15.7109375" style="1" customWidth="1"/>
    <col min="13300" max="13300" width="2.85546875" style="1" customWidth="1"/>
    <col min="13301" max="13535" width="9.140625" style="1"/>
    <col min="13536" max="13536" width="2.85546875" style="1" customWidth="1"/>
    <col min="13537" max="13537" width="45.85546875" style="1" customWidth="1"/>
    <col min="13538" max="13538" width="2.85546875" style="1" customWidth="1"/>
    <col min="13539" max="13540" width="15.7109375" style="1" customWidth="1"/>
    <col min="13541" max="13541" width="2.85546875" style="1" customWidth="1"/>
    <col min="13542" max="13543" width="15.7109375" style="1" customWidth="1"/>
    <col min="13544" max="13544" width="2.85546875" style="1" customWidth="1"/>
    <col min="13545" max="13546" width="15.7109375" style="1" customWidth="1"/>
    <col min="13547" max="13547" width="2.85546875" style="1" customWidth="1"/>
    <col min="13548" max="13549" width="15.7109375" style="1" customWidth="1"/>
    <col min="13550" max="13550" width="2.85546875" style="1" customWidth="1"/>
    <col min="13551" max="13552" width="15.7109375" style="1" customWidth="1"/>
    <col min="13553" max="13553" width="2.85546875" style="1" customWidth="1"/>
    <col min="13554" max="13555" width="15.7109375" style="1" customWidth="1"/>
    <col min="13556" max="13556" width="2.85546875" style="1" customWidth="1"/>
    <col min="13557" max="13791" width="9.140625" style="1"/>
    <col min="13792" max="13792" width="2.85546875" style="1" customWidth="1"/>
    <col min="13793" max="13793" width="45.85546875" style="1" customWidth="1"/>
    <col min="13794" max="13794" width="2.85546875" style="1" customWidth="1"/>
    <col min="13795" max="13796" width="15.7109375" style="1" customWidth="1"/>
    <col min="13797" max="13797" width="2.85546875" style="1" customWidth="1"/>
    <col min="13798" max="13799" width="15.7109375" style="1" customWidth="1"/>
    <col min="13800" max="13800" width="2.85546875" style="1" customWidth="1"/>
    <col min="13801" max="13802" width="15.7109375" style="1" customWidth="1"/>
    <col min="13803" max="13803" width="2.85546875" style="1" customWidth="1"/>
    <col min="13804" max="13805" width="15.7109375" style="1" customWidth="1"/>
    <col min="13806" max="13806" width="2.85546875" style="1" customWidth="1"/>
    <col min="13807" max="13808" width="15.7109375" style="1" customWidth="1"/>
    <col min="13809" max="13809" width="2.85546875" style="1" customWidth="1"/>
    <col min="13810" max="13811" width="15.7109375" style="1" customWidth="1"/>
    <col min="13812" max="13812" width="2.85546875" style="1" customWidth="1"/>
    <col min="13813" max="14047" width="9.140625" style="1"/>
    <col min="14048" max="14048" width="2.85546875" style="1" customWidth="1"/>
    <col min="14049" max="14049" width="45.85546875" style="1" customWidth="1"/>
    <col min="14050" max="14050" width="2.85546875" style="1" customWidth="1"/>
    <col min="14051" max="14052" width="15.7109375" style="1" customWidth="1"/>
    <col min="14053" max="14053" width="2.85546875" style="1" customWidth="1"/>
    <col min="14054" max="14055" width="15.7109375" style="1" customWidth="1"/>
    <col min="14056" max="14056" width="2.85546875" style="1" customWidth="1"/>
    <col min="14057" max="14058" width="15.7109375" style="1" customWidth="1"/>
    <col min="14059" max="14059" width="2.85546875" style="1" customWidth="1"/>
    <col min="14060" max="14061" width="15.7109375" style="1" customWidth="1"/>
    <col min="14062" max="14062" width="2.85546875" style="1" customWidth="1"/>
    <col min="14063" max="14064" width="15.7109375" style="1" customWidth="1"/>
    <col min="14065" max="14065" width="2.85546875" style="1" customWidth="1"/>
    <col min="14066" max="14067" width="15.7109375" style="1" customWidth="1"/>
    <col min="14068" max="14068" width="2.85546875" style="1" customWidth="1"/>
    <col min="14069" max="14303" width="9.140625" style="1"/>
    <col min="14304" max="14304" width="2.85546875" style="1" customWidth="1"/>
    <col min="14305" max="14305" width="45.85546875" style="1" customWidth="1"/>
    <col min="14306" max="14306" width="2.85546875" style="1" customWidth="1"/>
    <col min="14307" max="14308" width="15.7109375" style="1" customWidth="1"/>
    <col min="14309" max="14309" width="2.85546875" style="1" customWidth="1"/>
    <col min="14310" max="14311" width="15.7109375" style="1" customWidth="1"/>
    <col min="14312" max="14312" width="2.85546875" style="1" customWidth="1"/>
    <col min="14313" max="14314" width="15.7109375" style="1" customWidth="1"/>
    <col min="14315" max="14315" width="2.85546875" style="1" customWidth="1"/>
    <col min="14316" max="14317" width="15.7109375" style="1" customWidth="1"/>
    <col min="14318" max="14318" width="2.85546875" style="1" customWidth="1"/>
    <col min="14319" max="14320" width="15.7109375" style="1" customWidth="1"/>
    <col min="14321" max="14321" width="2.85546875" style="1" customWidth="1"/>
    <col min="14322" max="14323" width="15.7109375" style="1" customWidth="1"/>
    <col min="14324" max="14324" width="2.85546875" style="1" customWidth="1"/>
    <col min="14325" max="14559" width="9.140625" style="1"/>
    <col min="14560" max="14560" width="2.85546875" style="1" customWidth="1"/>
    <col min="14561" max="14561" width="45.85546875" style="1" customWidth="1"/>
    <col min="14562" max="14562" width="2.85546875" style="1" customWidth="1"/>
    <col min="14563" max="14564" width="15.7109375" style="1" customWidth="1"/>
    <col min="14565" max="14565" width="2.85546875" style="1" customWidth="1"/>
    <col min="14566" max="14567" width="15.7109375" style="1" customWidth="1"/>
    <col min="14568" max="14568" width="2.85546875" style="1" customWidth="1"/>
    <col min="14569" max="14570" width="15.7109375" style="1" customWidth="1"/>
    <col min="14571" max="14571" width="2.85546875" style="1" customWidth="1"/>
    <col min="14572" max="14573" width="15.7109375" style="1" customWidth="1"/>
    <col min="14574" max="14574" width="2.85546875" style="1" customWidth="1"/>
    <col min="14575" max="14576" width="15.7109375" style="1" customWidth="1"/>
    <col min="14577" max="14577" width="2.85546875" style="1" customWidth="1"/>
    <col min="14578" max="14579" width="15.7109375" style="1" customWidth="1"/>
    <col min="14580" max="14580" width="2.85546875" style="1" customWidth="1"/>
    <col min="14581" max="14815" width="9.140625" style="1"/>
    <col min="14816" max="14816" width="2.85546875" style="1" customWidth="1"/>
    <col min="14817" max="14817" width="45.85546875" style="1" customWidth="1"/>
    <col min="14818" max="14818" width="2.85546875" style="1" customWidth="1"/>
    <col min="14819" max="14820" width="15.7109375" style="1" customWidth="1"/>
    <col min="14821" max="14821" width="2.85546875" style="1" customWidth="1"/>
    <col min="14822" max="14823" width="15.7109375" style="1" customWidth="1"/>
    <col min="14824" max="14824" width="2.85546875" style="1" customWidth="1"/>
    <col min="14825" max="14826" width="15.7109375" style="1" customWidth="1"/>
    <col min="14827" max="14827" width="2.85546875" style="1" customWidth="1"/>
    <col min="14828" max="14829" width="15.7109375" style="1" customWidth="1"/>
    <col min="14830" max="14830" width="2.85546875" style="1" customWidth="1"/>
    <col min="14831" max="14832" width="15.7109375" style="1" customWidth="1"/>
    <col min="14833" max="14833" width="2.85546875" style="1" customWidth="1"/>
    <col min="14834" max="14835" width="15.7109375" style="1" customWidth="1"/>
    <col min="14836" max="14836" width="2.85546875" style="1" customWidth="1"/>
    <col min="14837" max="15071" width="9.140625" style="1"/>
    <col min="15072" max="15072" width="2.85546875" style="1" customWidth="1"/>
    <col min="15073" max="15073" width="45.85546875" style="1" customWidth="1"/>
    <col min="15074" max="15074" width="2.85546875" style="1" customWidth="1"/>
    <col min="15075" max="15076" width="15.7109375" style="1" customWidth="1"/>
    <col min="15077" max="15077" width="2.85546875" style="1" customWidth="1"/>
    <col min="15078" max="15079" width="15.7109375" style="1" customWidth="1"/>
    <col min="15080" max="15080" width="2.85546875" style="1" customWidth="1"/>
    <col min="15081" max="15082" width="15.7109375" style="1" customWidth="1"/>
    <col min="15083" max="15083" width="2.85546875" style="1" customWidth="1"/>
    <col min="15084" max="15085" width="15.7109375" style="1" customWidth="1"/>
    <col min="15086" max="15086" width="2.85546875" style="1" customWidth="1"/>
    <col min="15087" max="15088" width="15.7109375" style="1" customWidth="1"/>
    <col min="15089" max="15089" width="2.85546875" style="1" customWidth="1"/>
    <col min="15090" max="15091" width="15.7109375" style="1" customWidth="1"/>
    <col min="15092" max="15092" width="2.85546875" style="1" customWidth="1"/>
    <col min="15093" max="15327" width="9.140625" style="1"/>
    <col min="15328" max="15328" width="2.85546875" style="1" customWidth="1"/>
    <col min="15329" max="15329" width="45.85546875" style="1" customWidth="1"/>
    <col min="15330" max="15330" width="2.85546875" style="1" customWidth="1"/>
    <col min="15331" max="15332" width="15.7109375" style="1" customWidth="1"/>
    <col min="15333" max="15333" width="2.85546875" style="1" customWidth="1"/>
    <col min="15334" max="15335" width="15.7109375" style="1" customWidth="1"/>
    <col min="15336" max="15336" width="2.85546875" style="1" customWidth="1"/>
    <col min="15337" max="15338" width="15.7109375" style="1" customWidth="1"/>
    <col min="15339" max="15339" width="2.85546875" style="1" customWidth="1"/>
    <col min="15340" max="15341" width="15.7109375" style="1" customWidth="1"/>
    <col min="15342" max="15342" width="2.85546875" style="1" customWidth="1"/>
    <col min="15343" max="15344" width="15.7109375" style="1" customWidth="1"/>
    <col min="15345" max="15345" width="2.85546875" style="1" customWidth="1"/>
    <col min="15346" max="15347" width="15.7109375" style="1" customWidth="1"/>
    <col min="15348" max="15348" width="2.85546875" style="1" customWidth="1"/>
    <col min="15349" max="15583" width="9.140625" style="1"/>
    <col min="15584" max="15584" width="2.85546875" style="1" customWidth="1"/>
    <col min="15585" max="15585" width="45.85546875" style="1" customWidth="1"/>
    <col min="15586" max="15586" width="2.85546875" style="1" customWidth="1"/>
    <col min="15587" max="15588" width="15.7109375" style="1" customWidth="1"/>
    <col min="15589" max="15589" width="2.85546875" style="1" customWidth="1"/>
    <col min="15590" max="15591" width="15.7109375" style="1" customWidth="1"/>
    <col min="15592" max="15592" width="2.85546875" style="1" customWidth="1"/>
    <col min="15593" max="15594" width="15.7109375" style="1" customWidth="1"/>
    <col min="15595" max="15595" width="2.85546875" style="1" customWidth="1"/>
    <col min="15596" max="15597" width="15.7109375" style="1" customWidth="1"/>
    <col min="15598" max="15598" width="2.85546875" style="1" customWidth="1"/>
    <col min="15599" max="15600" width="15.7109375" style="1" customWidth="1"/>
    <col min="15601" max="15601" width="2.85546875" style="1" customWidth="1"/>
    <col min="15602" max="15603" width="15.7109375" style="1" customWidth="1"/>
    <col min="15604" max="15604" width="2.85546875" style="1" customWidth="1"/>
    <col min="15605" max="15839" width="9.140625" style="1"/>
    <col min="15840" max="15840" width="2.85546875" style="1" customWidth="1"/>
    <col min="15841" max="15841" width="45.85546875" style="1" customWidth="1"/>
    <col min="15842" max="15842" width="2.85546875" style="1" customWidth="1"/>
    <col min="15843" max="15844" width="15.7109375" style="1" customWidth="1"/>
    <col min="15845" max="15845" width="2.85546875" style="1" customWidth="1"/>
    <col min="15846" max="15847" width="15.7109375" style="1" customWidth="1"/>
    <col min="15848" max="15848" width="2.85546875" style="1" customWidth="1"/>
    <col min="15849" max="15850" width="15.7109375" style="1" customWidth="1"/>
    <col min="15851" max="15851" width="2.85546875" style="1" customWidth="1"/>
    <col min="15852" max="15853" width="15.7109375" style="1" customWidth="1"/>
    <col min="15854" max="15854" width="2.85546875" style="1" customWidth="1"/>
    <col min="15855" max="15856" width="15.7109375" style="1" customWidth="1"/>
    <col min="15857" max="15857" width="2.85546875" style="1" customWidth="1"/>
    <col min="15858" max="15859" width="15.7109375" style="1" customWidth="1"/>
    <col min="15860" max="15860" width="2.85546875" style="1" customWidth="1"/>
    <col min="15861" max="16095" width="9.140625" style="1"/>
    <col min="16096" max="16096" width="2.85546875" style="1" customWidth="1"/>
    <col min="16097" max="16097" width="45.85546875" style="1" customWidth="1"/>
    <col min="16098" max="16098" width="2.85546875" style="1" customWidth="1"/>
    <col min="16099" max="16100" width="15.7109375" style="1" customWidth="1"/>
    <col min="16101" max="16101" width="2.85546875" style="1" customWidth="1"/>
    <col min="16102" max="16103" width="15.7109375" style="1" customWidth="1"/>
    <col min="16104" max="16104" width="2.85546875" style="1" customWidth="1"/>
    <col min="16105" max="16106" width="15.7109375" style="1" customWidth="1"/>
    <col min="16107" max="16107" width="2.85546875" style="1" customWidth="1"/>
    <col min="16108" max="16109" width="15.7109375" style="1" customWidth="1"/>
    <col min="16110" max="16110" width="2.85546875" style="1" customWidth="1"/>
    <col min="16111" max="16112" width="15.7109375" style="1" customWidth="1"/>
    <col min="16113" max="16113" width="2.85546875" style="1" customWidth="1"/>
    <col min="16114" max="16115" width="15.7109375" style="1" customWidth="1"/>
    <col min="16116" max="16116" width="2.85546875" style="1" customWidth="1"/>
    <col min="16117" max="16384" width="9.140625" style="1"/>
  </cols>
  <sheetData>
    <row r="2" spans="2:8" x14ac:dyDescent="0.25">
      <c r="B2" s="27" t="s">
        <v>338</v>
      </c>
    </row>
    <row r="3" spans="2:8" x14ac:dyDescent="0.25">
      <c r="B3" s="27" t="s">
        <v>339</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89"/>
      <c r="C7" s="142"/>
      <c r="D7" s="142"/>
      <c r="E7" s="142"/>
      <c r="F7" s="142"/>
      <c r="G7" s="142"/>
      <c r="H7" s="142"/>
    </row>
    <row r="8" spans="2:8" x14ac:dyDescent="0.25">
      <c r="B8" s="118" t="s">
        <v>6</v>
      </c>
    </row>
    <row r="9" spans="2:8" x14ac:dyDescent="0.25">
      <c r="B9" s="483" t="s">
        <v>508</v>
      </c>
      <c r="C9" s="1006">
        <v>36989550</v>
      </c>
      <c r="D9" s="212">
        <v>17628737</v>
      </c>
      <c r="E9" s="461">
        <v>9125391.8599999994</v>
      </c>
      <c r="F9" s="461">
        <v>3558528.52</v>
      </c>
      <c r="G9" s="484">
        <v>186372.2</v>
      </c>
      <c r="H9" s="199">
        <v>114665.1</v>
      </c>
    </row>
    <row r="10" spans="2:8" x14ac:dyDescent="0.25">
      <c r="B10" s="997" t="s">
        <v>17</v>
      </c>
      <c r="C10" s="404">
        <v>2</v>
      </c>
      <c r="D10" s="213">
        <v>4</v>
      </c>
      <c r="E10" s="149" t="s">
        <v>101</v>
      </c>
      <c r="F10" s="149" t="s">
        <v>101</v>
      </c>
      <c r="G10" s="148" t="s">
        <v>101</v>
      </c>
      <c r="H10" s="175" t="s">
        <v>101</v>
      </c>
    </row>
    <row r="11" spans="2:8" x14ac:dyDescent="0.25">
      <c r="B11" s="997" t="s">
        <v>534</v>
      </c>
      <c r="C11" s="404">
        <v>7985724</v>
      </c>
      <c r="D11" s="213">
        <v>14482523</v>
      </c>
      <c r="E11" s="149">
        <v>15098.54</v>
      </c>
      <c r="F11" s="149">
        <v>23482.02</v>
      </c>
      <c r="G11" s="148">
        <v>962364</v>
      </c>
      <c r="H11" s="175">
        <v>984624</v>
      </c>
    </row>
    <row r="12" spans="2:8" x14ac:dyDescent="0.25">
      <c r="B12" s="997" t="s">
        <v>437</v>
      </c>
      <c r="C12" s="404">
        <v>555389302</v>
      </c>
      <c r="D12" s="213">
        <v>634744592</v>
      </c>
      <c r="E12" s="149" t="s">
        <v>101</v>
      </c>
      <c r="F12" s="149">
        <v>7317725.6981352568</v>
      </c>
      <c r="G12" s="148">
        <v>86829976</v>
      </c>
      <c r="H12" s="175">
        <v>93290363</v>
      </c>
    </row>
    <row r="13" spans="2:8" x14ac:dyDescent="0.25">
      <c r="B13" s="997" t="s">
        <v>110</v>
      </c>
      <c r="C13" s="404">
        <v>80321461</v>
      </c>
      <c r="D13" s="213">
        <v>285368872</v>
      </c>
      <c r="E13" s="149" t="s">
        <v>101</v>
      </c>
      <c r="F13" s="149" t="s">
        <v>101</v>
      </c>
      <c r="G13" s="148" t="s">
        <v>101</v>
      </c>
      <c r="H13" s="175" t="s">
        <v>101</v>
      </c>
    </row>
    <row r="14" spans="2:8" x14ac:dyDescent="0.25">
      <c r="B14" s="997" t="s">
        <v>537</v>
      </c>
      <c r="C14" s="404">
        <v>179347794</v>
      </c>
      <c r="D14" s="213">
        <v>187160291</v>
      </c>
      <c r="E14" s="149">
        <v>3662577.38</v>
      </c>
      <c r="F14" s="149">
        <v>3634706.5</v>
      </c>
      <c r="G14" s="148" t="s">
        <v>101</v>
      </c>
      <c r="H14" s="175" t="s">
        <v>101</v>
      </c>
    </row>
    <row r="15" spans="2:8" x14ac:dyDescent="0.25">
      <c r="B15" s="1007" t="s">
        <v>20</v>
      </c>
      <c r="C15" s="405">
        <v>479746704</v>
      </c>
      <c r="D15" s="406">
        <v>464343181</v>
      </c>
      <c r="E15" s="173" t="s">
        <v>101</v>
      </c>
      <c r="F15" s="173" t="s">
        <v>101</v>
      </c>
      <c r="G15" s="180" t="s">
        <v>101</v>
      </c>
      <c r="H15" s="1008" t="s">
        <v>101</v>
      </c>
    </row>
    <row r="16" spans="2:8" x14ac:dyDescent="0.25">
      <c r="B16" s="1009" t="s">
        <v>112</v>
      </c>
      <c r="C16" s="1010">
        <v>303948415</v>
      </c>
      <c r="D16" s="219">
        <v>361804393</v>
      </c>
      <c r="E16" s="462">
        <v>48744.84</v>
      </c>
      <c r="F16" s="462">
        <v>67143.649999999994</v>
      </c>
      <c r="G16" s="419" t="s">
        <v>101</v>
      </c>
      <c r="H16" s="201" t="s">
        <v>101</v>
      </c>
    </row>
    <row r="17" spans="2:9" x14ac:dyDescent="0.25">
      <c r="B17" s="111"/>
      <c r="C17" s="111"/>
      <c r="D17" s="111"/>
      <c r="E17" s="154"/>
      <c r="F17" s="154"/>
      <c r="G17" s="146"/>
      <c r="H17" s="146"/>
    </row>
    <row r="18" spans="2:9" x14ac:dyDescent="0.25">
      <c r="B18" s="111"/>
      <c r="C18" s="157" t="s">
        <v>428</v>
      </c>
      <c r="D18" s="157" t="s">
        <v>428</v>
      </c>
      <c r="E18" s="154" t="s">
        <v>428</v>
      </c>
      <c r="F18" s="154" t="s">
        <v>428</v>
      </c>
      <c r="G18" s="146" t="s">
        <v>428</v>
      </c>
      <c r="H18" s="146" t="s">
        <v>428</v>
      </c>
    </row>
    <row r="19" spans="2:9" x14ac:dyDescent="0.25">
      <c r="B19" s="118" t="s">
        <v>23</v>
      </c>
      <c r="E19" s="68"/>
      <c r="F19" s="68"/>
      <c r="G19" s="114"/>
      <c r="H19" s="114"/>
    </row>
    <row r="20" spans="2:9" x14ac:dyDescent="0.25">
      <c r="B20" s="477" t="s">
        <v>32</v>
      </c>
      <c r="C20" s="478">
        <v>2396068</v>
      </c>
      <c r="D20" s="479">
        <v>1595449</v>
      </c>
      <c r="E20" s="480">
        <v>23888.7</v>
      </c>
      <c r="F20" s="481">
        <v>15552.08</v>
      </c>
      <c r="G20" s="478">
        <v>78066</v>
      </c>
      <c r="H20" s="479">
        <v>102133</v>
      </c>
    </row>
    <row r="21" spans="2:9" x14ac:dyDescent="0.25">
      <c r="B21" s="482" t="s">
        <v>36</v>
      </c>
      <c r="C21" s="465">
        <v>842360</v>
      </c>
      <c r="D21" s="466">
        <v>318265</v>
      </c>
      <c r="E21" s="467" t="s">
        <v>101</v>
      </c>
      <c r="F21" s="468" t="s">
        <v>101</v>
      </c>
      <c r="G21" s="465">
        <v>13405</v>
      </c>
      <c r="H21" s="466">
        <v>2640</v>
      </c>
    </row>
    <row r="22" spans="2:9" x14ac:dyDescent="0.25">
      <c r="B22" s="161" t="s">
        <v>568</v>
      </c>
      <c r="C22" s="176">
        <v>156358</v>
      </c>
      <c r="D22" s="201">
        <v>153669</v>
      </c>
      <c r="E22" s="207">
        <v>1471.38</v>
      </c>
      <c r="F22" s="208">
        <v>1424.68</v>
      </c>
      <c r="G22" s="176">
        <v>2030</v>
      </c>
      <c r="H22" s="201">
        <v>3437</v>
      </c>
    </row>
    <row r="23" spans="2:9" x14ac:dyDescent="0.25">
      <c r="B23" s="111"/>
      <c r="C23" s="111"/>
      <c r="D23" s="111"/>
      <c r="E23" s="154"/>
      <c r="F23" s="154"/>
      <c r="G23" s="146"/>
      <c r="H23" s="146"/>
    </row>
    <row r="24" spans="2:9" x14ac:dyDescent="0.25">
      <c r="B24" s="111"/>
      <c r="C24" s="157"/>
      <c r="D24" s="157"/>
      <c r="E24" s="154"/>
      <c r="F24" s="154"/>
      <c r="G24" s="146"/>
      <c r="H24" s="146"/>
    </row>
    <row r="25" spans="2:9" x14ac:dyDescent="0.25">
      <c r="B25" s="118" t="s">
        <v>52</v>
      </c>
      <c r="C25" s="13"/>
      <c r="D25" s="13"/>
      <c r="E25" s="68"/>
      <c r="F25" s="68"/>
      <c r="G25" s="114"/>
      <c r="H25" s="114"/>
    </row>
    <row r="26" spans="2:9" x14ac:dyDescent="0.25">
      <c r="B26" s="1011" t="s">
        <v>474</v>
      </c>
      <c r="C26" s="1014">
        <v>385112</v>
      </c>
      <c r="D26" s="1014">
        <v>60895</v>
      </c>
      <c r="E26" s="1013">
        <v>2762.38</v>
      </c>
      <c r="F26" s="1013">
        <v>512.48</v>
      </c>
      <c r="G26" s="1014">
        <v>72323</v>
      </c>
      <c r="H26" s="1015">
        <v>3016</v>
      </c>
      <c r="I26" s="13"/>
    </row>
    <row r="27" spans="2:9" x14ac:dyDescent="0.25">
      <c r="B27" s="111"/>
      <c r="C27" s="111"/>
      <c r="D27" s="111"/>
      <c r="E27" s="114"/>
      <c r="F27" s="114"/>
      <c r="G27" s="114"/>
      <c r="H27" s="114"/>
    </row>
    <row r="33" spans="3:8" ht="12" customHeight="1" x14ac:dyDescent="0.25"/>
    <row r="34" spans="3:8" ht="12" customHeight="1" x14ac:dyDescent="0.25"/>
    <row r="35" spans="3:8" ht="12" customHeight="1" x14ac:dyDescent="0.25"/>
    <row r="36" spans="3:8" ht="12" customHeight="1" x14ac:dyDescent="0.25"/>
    <row r="37" spans="3:8" ht="12" customHeight="1" x14ac:dyDescent="0.25"/>
    <row r="38" spans="3:8" ht="12" customHeight="1" x14ac:dyDescent="0.25"/>
    <row r="39" spans="3:8" ht="12" customHeight="1" x14ac:dyDescent="0.25"/>
    <row r="40" spans="3:8" ht="12" customHeight="1" x14ac:dyDescent="0.25"/>
    <row r="41" spans="3:8" ht="12" customHeight="1" x14ac:dyDescent="0.25"/>
    <row r="42" spans="3:8" ht="12" customHeight="1" x14ac:dyDescent="0.25">
      <c r="C42" s="1" t="s">
        <v>428</v>
      </c>
      <c r="D42" s="1" t="s">
        <v>428</v>
      </c>
      <c r="E42" s="1" t="s">
        <v>428</v>
      </c>
      <c r="F42" s="1" t="s">
        <v>428</v>
      </c>
      <c r="G42" s="1" t="s">
        <v>428</v>
      </c>
      <c r="H42" s="1" t="s">
        <v>428</v>
      </c>
    </row>
    <row r="43" spans="3:8" ht="12" customHeight="1" x14ac:dyDescent="0.25">
      <c r="C43" s="1" t="s">
        <v>428</v>
      </c>
      <c r="D43" s="1" t="s">
        <v>428</v>
      </c>
      <c r="E43" s="1" t="s">
        <v>428</v>
      </c>
      <c r="F43" s="1" t="s">
        <v>428</v>
      </c>
      <c r="G43" s="1" t="s">
        <v>428</v>
      </c>
      <c r="H43" s="1" t="s">
        <v>428</v>
      </c>
    </row>
    <row r="44" spans="3:8" ht="12" customHeight="1" x14ac:dyDescent="0.25">
      <c r="C44" s="1" t="s">
        <v>428</v>
      </c>
      <c r="D44" s="1" t="s">
        <v>428</v>
      </c>
      <c r="E44" s="1" t="s">
        <v>428</v>
      </c>
      <c r="F44" s="1" t="s">
        <v>428</v>
      </c>
      <c r="G44" s="1" t="s">
        <v>428</v>
      </c>
      <c r="H44" s="1" t="s">
        <v>428</v>
      </c>
    </row>
    <row r="45" spans="3:8" ht="12" customHeight="1" x14ac:dyDescent="0.25">
      <c r="C45" s="1" t="s">
        <v>428</v>
      </c>
      <c r="D45" s="1" t="s">
        <v>428</v>
      </c>
      <c r="E45" s="1" t="s">
        <v>428</v>
      </c>
      <c r="F45" s="1" t="s">
        <v>428</v>
      </c>
      <c r="G45" s="1" t="s">
        <v>428</v>
      </c>
      <c r="H45" s="1" t="s">
        <v>428</v>
      </c>
    </row>
    <row r="46" spans="3:8" ht="12" customHeight="1" x14ac:dyDescent="0.25">
      <c r="C46" s="1" t="s">
        <v>428</v>
      </c>
      <c r="D46" s="1" t="s">
        <v>428</v>
      </c>
      <c r="E46" s="1" t="s">
        <v>428</v>
      </c>
      <c r="F46" s="1" t="s">
        <v>428</v>
      </c>
      <c r="G46" s="1" t="s">
        <v>428</v>
      </c>
      <c r="H46" s="1" t="s">
        <v>428</v>
      </c>
    </row>
    <row r="47" spans="3:8" ht="12" customHeight="1" x14ac:dyDescent="0.25">
      <c r="C47" s="1" t="s">
        <v>428</v>
      </c>
      <c r="D47" s="1" t="s">
        <v>428</v>
      </c>
      <c r="E47" s="1" t="s">
        <v>428</v>
      </c>
      <c r="F47" s="1" t="s">
        <v>428</v>
      </c>
      <c r="G47" s="1" t="s">
        <v>428</v>
      </c>
      <c r="H47" s="1" t="s">
        <v>428</v>
      </c>
    </row>
    <row r="48" spans="3:8" ht="12" customHeight="1" x14ac:dyDescent="0.25">
      <c r="C48" s="1" t="s">
        <v>428</v>
      </c>
      <c r="D48" s="1" t="s">
        <v>428</v>
      </c>
      <c r="E48" s="1" t="s">
        <v>428</v>
      </c>
      <c r="F48" s="1" t="s">
        <v>428</v>
      </c>
      <c r="G48" s="1" t="s">
        <v>428</v>
      </c>
      <c r="H48" s="1" t="s">
        <v>428</v>
      </c>
    </row>
    <row r="49" spans="3:8" ht="12" customHeight="1" x14ac:dyDescent="0.25">
      <c r="C49" s="1" t="s">
        <v>428</v>
      </c>
      <c r="D49" s="1" t="s">
        <v>428</v>
      </c>
      <c r="E49" s="1" t="s">
        <v>428</v>
      </c>
      <c r="F49" s="1" t="s">
        <v>428</v>
      </c>
      <c r="G49" s="1" t="s">
        <v>428</v>
      </c>
      <c r="H49" s="1" t="s">
        <v>428</v>
      </c>
    </row>
    <row r="50" spans="3:8" x14ac:dyDescent="0.25">
      <c r="C50" s="1" t="s">
        <v>428</v>
      </c>
      <c r="D50" s="1" t="s">
        <v>428</v>
      </c>
      <c r="E50" s="1" t="s">
        <v>428</v>
      </c>
      <c r="F50" s="1" t="s">
        <v>428</v>
      </c>
      <c r="G50" s="1" t="s">
        <v>428</v>
      </c>
      <c r="H50" s="1" t="s">
        <v>428</v>
      </c>
    </row>
    <row r="51" spans="3:8" x14ac:dyDescent="0.25">
      <c r="C51" s="1" t="s">
        <v>428</v>
      </c>
      <c r="D51" s="1" t="s">
        <v>428</v>
      </c>
      <c r="E51" s="1" t="s">
        <v>428</v>
      </c>
      <c r="F51" s="1" t="s">
        <v>428</v>
      </c>
      <c r="G51" s="1" t="s">
        <v>428</v>
      </c>
      <c r="H51" s="1" t="s">
        <v>428</v>
      </c>
    </row>
    <row r="52" spans="3:8" x14ac:dyDescent="0.25">
      <c r="C52" s="1" t="s">
        <v>428</v>
      </c>
      <c r="D52" s="1" t="s">
        <v>428</v>
      </c>
      <c r="E52" s="1" t="s">
        <v>428</v>
      </c>
      <c r="F52" s="1" t="s">
        <v>428</v>
      </c>
      <c r="G52" s="1" t="s">
        <v>428</v>
      </c>
      <c r="H52" s="1" t="s">
        <v>428</v>
      </c>
    </row>
    <row r="53" spans="3:8" x14ac:dyDescent="0.25">
      <c r="C53" s="1" t="s">
        <v>428</v>
      </c>
      <c r="D53" s="1" t="s">
        <v>428</v>
      </c>
      <c r="E53" s="1" t="s">
        <v>428</v>
      </c>
      <c r="F53" s="1" t="s">
        <v>428</v>
      </c>
      <c r="G53" s="1" t="s">
        <v>428</v>
      </c>
      <c r="H53" s="1" t="s">
        <v>428</v>
      </c>
    </row>
    <row r="54" spans="3:8" x14ac:dyDescent="0.25">
      <c r="C54" s="1" t="s">
        <v>428</v>
      </c>
      <c r="D54" s="1" t="s">
        <v>428</v>
      </c>
      <c r="E54" s="1" t="s">
        <v>428</v>
      </c>
      <c r="F54" s="1" t="s">
        <v>428</v>
      </c>
      <c r="G54" s="1" t="s">
        <v>428</v>
      </c>
      <c r="H54" s="1" t="s">
        <v>428</v>
      </c>
    </row>
    <row r="55" spans="3:8" x14ac:dyDescent="0.25">
      <c r="C55" s="1" t="s">
        <v>428</v>
      </c>
      <c r="D55" s="1" t="s">
        <v>428</v>
      </c>
      <c r="E55" s="1" t="s">
        <v>428</v>
      </c>
      <c r="F55" s="1" t="s">
        <v>428</v>
      </c>
      <c r="G55" s="1" t="s">
        <v>428</v>
      </c>
      <c r="H55" s="1" t="s">
        <v>428</v>
      </c>
    </row>
    <row r="56" spans="3:8" x14ac:dyDescent="0.25">
      <c r="C56" s="1" t="s">
        <v>428</v>
      </c>
      <c r="D56" s="1" t="s">
        <v>428</v>
      </c>
      <c r="E56" s="1" t="s">
        <v>428</v>
      </c>
      <c r="F56" s="1" t="s">
        <v>428</v>
      </c>
      <c r="G56" s="1" t="s">
        <v>428</v>
      </c>
      <c r="H56" s="1" t="s">
        <v>428</v>
      </c>
    </row>
    <row r="57" spans="3:8" x14ac:dyDescent="0.25">
      <c r="C57" s="1" t="s">
        <v>428</v>
      </c>
      <c r="D57" s="1" t="s">
        <v>428</v>
      </c>
      <c r="E57" s="1" t="s">
        <v>428</v>
      </c>
      <c r="F57" s="1" t="s">
        <v>428</v>
      </c>
      <c r="G57" s="1" t="s">
        <v>428</v>
      </c>
      <c r="H57" s="1" t="s">
        <v>428</v>
      </c>
    </row>
    <row r="58" spans="3:8" x14ac:dyDescent="0.25">
      <c r="C58" s="1" t="s">
        <v>428</v>
      </c>
      <c r="D58" s="1" t="s">
        <v>428</v>
      </c>
      <c r="E58" s="1" t="s">
        <v>428</v>
      </c>
      <c r="F58" s="1" t="s">
        <v>428</v>
      </c>
      <c r="G58" s="1" t="s">
        <v>428</v>
      </c>
      <c r="H58" s="1" t="s">
        <v>428</v>
      </c>
    </row>
    <row r="59" spans="3:8" x14ac:dyDescent="0.25">
      <c r="C59" s="1" t="s">
        <v>428</v>
      </c>
      <c r="D59" s="1" t="s">
        <v>428</v>
      </c>
      <c r="E59" s="1" t="s">
        <v>428</v>
      </c>
      <c r="F59" s="1" t="s">
        <v>428</v>
      </c>
      <c r="G59" s="1" t="s">
        <v>428</v>
      </c>
      <c r="H59" s="1" t="s">
        <v>428</v>
      </c>
    </row>
    <row r="60" spans="3:8" x14ac:dyDescent="0.25">
      <c r="C60" s="1" t="s">
        <v>428</v>
      </c>
      <c r="D60" s="1" t="s">
        <v>428</v>
      </c>
      <c r="E60" s="1" t="s">
        <v>428</v>
      </c>
      <c r="F60" s="1" t="s">
        <v>428</v>
      </c>
      <c r="G60" s="1" t="s">
        <v>428</v>
      </c>
      <c r="H60" s="1" t="s">
        <v>428</v>
      </c>
    </row>
    <row r="61" spans="3:8" x14ac:dyDescent="0.25">
      <c r="C61" s="1" t="s">
        <v>428</v>
      </c>
      <c r="D61" s="1" t="s">
        <v>428</v>
      </c>
      <c r="E61" s="1" t="s">
        <v>428</v>
      </c>
      <c r="F61" s="1" t="s">
        <v>428</v>
      </c>
      <c r="G61" s="1" t="s">
        <v>428</v>
      </c>
      <c r="H61" s="1" t="s">
        <v>428</v>
      </c>
    </row>
    <row r="62" spans="3:8" x14ac:dyDescent="0.25">
      <c r="C62" s="1" t="s">
        <v>428</v>
      </c>
      <c r="D62" s="1" t="s">
        <v>428</v>
      </c>
      <c r="E62" s="1" t="s">
        <v>428</v>
      </c>
      <c r="F62" s="1" t="s">
        <v>428</v>
      </c>
      <c r="G62" s="1" t="s">
        <v>428</v>
      </c>
      <c r="H62" s="1" t="s">
        <v>428</v>
      </c>
    </row>
    <row r="63" spans="3:8" x14ac:dyDescent="0.25">
      <c r="C63" s="1" t="s">
        <v>428</v>
      </c>
      <c r="D63" s="1" t="s">
        <v>428</v>
      </c>
      <c r="E63" s="1" t="s">
        <v>428</v>
      </c>
      <c r="F63" s="1" t="s">
        <v>428</v>
      </c>
      <c r="G63" s="1" t="s">
        <v>428</v>
      </c>
      <c r="H63" s="1" t="s">
        <v>428</v>
      </c>
    </row>
    <row r="64" spans="3: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sheetData>
  <mergeCells count="7">
    <mergeCell ref="B4:B6"/>
    <mergeCell ref="C4:D4"/>
    <mergeCell ref="E4:F4"/>
    <mergeCell ref="G4:H4"/>
    <mergeCell ref="C5:D5"/>
    <mergeCell ref="E5:F5"/>
    <mergeCell ref="G5:H5"/>
  </mergeCells>
  <pageMargins left="0.7" right="0.7" top="0.75" bottom="0.75" header="0.3" footer="0.3"/>
  <pageSetup paperSize="9" scale="86" orientation="landscape"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H76"/>
  <sheetViews>
    <sheetView showGridLines="0" zoomScale="85" zoomScaleNormal="85" workbookViewId="0">
      <selection activeCell="M38" sqref="M38"/>
    </sheetView>
  </sheetViews>
  <sheetFormatPr defaultRowHeight="15" x14ac:dyDescent="0.25"/>
  <cols>
    <col min="1" max="1" width="2.85546875" style="1" customWidth="1"/>
    <col min="2" max="2" width="45.85546875" style="1" customWidth="1"/>
    <col min="3" max="8" width="15.7109375" style="1" customWidth="1"/>
    <col min="9" max="232" width="9.140625" style="1"/>
    <col min="233" max="233" width="2.85546875" style="1" customWidth="1"/>
    <col min="234" max="234" width="45.85546875" style="1" customWidth="1"/>
    <col min="235" max="235" width="2.85546875" style="1" customWidth="1"/>
    <col min="236" max="237" width="15.7109375" style="1" customWidth="1"/>
    <col min="238" max="238" width="2.85546875" style="1" customWidth="1"/>
    <col min="239" max="240" width="15.7109375" style="1" customWidth="1"/>
    <col min="241" max="241" width="2.85546875" style="1" customWidth="1"/>
    <col min="242" max="243" width="15.7109375" style="1" customWidth="1"/>
    <col min="244" max="244" width="2.85546875" style="1" customWidth="1"/>
    <col min="245" max="246" width="15.7109375" style="1" customWidth="1"/>
    <col min="247" max="247" width="2.85546875" style="1" customWidth="1"/>
    <col min="248" max="249" width="15.7109375" style="1" customWidth="1"/>
    <col min="250" max="250" width="2.85546875" style="1" customWidth="1"/>
    <col min="251" max="488" width="9.140625" style="1"/>
    <col min="489" max="489" width="2.85546875" style="1" customWidth="1"/>
    <col min="490" max="490" width="45.85546875" style="1" customWidth="1"/>
    <col min="491" max="491" width="2.85546875" style="1" customWidth="1"/>
    <col min="492" max="493" width="15.7109375" style="1" customWidth="1"/>
    <col min="494" max="494" width="2.85546875" style="1" customWidth="1"/>
    <col min="495" max="496" width="15.7109375" style="1" customWidth="1"/>
    <col min="497" max="497" width="2.85546875" style="1" customWidth="1"/>
    <col min="498" max="499" width="15.7109375" style="1" customWidth="1"/>
    <col min="500" max="500" width="2.85546875" style="1" customWidth="1"/>
    <col min="501" max="502" width="15.7109375" style="1" customWidth="1"/>
    <col min="503" max="503" width="2.85546875" style="1" customWidth="1"/>
    <col min="504" max="505" width="15.7109375" style="1" customWidth="1"/>
    <col min="506" max="506" width="2.85546875" style="1" customWidth="1"/>
    <col min="507" max="744" width="9.140625" style="1"/>
    <col min="745" max="745" width="2.85546875" style="1" customWidth="1"/>
    <col min="746" max="746" width="45.85546875" style="1" customWidth="1"/>
    <col min="747" max="747" width="2.85546875" style="1" customWidth="1"/>
    <col min="748" max="749" width="15.7109375" style="1" customWidth="1"/>
    <col min="750" max="750" width="2.85546875" style="1" customWidth="1"/>
    <col min="751" max="752" width="15.7109375" style="1" customWidth="1"/>
    <col min="753" max="753" width="2.85546875" style="1" customWidth="1"/>
    <col min="754" max="755" width="15.7109375" style="1" customWidth="1"/>
    <col min="756" max="756" width="2.85546875" style="1" customWidth="1"/>
    <col min="757" max="758" width="15.7109375" style="1" customWidth="1"/>
    <col min="759" max="759" width="2.85546875" style="1" customWidth="1"/>
    <col min="760" max="761" width="15.7109375" style="1" customWidth="1"/>
    <col min="762" max="762" width="2.85546875" style="1" customWidth="1"/>
    <col min="763" max="1000" width="9.140625" style="1"/>
    <col min="1001" max="1001" width="2.85546875" style="1" customWidth="1"/>
    <col min="1002" max="1002" width="45.85546875" style="1" customWidth="1"/>
    <col min="1003" max="1003" width="2.85546875" style="1" customWidth="1"/>
    <col min="1004" max="1005" width="15.7109375" style="1" customWidth="1"/>
    <col min="1006" max="1006" width="2.85546875" style="1" customWidth="1"/>
    <col min="1007" max="1008" width="15.7109375" style="1" customWidth="1"/>
    <col min="1009" max="1009" width="2.85546875" style="1" customWidth="1"/>
    <col min="1010" max="1011" width="15.7109375" style="1" customWidth="1"/>
    <col min="1012" max="1012" width="2.85546875" style="1" customWidth="1"/>
    <col min="1013" max="1014" width="15.7109375" style="1" customWidth="1"/>
    <col min="1015" max="1015" width="2.85546875" style="1" customWidth="1"/>
    <col min="1016" max="1017" width="15.7109375" style="1" customWidth="1"/>
    <col min="1018" max="1018" width="2.85546875" style="1" customWidth="1"/>
    <col min="1019" max="1256" width="9.140625" style="1"/>
    <col min="1257" max="1257" width="2.85546875" style="1" customWidth="1"/>
    <col min="1258" max="1258" width="45.85546875" style="1" customWidth="1"/>
    <col min="1259" max="1259" width="2.85546875" style="1" customWidth="1"/>
    <col min="1260" max="1261" width="15.7109375" style="1" customWidth="1"/>
    <col min="1262" max="1262" width="2.85546875" style="1" customWidth="1"/>
    <col min="1263" max="1264" width="15.7109375" style="1" customWidth="1"/>
    <col min="1265" max="1265" width="2.85546875" style="1" customWidth="1"/>
    <col min="1266" max="1267" width="15.7109375" style="1" customWidth="1"/>
    <col min="1268" max="1268" width="2.85546875" style="1" customWidth="1"/>
    <col min="1269" max="1270" width="15.7109375" style="1" customWidth="1"/>
    <col min="1271" max="1271" width="2.85546875" style="1" customWidth="1"/>
    <col min="1272" max="1273" width="15.7109375" style="1" customWidth="1"/>
    <col min="1274" max="1274" width="2.85546875" style="1" customWidth="1"/>
    <col min="1275" max="1512" width="9.140625" style="1"/>
    <col min="1513" max="1513" width="2.85546875" style="1" customWidth="1"/>
    <col min="1514" max="1514" width="45.85546875" style="1" customWidth="1"/>
    <col min="1515" max="1515" width="2.85546875" style="1" customWidth="1"/>
    <col min="1516" max="1517" width="15.7109375" style="1" customWidth="1"/>
    <col min="1518" max="1518" width="2.85546875" style="1" customWidth="1"/>
    <col min="1519" max="1520" width="15.7109375" style="1" customWidth="1"/>
    <col min="1521" max="1521" width="2.85546875" style="1" customWidth="1"/>
    <col min="1522" max="1523" width="15.7109375" style="1" customWidth="1"/>
    <col min="1524" max="1524" width="2.85546875" style="1" customWidth="1"/>
    <col min="1525" max="1526" width="15.7109375" style="1" customWidth="1"/>
    <col min="1527" max="1527" width="2.85546875" style="1" customWidth="1"/>
    <col min="1528" max="1529" width="15.7109375" style="1" customWidth="1"/>
    <col min="1530" max="1530" width="2.85546875" style="1" customWidth="1"/>
    <col min="1531" max="1768" width="9.140625" style="1"/>
    <col min="1769" max="1769" width="2.85546875" style="1" customWidth="1"/>
    <col min="1770" max="1770" width="45.85546875" style="1" customWidth="1"/>
    <col min="1771" max="1771" width="2.85546875" style="1" customWidth="1"/>
    <col min="1772" max="1773" width="15.7109375" style="1" customWidth="1"/>
    <col min="1774" max="1774" width="2.85546875" style="1" customWidth="1"/>
    <col min="1775" max="1776" width="15.7109375" style="1" customWidth="1"/>
    <col min="1777" max="1777" width="2.85546875" style="1" customWidth="1"/>
    <col min="1778" max="1779" width="15.7109375" style="1" customWidth="1"/>
    <col min="1780" max="1780" width="2.85546875" style="1" customWidth="1"/>
    <col min="1781" max="1782" width="15.7109375" style="1" customWidth="1"/>
    <col min="1783" max="1783" width="2.85546875" style="1" customWidth="1"/>
    <col min="1784" max="1785" width="15.7109375" style="1" customWidth="1"/>
    <col min="1786" max="1786" width="2.85546875" style="1" customWidth="1"/>
    <col min="1787" max="2024" width="9.140625" style="1"/>
    <col min="2025" max="2025" width="2.85546875" style="1" customWidth="1"/>
    <col min="2026" max="2026" width="45.85546875" style="1" customWidth="1"/>
    <col min="2027" max="2027" width="2.85546875" style="1" customWidth="1"/>
    <col min="2028" max="2029" width="15.7109375" style="1" customWidth="1"/>
    <col min="2030" max="2030" width="2.85546875" style="1" customWidth="1"/>
    <col min="2031" max="2032" width="15.7109375" style="1" customWidth="1"/>
    <col min="2033" max="2033" width="2.85546875" style="1" customWidth="1"/>
    <col min="2034" max="2035" width="15.7109375" style="1" customWidth="1"/>
    <col min="2036" max="2036" width="2.85546875" style="1" customWidth="1"/>
    <col min="2037" max="2038" width="15.7109375" style="1" customWidth="1"/>
    <col min="2039" max="2039" width="2.85546875" style="1" customWidth="1"/>
    <col min="2040" max="2041" width="15.7109375" style="1" customWidth="1"/>
    <col min="2042" max="2042" width="2.85546875" style="1" customWidth="1"/>
    <col min="2043" max="2280" width="9.140625" style="1"/>
    <col min="2281" max="2281" width="2.85546875" style="1" customWidth="1"/>
    <col min="2282" max="2282" width="45.85546875" style="1" customWidth="1"/>
    <col min="2283" max="2283" width="2.85546875" style="1" customWidth="1"/>
    <col min="2284" max="2285" width="15.7109375" style="1" customWidth="1"/>
    <col min="2286" max="2286" width="2.85546875" style="1" customWidth="1"/>
    <col min="2287" max="2288" width="15.7109375" style="1" customWidth="1"/>
    <col min="2289" max="2289" width="2.85546875" style="1" customWidth="1"/>
    <col min="2290" max="2291" width="15.7109375" style="1" customWidth="1"/>
    <col min="2292" max="2292" width="2.85546875" style="1" customWidth="1"/>
    <col min="2293" max="2294" width="15.7109375" style="1" customWidth="1"/>
    <col min="2295" max="2295" width="2.85546875" style="1" customWidth="1"/>
    <col min="2296" max="2297" width="15.7109375" style="1" customWidth="1"/>
    <col min="2298" max="2298" width="2.85546875" style="1" customWidth="1"/>
    <col min="2299" max="2536" width="9.140625" style="1"/>
    <col min="2537" max="2537" width="2.85546875" style="1" customWidth="1"/>
    <col min="2538" max="2538" width="45.85546875" style="1" customWidth="1"/>
    <col min="2539" max="2539" width="2.85546875" style="1" customWidth="1"/>
    <col min="2540" max="2541" width="15.7109375" style="1" customWidth="1"/>
    <col min="2542" max="2542" width="2.85546875" style="1" customWidth="1"/>
    <col min="2543" max="2544" width="15.7109375" style="1" customWidth="1"/>
    <col min="2545" max="2545" width="2.85546875" style="1" customWidth="1"/>
    <col min="2546" max="2547" width="15.7109375" style="1" customWidth="1"/>
    <col min="2548" max="2548" width="2.85546875" style="1" customWidth="1"/>
    <col min="2549" max="2550" width="15.7109375" style="1" customWidth="1"/>
    <col min="2551" max="2551" width="2.85546875" style="1" customWidth="1"/>
    <col min="2552" max="2553" width="15.7109375" style="1" customWidth="1"/>
    <col min="2554" max="2554" width="2.85546875" style="1" customWidth="1"/>
    <col min="2555" max="2792" width="9.140625" style="1"/>
    <col min="2793" max="2793" width="2.85546875" style="1" customWidth="1"/>
    <col min="2794" max="2794" width="45.85546875" style="1" customWidth="1"/>
    <col min="2795" max="2795" width="2.85546875" style="1" customWidth="1"/>
    <col min="2796" max="2797" width="15.7109375" style="1" customWidth="1"/>
    <col min="2798" max="2798" width="2.85546875" style="1" customWidth="1"/>
    <col min="2799" max="2800" width="15.7109375" style="1" customWidth="1"/>
    <col min="2801" max="2801" width="2.85546875" style="1" customWidth="1"/>
    <col min="2802" max="2803" width="15.7109375" style="1" customWidth="1"/>
    <col min="2804" max="2804" width="2.85546875" style="1" customWidth="1"/>
    <col min="2805" max="2806" width="15.7109375" style="1" customWidth="1"/>
    <col min="2807" max="2807" width="2.85546875" style="1" customWidth="1"/>
    <col min="2808" max="2809" width="15.7109375" style="1" customWidth="1"/>
    <col min="2810" max="2810" width="2.85546875" style="1" customWidth="1"/>
    <col min="2811" max="3048" width="9.140625" style="1"/>
    <col min="3049" max="3049" width="2.85546875" style="1" customWidth="1"/>
    <col min="3050" max="3050" width="45.85546875" style="1" customWidth="1"/>
    <col min="3051" max="3051" width="2.85546875" style="1" customWidth="1"/>
    <col min="3052" max="3053" width="15.7109375" style="1" customWidth="1"/>
    <col min="3054" max="3054" width="2.85546875" style="1" customWidth="1"/>
    <col min="3055" max="3056" width="15.7109375" style="1" customWidth="1"/>
    <col min="3057" max="3057" width="2.85546875" style="1" customWidth="1"/>
    <col min="3058" max="3059" width="15.7109375" style="1" customWidth="1"/>
    <col min="3060" max="3060" width="2.85546875" style="1" customWidth="1"/>
    <col min="3061" max="3062" width="15.7109375" style="1" customWidth="1"/>
    <col min="3063" max="3063" width="2.85546875" style="1" customWidth="1"/>
    <col min="3064" max="3065" width="15.7109375" style="1" customWidth="1"/>
    <col min="3066" max="3066" width="2.85546875" style="1" customWidth="1"/>
    <col min="3067" max="3304" width="9.140625" style="1"/>
    <col min="3305" max="3305" width="2.85546875" style="1" customWidth="1"/>
    <col min="3306" max="3306" width="45.85546875" style="1" customWidth="1"/>
    <col min="3307" max="3307" width="2.85546875" style="1" customWidth="1"/>
    <col min="3308" max="3309" width="15.7109375" style="1" customWidth="1"/>
    <col min="3310" max="3310" width="2.85546875" style="1" customWidth="1"/>
    <col min="3311" max="3312" width="15.7109375" style="1" customWidth="1"/>
    <col min="3313" max="3313" width="2.85546875" style="1" customWidth="1"/>
    <col min="3314" max="3315" width="15.7109375" style="1" customWidth="1"/>
    <col min="3316" max="3316" width="2.85546875" style="1" customWidth="1"/>
    <col min="3317" max="3318" width="15.7109375" style="1" customWidth="1"/>
    <col min="3319" max="3319" width="2.85546875" style="1" customWidth="1"/>
    <col min="3320" max="3321" width="15.7109375" style="1" customWidth="1"/>
    <col min="3322" max="3322" width="2.85546875" style="1" customWidth="1"/>
    <col min="3323" max="3560" width="9.140625" style="1"/>
    <col min="3561" max="3561" width="2.85546875" style="1" customWidth="1"/>
    <col min="3562" max="3562" width="45.85546875" style="1" customWidth="1"/>
    <col min="3563" max="3563" width="2.85546875" style="1" customWidth="1"/>
    <col min="3564" max="3565" width="15.7109375" style="1" customWidth="1"/>
    <col min="3566" max="3566" width="2.85546875" style="1" customWidth="1"/>
    <col min="3567" max="3568" width="15.7109375" style="1" customWidth="1"/>
    <col min="3569" max="3569" width="2.85546875" style="1" customWidth="1"/>
    <col min="3570" max="3571" width="15.7109375" style="1" customWidth="1"/>
    <col min="3572" max="3572" width="2.85546875" style="1" customWidth="1"/>
    <col min="3573" max="3574" width="15.7109375" style="1" customWidth="1"/>
    <col min="3575" max="3575" width="2.85546875" style="1" customWidth="1"/>
    <col min="3576" max="3577" width="15.7109375" style="1" customWidth="1"/>
    <col min="3578" max="3578" width="2.85546875" style="1" customWidth="1"/>
    <col min="3579" max="3816" width="9.140625" style="1"/>
    <col min="3817" max="3817" width="2.85546875" style="1" customWidth="1"/>
    <col min="3818" max="3818" width="45.85546875" style="1" customWidth="1"/>
    <col min="3819" max="3819" width="2.85546875" style="1" customWidth="1"/>
    <col min="3820" max="3821" width="15.7109375" style="1" customWidth="1"/>
    <col min="3822" max="3822" width="2.85546875" style="1" customWidth="1"/>
    <col min="3823" max="3824" width="15.7109375" style="1" customWidth="1"/>
    <col min="3825" max="3825" width="2.85546875" style="1" customWidth="1"/>
    <col min="3826" max="3827" width="15.7109375" style="1" customWidth="1"/>
    <col min="3828" max="3828" width="2.85546875" style="1" customWidth="1"/>
    <col min="3829" max="3830" width="15.7109375" style="1" customWidth="1"/>
    <col min="3831" max="3831" width="2.85546875" style="1" customWidth="1"/>
    <col min="3832" max="3833" width="15.7109375" style="1" customWidth="1"/>
    <col min="3834" max="3834" width="2.85546875" style="1" customWidth="1"/>
    <col min="3835" max="4072" width="9.140625" style="1"/>
    <col min="4073" max="4073" width="2.85546875" style="1" customWidth="1"/>
    <col min="4074" max="4074" width="45.85546875" style="1" customWidth="1"/>
    <col min="4075" max="4075" width="2.85546875" style="1" customWidth="1"/>
    <col min="4076" max="4077" width="15.7109375" style="1" customWidth="1"/>
    <col min="4078" max="4078" width="2.85546875" style="1" customWidth="1"/>
    <col min="4079" max="4080" width="15.7109375" style="1" customWidth="1"/>
    <col min="4081" max="4081" width="2.85546875" style="1" customWidth="1"/>
    <col min="4082" max="4083" width="15.7109375" style="1" customWidth="1"/>
    <col min="4084" max="4084" width="2.85546875" style="1" customWidth="1"/>
    <col min="4085" max="4086" width="15.7109375" style="1" customWidth="1"/>
    <col min="4087" max="4087" width="2.85546875" style="1" customWidth="1"/>
    <col min="4088" max="4089" width="15.7109375" style="1" customWidth="1"/>
    <col min="4090" max="4090" width="2.85546875" style="1" customWidth="1"/>
    <col min="4091" max="4328" width="9.140625" style="1"/>
    <col min="4329" max="4329" width="2.85546875" style="1" customWidth="1"/>
    <col min="4330" max="4330" width="45.85546875" style="1" customWidth="1"/>
    <col min="4331" max="4331" width="2.85546875" style="1" customWidth="1"/>
    <col min="4332" max="4333" width="15.7109375" style="1" customWidth="1"/>
    <col min="4334" max="4334" width="2.85546875" style="1" customWidth="1"/>
    <col min="4335" max="4336" width="15.7109375" style="1" customWidth="1"/>
    <col min="4337" max="4337" width="2.85546875" style="1" customWidth="1"/>
    <col min="4338" max="4339" width="15.7109375" style="1" customWidth="1"/>
    <col min="4340" max="4340" width="2.85546875" style="1" customWidth="1"/>
    <col min="4341" max="4342" width="15.7109375" style="1" customWidth="1"/>
    <col min="4343" max="4343" width="2.85546875" style="1" customWidth="1"/>
    <col min="4344" max="4345" width="15.7109375" style="1" customWidth="1"/>
    <col min="4346" max="4346" width="2.85546875" style="1" customWidth="1"/>
    <col min="4347" max="4584" width="9.140625" style="1"/>
    <col min="4585" max="4585" width="2.85546875" style="1" customWidth="1"/>
    <col min="4586" max="4586" width="45.85546875" style="1" customWidth="1"/>
    <col min="4587" max="4587" width="2.85546875" style="1" customWidth="1"/>
    <col min="4588" max="4589" width="15.7109375" style="1" customWidth="1"/>
    <col min="4590" max="4590" width="2.85546875" style="1" customWidth="1"/>
    <col min="4591" max="4592" width="15.7109375" style="1" customWidth="1"/>
    <col min="4593" max="4593" width="2.85546875" style="1" customWidth="1"/>
    <col min="4594" max="4595" width="15.7109375" style="1" customWidth="1"/>
    <col min="4596" max="4596" width="2.85546875" style="1" customWidth="1"/>
    <col min="4597" max="4598" width="15.7109375" style="1" customWidth="1"/>
    <col min="4599" max="4599" width="2.85546875" style="1" customWidth="1"/>
    <col min="4600" max="4601" width="15.7109375" style="1" customWidth="1"/>
    <col min="4602" max="4602" width="2.85546875" style="1" customWidth="1"/>
    <col min="4603" max="4840" width="9.140625" style="1"/>
    <col min="4841" max="4841" width="2.85546875" style="1" customWidth="1"/>
    <col min="4842" max="4842" width="45.85546875" style="1" customWidth="1"/>
    <col min="4843" max="4843" width="2.85546875" style="1" customWidth="1"/>
    <col min="4844" max="4845" width="15.7109375" style="1" customWidth="1"/>
    <col min="4846" max="4846" width="2.85546875" style="1" customWidth="1"/>
    <col min="4847" max="4848" width="15.7109375" style="1" customWidth="1"/>
    <col min="4849" max="4849" width="2.85546875" style="1" customWidth="1"/>
    <col min="4850" max="4851" width="15.7109375" style="1" customWidth="1"/>
    <col min="4852" max="4852" width="2.85546875" style="1" customWidth="1"/>
    <col min="4853" max="4854" width="15.7109375" style="1" customWidth="1"/>
    <col min="4855" max="4855" width="2.85546875" style="1" customWidth="1"/>
    <col min="4856" max="4857" width="15.7109375" style="1" customWidth="1"/>
    <col min="4858" max="4858" width="2.85546875" style="1" customWidth="1"/>
    <col min="4859" max="5096" width="9.140625" style="1"/>
    <col min="5097" max="5097" width="2.85546875" style="1" customWidth="1"/>
    <col min="5098" max="5098" width="45.85546875" style="1" customWidth="1"/>
    <col min="5099" max="5099" width="2.85546875" style="1" customWidth="1"/>
    <col min="5100" max="5101" width="15.7109375" style="1" customWidth="1"/>
    <col min="5102" max="5102" width="2.85546875" style="1" customWidth="1"/>
    <col min="5103" max="5104" width="15.7109375" style="1" customWidth="1"/>
    <col min="5105" max="5105" width="2.85546875" style="1" customWidth="1"/>
    <col min="5106" max="5107" width="15.7109375" style="1" customWidth="1"/>
    <col min="5108" max="5108" width="2.85546875" style="1" customWidth="1"/>
    <col min="5109" max="5110" width="15.7109375" style="1" customWidth="1"/>
    <col min="5111" max="5111" width="2.85546875" style="1" customWidth="1"/>
    <col min="5112" max="5113" width="15.7109375" style="1" customWidth="1"/>
    <col min="5114" max="5114" width="2.85546875" style="1" customWidth="1"/>
    <col min="5115" max="5352" width="9.140625" style="1"/>
    <col min="5353" max="5353" width="2.85546875" style="1" customWidth="1"/>
    <col min="5354" max="5354" width="45.85546875" style="1" customWidth="1"/>
    <col min="5355" max="5355" width="2.85546875" style="1" customWidth="1"/>
    <col min="5356" max="5357" width="15.7109375" style="1" customWidth="1"/>
    <col min="5358" max="5358" width="2.85546875" style="1" customWidth="1"/>
    <col min="5359" max="5360" width="15.7109375" style="1" customWidth="1"/>
    <col min="5361" max="5361" width="2.85546875" style="1" customWidth="1"/>
    <col min="5362" max="5363" width="15.7109375" style="1" customWidth="1"/>
    <col min="5364" max="5364" width="2.85546875" style="1" customWidth="1"/>
    <col min="5365" max="5366" width="15.7109375" style="1" customWidth="1"/>
    <col min="5367" max="5367" width="2.85546875" style="1" customWidth="1"/>
    <col min="5368" max="5369" width="15.7109375" style="1" customWidth="1"/>
    <col min="5370" max="5370" width="2.85546875" style="1" customWidth="1"/>
    <col min="5371" max="5608" width="9.140625" style="1"/>
    <col min="5609" max="5609" width="2.85546875" style="1" customWidth="1"/>
    <col min="5610" max="5610" width="45.85546875" style="1" customWidth="1"/>
    <col min="5611" max="5611" width="2.85546875" style="1" customWidth="1"/>
    <col min="5612" max="5613" width="15.7109375" style="1" customWidth="1"/>
    <col min="5614" max="5614" width="2.85546875" style="1" customWidth="1"/>
    <col min="5615" max="5616" width="15.7109375" style="1" customWidth="1"/>
    <col min="5617" max="5617" width="2.85546875" style="1" customWidth="1"/>
    <col min="5618" max="5619" width="15.7109375" style="1" customWidth="1"/>
    <col min="5620" max="5620" width="2.85546875" style="1" customWidth="1"/>
    <col min="5621" max="5622" width="15.7109375" style="1" customWidth="1"/>
    <col min="5623" max="5623" width="2.85546875" style="1" customWidth="1"/>
    <col min="5624" max="5625" width="15.7109375" style="1" customWidth="1"/>
    <col min="5626" max="5626" width="2.85546875" style="1" customWidth="1"/>
    <col min="5627" max="5864" width="9.140625" style="1"/>
    <col min="5865" max="5865" width="2.85546875" style="1" customWidth="1"/>
    <col min="5866" max="5866" width="45.85546875" style="1" customWidth="1"/>
    <col min="5867" max="5867" width="2.85546875" style="1" customWidth="1"/>
    <col min="5868" max="5869" width="15.7109375" style="1" customWidth="1"/>
    <col min="5870" max="5870" width="2.85546875" style="1" customWidth="1"/>
    <col min="5871" max="5872" width="15.7109375" style="1" customWidth="1"/>
    <col min="5873" max="5873" width="2.85546875" style="1" customWidth="1"/>
    <col min="5874" max="5875" width="15.7109375" style="1" customWidth="1"/>
    <col min="5876" max="5876" width="2.85546875" style="1" customWidth="1"/>
    <col min="5877" max="5878" width="15.7109375" style="1" customWidth="1"/>
    <col min="5879" max="5879" width="2.85546875" style="1" customWidth="1"/>
    <col min="5880" max="5881" width="15.7109375" style="1" customWidth="1"/>
    <col min="5882" max="5882" width="2.85546875" style="1" customWidth="1"/>
    <col min="5883" max="6120" width="9.140625" style="1"/>
    <col min="6121" max="6121" width="2.85546875" style="1" customWidth="1"/>
    <col min="6122" max="6122" width="45.85546875" style="1" customWidth="1"/>
    <col min="6123" max="6123" width="2.85546875" style="1" customWidth="1"/>
    <col min="6124" max="6125" width="15.7109375" style="1" customWidth="1"/>
    <col min="6126" max="6126" width="2.85546875" style="1" customWidth="1"/>
    <col min="6127" max="6128" width="15.7109375" style="1" customWidth="1"/>
    <col min="6129" max="6129" width="2.85546875" style="1" customWidth="1"/>
    <col min="6130" max="6131" width="15.7109375" style="1" customWidth="1"/>
    <col min="6132" max="6132" width="2.85546875" style="1" customWidth="1"/>
    <col min="6133" max="6134" width="15.7109375" style="1" customWidth="1"/>
    <col min="6135" max="6135" width="2.85546875" style="1" customWidth="1"/>
    <col min="6136" max="6137" width="15.7109375" style="1" customWidth="1"/>
    <col min="6138" max="6138" width="2.85546875" style="1" customWidth="1"/>
    <col min="6139" max="6376" width="9.140625" style="1"/>
    <col min="6377" max="6377" width="2.85546875" style="1" customWidth="1"/>
    <col min="6378" max="6378" width="45.85546875" style="1" customWidth="1"/>
    <col min="6379" max="6379" width="2.85546875" style="1" customWidth="1"/>
    <col min="6380" max="6381" width="15.7109375" style="1" customWidth="1"/>
    <col min="6382" max="6382" width="2.85546875" style="1" customWidth="1"/>
    <col min="6383" max="6384" width="15.7109375" style="1" customWidth="1"/>
    <col min="6385" max="6385" width="2.85546875" style="1" customWidth="1"/>
    <col min="6386" max="6387" width="15.7109375" style="1" customWidth="1"/>
    <col min="6388" max="6388" width="2.85546875" style="1" customWidth="1"/>
    <col min="6389" max="6390" width="15.7109375" style="1" customWidth="1"/>
    <col min="6391" max="6391" width="2.85546875" style="1" customWidth="1"/>
    <col min="6392" max="6393" width="15.7109375" style="1" customWidth="1"/>
    <col min="6394" max="6394" width="2.85546875" style="1" customWidth="1"/>
    <col min="6395" max="6632" width="9.140625" style="1"/>
    <col min="6633" max="6633" width="2.85546875" style="1" customWidth="1"/>
    <col min="6634" max="6634" width="45.85546875" style="1" customWidth="1"/>
    <col min="6635" max="6635" width="2.85546875" style="1" customWidth="1"/>
    <col min="6636" max="6637" width="15.7109375" style="1" customWidth="1"/>
    <col min="6638" max="6638" width="2.85546875" style="1" customWidth="1"/>
    <col min="6639" max="6640" width="15.7109375" style="1" customWidth="1"/>
    <col min="6641" max="6641" width="2.85546875" style="1" customWidth="1"/>
    <col min="6642" max="6643" width="15.7109375" style="1" customWidth="1"/>
    <col min="6644" max="6644" width="2.85546875" style="1" customWidth="1"/>
    <col min="6645" max="6646" width="15.7109375" style="1" customWidth="1"/>
    <col min="6647" max="6647" width="2.85546875" style="1" customWidth="1"/>
    <col min="6648" max="6649" width="15.7109375" style="1" customWidth="1"/>
    <col min="6650" max="6650" width="2.85546875" style="1" customWidth="1"/>
    <col min="6651" max="6888" width="9.140625" style="1"/>
    <col min="6889" max="6889" width="2.85546875" style="1" customWidth="1"/>
    <col min="6890" max="6890" width="45.85546875" style="1" customWidth="1"/>
    <col min="6891" max="6891" width="2.85546875" style="1" customWidth="1"/>
    <col min="6892" max="6893" width="15.7109375" style="1" customWidth="1"/>
    <col min="6894" max="6894" width="2.85546875" style="1" customWidth="1"/>
    <col min="6895" max="6896" width="15.7109375" style="1" customWidth="1"/>
    <col min="6897" max="6897" width="2.85546875" style="1" customWidth="1"/>
    <col min="6898" max="6899" width="15.7109375" style="1" customWidth="1"/>
    <col min="6900" max="6900" width="2.85546875" style="1" customWidth="1"/>
    <col min="6901" max="6902" width="15.7109375" style="1" customWidth="1"/>
    <col min="6903" max="6903" width="2.85546875" style="1" customWidth="1"/>
    <col min="6904" max="6905" width="15.7109375" style="1" customWidth="1"/>
    <col min="6906" max="6906" width="2.85546875" style="1" customWidth="1"/>
    <col min="6907" max="7144" width="9.140625" style="1"/>
    <col min="7145" max="7145" width="2.85546875" style="1" customWidth="1"/>
    <col min="7146" max="7146" width="45.85546875" style="1" customWidth="1"/>
    <col min="7147" max="7147" width="2.85546875" style="1" customWidth="1"/>
    <col min="7148" max="7149" width="15.7109375" style="1" customWidth="1"/>
    <col min="7150" max="7150" width="2.85546875" style="1" customWidth="1"/>
    <col min="7151" max="7152" width="15.7109375" style="1" customWidth="1"/>
    <col min="7153" max="7153" width="2.85546875" style="1" customWidth="1"/>
    <col min="7154" max="7155" width="15.7109375" style="1" customWidth="1"/>
    <col min="7156" max="7156" width="2.85546875" style="1" customWidth="1"/>
    <col min="7157" max="7158" width="15.7109375" style="1" customWidth="1"/>
    <col min="7159" max="7159" width="2.85546875" style="1" customWidth="1"/>
    <col min="7160" max="7161" width="15.7109375" style="1" customWidth="1"/>
    <col min="7162" max="7162" width="2.85546875" style="1" customWidth="1"/>
    <col min="7163" max="7400" width="9.140625" style="1"/>
    <col min="7401" max="7401" width="2.85546875" style="1" customWidth="1"/>
    <col min="7402" max="7402" width="45.85546875" style="1" customWidth="1"/>
    <col min="7403" max="7403" width="2.85546875" style="1" customWidth="1"/>
    <col min="7404" max="7405" width="15.7109375" style="1" customWidth="1"/>
    <col min="7406" max="7406" width="2.85546875" style="1" customWidth="1"/>
    <col min="7407" max="7408" width="15.7109375" style="1" customWidth="1"/>
    <col min="7409" max="7409" width="2.85546875" style="1" customWidth="1"/>
    <col min="7410" max="7411" width="15.7109375" style="1" customWidth="1"/>
    <col min="7412" max="7412" width="2.85546875" style="1" customWidth="1"/>
    <col min="7413" max="7414" width="15.7109375" style="1" customWidth="1"/>
    <col min="7415" max="7415" width="2.85546875" style="1" customWidth="1"/>
    <col min="7416" max="7417" width="15.7109375" style="1" customWidth="1"/>
    <col min="7418" max="7418" width="2.85546875" style="1" customWidth="1"/>
    <col min="7419" max="7656" width="9.140625" style="1"/>
    <col min="7657" max="7657" width="2.85546875" style="1" customWidth="1"/>
    <col min="7658" max="7658" width="45.85546875" style="1" customWidth="1"/>
    <col min="7659" max="7659" width="2.85546875" style="1" customWidth="1"/>
    <col min="7660" max="7661" width="15.7109375" style="1" customWidth="1"/>
    <col min="7662" max="7662" width="2.85546875" style="1" customWidth="1"/>
    <col min="7663" max="7664" width="15.7109375" style="1" customWidth="1"/>
    <col min="7665" max="7665" width="2.85546875" style="1" customWidth="1"/>
    <col min="7666" max="7667" width="15.7109375" style="1" customWidth="1"/>
    <col min="7668" max="7668" width="2.85546875" style="1" customWidth="1"/>
    <col min="7669" max="7670" width="15.7109375" style="1" customWidth="1"/>
    <col min="7671" max="7671" width="2.85546875" style="1" customWidth="1"/>
    <col min="7672" max="7673" width="15.7109375" style="1" customWidth="1"/>
    <col min="7674" max="7674" width="2.85546875" style="1" customWidth="1"/>
    <col min="7675" max="7912" width="9.140625" style="1"/>
    <col min="7913" max="7913" width="2.85546875" style="1" customWidth="1"/>
    <col min="7914" max="7914" width="45.85546875" style="1" customWidth="1"/>
    <col min="7915" max="7915" width="2.85546875" style="1" customWidth="1"/>
    <col min="7916" max="7917" width="15.7109375" style="1" customWidth="1"/>
    <col min="7918" max="7918" width="2.85546875" style="1" customWidth="1"/>
    <col min="7919" max="7920" width="15.7109375" style="1" customWidth="1"/>
    <col min="7921" max="7921" width="2.85546875" style="1" customWidth="1"/>
    <col min="7922" max="7923" width="15.7109375" style="1" customWidth="1"/>
    <col min="7924" max="7924" width="2.85546875" style="1" customWidth="1"/>
    <col min="7925" max="7926" width="15.7109375" style="1" customWidth="1"/>
    <col min="7927" max="7927" width="2.85546875" style="1" customWidth="1"/>
    <col min="7928" max="7929" width="15.7109375" style="1" customWidth="1"/>
    <col min="7930" max="7930" width="2.85546875" style="1" customWidth="1"/>
    <col min="7931" max="8168" width="9.140625" style="1"/>
    <col min="8169" max="8169" width="2.85546875" style="1" customWidth="1"/>
    <col min="8170" max="8170" width="45.85546875" style="1" customWidth="1"/>
    <col min="8171" max="8171" width="2.85546875" style="1" customWidth="1"/>
    <col min="8172" max="8173" width="15.7109375" style="1" customWidth="1"/>
    <col min="8174" max="8174" width="2.85546875" style="1" customWidth="1"/>
    <col min="8175" max="8176" width="15.7109375" style="1" customWidth="1"/>
    <col min="8177" max="8177" width="2.85546875" style="1" customWidth="1"/>
    <col min="8178" max="8179" width="15.7109375" style="1" customWidth="1"/>
    <col min="8180" max="8180" width="2.85546875" style="1" customWidth="1"/>
    <col min="8181" max="8182" width="15.7109375" style="1" customWidth="1"/>
    <col min="8183" max="8183" width="2.85546875" style="1" customWidth="1"/>
    <col min="8184" max="8185" width="15.7109375" style="1" customWidth="1"/>
    <col min="8186" max="8186" width="2.85546875" style="1" customWidth="1"/>
    <col min="8187" max="8424" width="9.140625" style="1"/>
    <col min="8425" max="8425" width="2.85546875" style="1" customWidth="1"/>
    <col min="8426" max="8426" width="45.85546875" style="1" customWidth="1"/>
    <col min="8427" max="8427" width="2.85546875" style="1" customWidth="1"/>
    <col min="8428" max="8429" width="15.7109375" style="1" customWidth="1"/>
    <col min="8430" max="8430" width="2.85546875" style="1" customWidth="1"/>
    <col min="8431" max="8432" width="15.7109375" style="1" customWidth="1"/>
    <col min="8433" max="8433" width="2.85546875" style="1" customWidth="1"/>
    <col min="8434" max="8435" width="15.7109375" style="1" customWidth="1"/>
    <col min="8436" max="8436" width="2.85546875" style="1" customWidth="1"/>
    <col min="8437" max="8438" width="15.7109375" style="1" customWidth="1"/>
    <col min="8439" max="8439" width="2.85546875" style="1" customWidth="1"/>
    <col min="8440" max="8441" width="15.7109375" style="1" customWidth="1"/>
    <col min="8442" max="8442" width="2.85546875" style="1" customWidth="1"/>
    <col min="8443" max="8680" width="9.140625" style="1"/>
    <col min="8681" max="8681" width="2.85546875" style="1" customWidth="1"/>
    <col min="8682" max="8682" width="45.85546875" style="1" customWidth="1"/>
    <col min="8683" max="8683" width="2.85546875" style="1" customWidth="1"/>
    <col min="8684" max="8685" width="15.7109375" style="1" customWidth="1"/>
    <col min="8686" max="8686" width="2.85546875" style="1" customWidth="1"/>
    <col min="8687" max="8688" width="15.7109375" style="1" customWidth="1"/>
    <col min="8689" max="8689" width="2.85546875" style="1" customWidth="1"/>
    <col min="8690" max="8691" width="15.7109375" style="1" customWidth="1"/>
    <col min="8692" max="8692" width="2.85546875" style="1" customWidth="1"/>
    <col min="8693" max="8694" width="15.7109375" style="1" customWidth="1"/>
    <col min="8695" max="8695" width="2.85546875" style="1" customWidth="1"/>
    <col min="8696" max="8697" width="15.7109375" style="1" customWidth="1"/>
    <col min="8698" max="8698" width="2.85546875" style="1" customWidth="1"/>
    <col min="8699" max="8936" width="9.140625" style="1"/>
    <col min="8937" max="8937" width="2.85546875" style="1" customWidth="1"/>
    <col min="8938" max="8938" width="45.85546875" style="1" customWidth="1"/>
    <col min="8939" max="8939" width="2.85546875" style="1" customWidth="1"/>
    <col min="8940" max="8941" width="15.7109375" style="1" customWidth="1"/>
    <col min="8942" max="8942" width="2.85546875" style="1" customWidth="1"/>
    <col min="8943" max="8944" width="15.7109375" style="1" customWidth="1"/>
    <col min="8945" max="8945" width="2.85546875" style="1" customWidth="1"/>
    <col min="8946" max="8947" width="15.7109375" style="1" customWidth="1"/>
    <col min="8948" max="8948" width="2.85546875" style="1" customWidth="1"/>
    <col min="8949" max="8950" width="15.7109375" style="1" customWidth="1"/>
    <col min="8951" max="8951" width="2.85546875" style="1" customWidth="1"/>
    <col min="8952" max="8953" width="15.7109375" style="1" customWidth="1"/>
    <col min="8954" max="8954" width="2.85546875" style="1" customWidth="1"/>
    <col min="8955" max="9192" width="9.140625" style="1"/>
    <col min="9193" max="9193" width="2.85546875" style="1" customWidth="1"/>
    <col min="9194" max="9194" width="45.85546875" style="1" customWidth="1"/>
    <col min="9195" max="9195" width="2.85546875" style="1" customWidth="1"/>
    <col min="9196" max="9197" width="15.7109375" style="1" customWidth="1"/>
    <col min="9198" max="9198" width="2.85546875" style="1" customWidth="1"/>
    <col min="9199" max="9200" width="15.7109375" style="1" customWidth="1"/>
    <col min="9201" max="9201" width="2.85546875" style="1" customWidth="1"/>
    <col min="9202" max="9203" width="15.7109375" style="1" customWidth="1"/>
    <col min="9204" max="9204" width="2.85546875" style="1" customWidth="1"/>
    <col min="9205" max="9206" width="15.7109375" style="1" customWidth="1"/>
    <col min="9207" max="9207" width="2.85546875" style="1" customWidth="1"/>
    <col min="9208" max="9209" width="15.7109375" style="1" customWidth="1"/>
    <col min="9210" max="9210" width="2.85546875" style="1" customWidth="1"/>
    <col min="9211" max="9448" width="9.140625" style="1"/>
    <col min="9449" max="9449" width="2.85546875" style="1" customWidth="1"/>
    <col min="9450" max="9450" width="45.85546875" style="1" customWidth="1"/>
    <col min="9451" max="9451" width="2.85546875" style="1" customWidth="1"/>
    <col min="9452" max="9453" width="15.7109375" style="1" customWidth="1"/>
    <col min="9454" max="9454" width="2.85546875" style="1" customWidth="1"/>
    <col min="9455" max="9456" width="15.7109375" style="1" customWidth="1"/>
    <col min="9457" max="9457" width="2.85546875" style="1" customWidth="1"/>
    <col min="9458" max="9459" width="15.7109375" style="1" customWidth="1"/>
    <col min="9460" max="9460" width="2.85546875" style="1" customWidth="1"/>
    <col min="9461" max="9462" width="15.7109375" style="1" customWidth="1"/>
    <col min="9463" max="9463" width="2.85546875" style="1" customWidth="1"/>
    <col min="9464" max="9465" width="15.7109375" style="1" customWidth="1"/>
    <col min="9466" max="9466" width="2.85546875" style="1" customWidth="1"/>
    <col min="9467" max="9704" width="9.140625" style="1"/>
    <col min="9705" max="9705" width="2.85546875" style="1" customWidth="1"/>
    <col min="9706" max="9706" width="45.85546875" style="1" customWidth="1"/>
    <col min="9707" max="9707" width="2.85546875" style="1" customWidth="1"/>
    <col min="9708" max="9709" width="15.7109375" style="1" customWidth="1"/>
    <col min="9710" max="9710" width="2.85546875" style="1" customWidth="1"/>
    <col min="9711" max="9712" width="15.7109375" style="1" customWidth="1"/>
    <col min="9713" max="9713" width="2.85546875" style="1" customWidth="1"/>
    <col min="9714" max="9715" width="15.7109375" style="1" customWidth="1"/>
    <col min="9716" max="9716" width="2.85546875" style="1" customWidth="1"/>
    <col min="9717" max="9718" width="15.7109375" style="1" customWidth="1"/>
    <col min="9719" max="9719" width="2.85546875" style="1" customWidth="1"/>
    <col min="9720" max="9721" width="15.7109375" style="1" customWidth="1"/>
    <col min="9722" max="9722" width="2.85546875" style="1" customWidth="1"/>
    <col min="9723" max="9960" width="9.140625" style="1"/>
    <col min="9961" max="9961" width="2.85546875" style="1" customWidth="1"/>
    <col min="9962" max="9962" width="45.85546875" style="1" customWidth="1"/>
    <col min="9963" max="9963" width="2.85546875" style="1" customWidth="1"/>
    <col min="9964" max="9965" width="15.7109375" style="1" customWidth="1"/>
    <col min="9966" max="9966" width="2.85546875" style="1" customWidth="1"/>
    <col min="9967" max="9968" width="15.7109375" style="1" customWidth="1"/>
    <col min="9969" max="9969" width="2.85546875" style="1" customWidth="1"/>
    <col min="9970" max="9971" width="15.7109375" style="1" customWidth="1"/>
    <col min="9972" max="9972" width="2.85546875" style="1" customWidth="1"/>
    <col min="9973" max="9974" width="15.7109375" style="1" customWidth="1"/>
    <col min="9975" max="9975" width="2.85546875" style="1" customWidth="1"/>
    <col min="9976" max="9977" width="15.7109375" style="1" customWidth="1"/>
    <col min="9978" max="9978" width="2.85546875" style="1" customWidth="1"/>
    <col min="9979" max="10216" width="9.140625" style="1"/>
    <col min="10217" max="10217" width="2.85546875" style="1" customWidth="1"/>
    <col min="10218" max="10218" width="45.85546875" style="1" customWidth="1"/>
    <col min="10219" max="10219" width="2.85546875" style="1" customWidth="1"/>
    <col min="10220" max="10221" width="15.7109375" style="1" customWidth="1"/>
    <col min="10222" max="10222" width="2.85546875" style="1" customWidth="1"/>
    <col min="10223" max="10224" width="15.7109375" style="1" customWidth="1"/>
    <col min="10225" max="10225" width="2.85546875" style="1" customWidth="1"/>
    <col min="10226" max="10227" width="15.7109375" style="1" customWidth="1"/>
    <col min="10228" max="10228" width="2.85546875" style="1" customWidth="1"/>
    <col min="10229" max="10230" width="15.7109375" style="1" customWidth="1"/>
    <col min="10231" max="10231" width="2.85546875" style="1" customWidth="1"/>
    <col min="10232" max="10233" width="15.7109375" style="1" customWidth="1"/>
    <col min="10234" max="10234" width="2.85546875" style="1" customWidth="1"/>
    <col min="10235" max="10472" width="9.140625" style="1"/>
    <col min="10473" max="10473" width="2.85546875" style="1" customWidth="1"/>
    <col min="10474" max="10474" width="45.85546875" style="1" customWidth="1"/>
    <col min="10475" max="10475" width="2.85546875" style="1" customWidth="1"/>
    <col min="10476" max="10477" width="15.7109375" style="1" customWidth="1"/>
    <col min="10478" max="10478" width="2.85546875" style="1" customWidth="1"/>
    <col min="10479" max="10480" width="15.7109375" style="1" customWidth="1"/>
    <col min="10481" max="10481" width="2.85546875" style="1" customWidth="1"/>
    <col min="10482" max="10483" width="15.7109375" style="1" customWidth="1"/>
    <col min="10484" max="10484" width="2.85546875" style="1" customWidth="1"/>
    <col min="10485" max="10486" width="15.7109375" style="1" customWidth="1"/>
    <col min="10487" max="10487" width="2.85546875" style="1" customWidth="1"/>
    <col min="10488" max="10489" width="15.7109375" style="1" customWidth="1"/>
    <col min="10490" max="10490" width="2.85546875" style="1" customWidth="1"/>
    <col min="10491" max="10728" width="9.140625" style="1"/>
    <col min="10729" max="10729" width="2.85546875" style="1" customWidth="1"/>
    <col min="10730" max="10730" width="45.85546875" style="1" customWidth="1"/>
    <col min="10731" max="10731" width="2.85546875" style="1" customWidth="1"/>
    <col min="10732" max="10733" width="15.7109375" style="1" customWidth="1"/>
    <col min="10734" max="10734" width="2.85546875" style="1" customWidth="1"/>
    <col min="10735" max="10736" width="15.7109375" style="1" customWidth="1"/>
    <col min="10737" max="10737" width="2.85546875" style="1" customWidth="1"/>
    <col min="10738" max="10739" width="15.7109375" style="1" customWidth="1"/>
    <col min="10740" max="10740" width="2.85546875" style="1" customWidth="1"/>
    <col min="10741" max="10742" width="15.7109375" style="1" customWidth="1"/>
    <col min="10743" max="10743" width="2.85546875" style="1" customWidth="1"/>
    <col min="10744" max="10745" width="15.7109375" style="1" customWidth="1"/>
    <col min="10746" max="10746" width="2.85546875" style="1" customWidth="1"/>
    <col min="10747" max="10984" width="9.140625" style="1"/>
    <col min="10985" max="10985" width="2.85546875" style="1" customWidth="1"/>
    <col min="10986" max="10986" width="45.85546875" style="1" customWidth="1"/>
    <col min="10987" max="10987" width="2.85546875" style="1" customWidth="1"/>
    <col min="10988" max="10989" width="15.7109375" style="1" customWidth="1"/>
    <col min="10990" max="10990" width="2.85546875" style="1" customWidth="1"/>
    <col min="10991" max="10992" width="15.7109375" style="1" customWidth="1"/>
    <col min="10993" max="10993" width="2.85546875" style="1" customWidth="1"/>
    <col min="10994" max="10995" width="15.7109375" style="1" customWidth="1"/>
    <col min="10996" max="10996" width="2.85546875" style="1" customWidth="1"/>
    <col min="10997" max="10998" width="15.7109375" style="1" customWidth="1"/>
    <col min="10999" max="10999" width="2.85546875" style="1" customWidth="1"/>
    <col min="11000" max="11001" width="15.7109375" style="1" customWidth="1"/>
    <col min="11002" max="11002" width="2.85546875" style="1" customWidth="1"/>
    <col min="11003" max="11240" width="9.140625" style="1"/>
    <col min="11241" max="11241" width="2.85546875" style="1" customWidth="1"/>
    <col min="11242" max="11242" width="45.85546875" style="1" customWidth="1"/>
    <col min="11243" max="11243" width="2.85546875" style="1" customWidth="1"/>
    <col min="11244" max="11245" width="15.7109375" style="1" customWidth="1"/>
    <col min="11246" max="11246" width="2.85546875" style="1" customWidth="1"/>
    <col min="11247" max="11248" width="15.7109375" style="1" customWidth="1"/>
    <col min="11249" max="11249" width="2.85546875" style="1" customWidth="1"/>
    <col min="11250" max="11251" width="15.7109375" style="1" customWidth="1"/>
    <col min="11252" max="11252" width="2.85546875" style="1" customWidth="1"/>
    <col min="11253" max="11254" width="15.7109375" style="1" customWidth="1"/>
    <col min="11255" max="11255" width="2.85546875" style="1" customWidth="1"/>
    <col min="11256" max="11257" width="15.7109375" style="1" customWidth="1"/>
    <col min="11258" max="11258" width="2.85546875" style="1" customWidth="1"/>
    <col min="11259" max="11496" width="9.140625" style="1"/>
    <col min="11497" max="11497" width="2.85546875" style="1" customWidth="1"/>
    <col min="11498" max="11498" width="45.85546875" style="1" customWidth="1"/>
    <col min="11499" max="11499" width="2.85546875" style="1" customWidth="1"/>
    <col min="11500" max="11501" width="15.7109375" style="1" customWidth="1"/>
    <col min="11502" max="11502" width="2.85546875" style="1" customWidth="1"/>
    <col min="11503" max="11504" width="15.7109375" style="1" customWidth="1"/>
    <col min="11505" max="11505" width="2.85546875" style="1" customWidth="1"/>
    <col min="11506" max="11507" width="15.7109375" style="1" customWidth="1"/>
    <col min="11508" max="11508" width="2.85546875" style="1" customWidth="1"/>
    <col min="11509" max="11510" width="15.7109375" style="1" customWidth="1"/>
    <col min="11511" max="11511" width="2.85546875" style="1" customWidth="1"/>
    <col min="11512" max="11513" width="15.7109375" style="1" customWidth="1"/>
    <col min="11514" max="11514" width="2.85546875" style="1" customWidth="1"/>
    <col min="11515" max="11752" width="9.140625" style="1"/>
    <col min="11753" max="11753" width="2.85546875" style="1" customWidth="1"/>
    <col min="11754" max="11754" width="45.85546875" style="1" customWidth="1"/>
    <col min="11755" max="11755" width="2.85546875" style="1" customWidth="1"/>
    <col min="11756" max="11757" width="15.7109375" style="1" customWidth="1"/>
    <col min="11758" max="11758" width="2.85546875" style="1" customWidth="1"/>
    <col min="11759" max="11760" width="15.7109375" style="1" customWidth="1"/>
    <col min="11761" max="11761" width="2.85546875" style="1" customWidth="1"/>
    <col min="11762" max="11763" width="15.7109375" style="1" customWidth="1"/>
    <col min="11764" max="11764" width="2.85546875" style="1" customWidth="1"/>
    <col min="11765" max="11766" width="15.7109375" style="1" customWidth="1"/>
    <col min="11767" max="11767" width="2.85546875" style="1" customWidth="1"/>
    <col min="11768" max="11769" width="15.7109375" style="1" customWidth="1"/>
    <col min="11770" max="11770" width="2.85546875" style="1" customWidth="1"/>
    <col min="11771" max="12008" width="9.140625" style="1"/>
    <col min="12009" max="12009" width="2.85546875" style="1" customWidth="1"/>
    <col min="12010" max="12010" width="45.85546875" style="1" customWidth="1"/>
    <col min="12011" max="12011" width="2.85546875" style="1" customWidth="1"/>
    <col min="12012" max="12013" width="15.7109375" style="1" customWidth="1"/>
    <col min="12014" max="12014" width="2.85546875" style="1" customWidth="1"/>
    <col min="12015" max="12016" width="15.7109375" style="1" customWidth="1"/>
    <col min="12017" max="12017" width="2.85546875" style="1" customWidth="1"/>
    <col min="12018" max="12019" width="15.7109375" style="1" customWidth="1"/>
    <col min="12020" max="12020" width="2.85546875" style="1" customWidth="1"/>
    <col min="12021" max="12022" width="15.7109375" style="1" customWidth="1"/>
    <col min="12023" max="12023" width="2.85546875" style="1" customWidth="1"/>
    <col min="12024" max="12025" width="15.7109375" style="1" customWidth="1"/>
    <col min="12026" max="12026" width="2.85546875" style="1" customWidth="1"/>
    <col min="12027" max="12264" width="9.140625" style="1"/>
    <col min="12265" max="12265" width="2.85546875" style="1" customWidth="1"/>
    <col min="12266" max="12266" width="45.85546875" style="1" customWidth="1"/>
    <col min="12267" max="12267" width="2.85546875" style="1" customWidth="1"/>
    <col min="12268" max="12269" width="15.7109375" style="1" customWidth="1"/>
    <col min="12270" max="12270" width="2.85546875" style="1" customWidth="1"/>
    <col min="12271" max="12272" width="15.7109375" style="1" customWidth="1"/>
    <col min="12273" max="12273" width="2.85546875" style="1" customWidth="1"/>
    <col min="12274" max="12275" width="15.7109375" style="1" customWidth="1"/>
    <col min="12276" max="12276" width="2.85546875" style="1" customWidth="1"/>
    <col min="12277" max="12278" width="15.7109375" style="1" customWidth="1"/>
    <col min="12279" max="12279" width="2.85546875" style="1" customWidth="1"/>
    <col min="12280" max="12281" width="15.7109375" style="1" customWidth="1"/>
    <col min="12282" max="12282" width="2.85546875" style="1" customWidth="1"/>
    <col min="12283" max="12520" width="9.140625" style="1"/>
    <col min="12521" max="12521" width="2.85546875" style="1" customWidth="1"/>
    <col min="12522" max="12522" width="45.85546875" style="1" customWidth="1"/>
    <col min="12523" max="12523" width="2.85546875" style="1" customWidth="1"/>
    <col min="12524" max="12525" width="15.7109375" style="1" customWidth="1"/>
    <col min="12526" max="12526" width="2.85546875" style="1" customWidth="1"/>
    <col min="12527" max="12528" width="15.7109375" style="1" customWidth="1"/>
    <col min="12529" max="12529" width="2.85546875" style="1" customWidth="1"/>
    <col min="12530" max="12531" width="15.7109375" style="1" customWidth="1"/>
    <col min="12532" max="12532" width="2.85546875" style="1" customWidth="1"/>
    <col min="12533" max="12534" width="15.7109375" style="1" customWidth="1"/>
    <col min="12535" max="12535" width="2.85546875" style="1" customWidth="1"/>
    <col min="12536" max="12537" width="15.7109375" style="1" customWidth="1"/>
    <col min="12538" max="12538" width="2.85546875" style="1" customWidth="1"/>
    <col min="12539" max="12776" width="9.140625" style="1"/>
    <col min="12777" max="12777" width="2.85546875" style="1" customWidth="1"/>
    <col min="12778" max="12778" width="45.85546875" style="1" customWidth="1"/>
    <col min="12779" max="12779" width="2.85546875" style="1" customWidth="1"/>
    <col min="12780" max="12781" width="15.7109375" style="1" customWidth="1"/>
    <col min="12782" max="12782" width="2.85546875" style="1" customWidth="1"/>
    <col min="12783" max="12784" width="15.7109375" style="1" customWidth="1"/>
    <col min="12785" max="12785" width="2.85546875" style="1" customWidth="1"/>
    <col min="12786" max="12787" width="15.7109375" style="1" customWidth="1"/>
    <col min="12788" max="12788" width="2.85546875" style="1" customWidth="1"/>
    <col min="12789" max="12790" width="15.7109375" style="1" customWidth="1"/>
    <col min="12791" max="12791" width="2.85546875" style="1" customWidth="1"/>
    <col min="12792" max="12793" width="15.7109375" style="1" customWidth="1"/>
    <col min="12794" max="12794" width="2.85546875" style="1" customWidth="1"/>
    <col min="12795" max="13032" width="9.140625" style="1"/>
    <col min="13033" max="13033" width="2.85546875" style="1" customWidth="1"/>
    <col min="13034" max="13034" width="45.85546875" style="1" customWidth="1"/>
    <col min="13035" max="13035" width="2.85546875" style="1" customWidth="1"/>
    <col min="13036" max="13037" width="15.7109375" style="1" customWidth="1"/>
    <col min="13038" max="13038" width="2.85546875" style="1" customWidth="1"/>
    <col min="13039" max="13040" width="15.7109375" style="1" customWidth="1"/>
    <col min="13041" max="13041" width="2.85546875" style="1" customWidth="1"/>
    <col min="13042" max="13043" width="15.7109375" style="1" customWidth="1"/>
    <col min="13044" max="13044" width="2.85546875" style="1" customWidth="1"/>
    <col min="13045" max="13046" width="15.7109375" style="1" customWidth="1"/>
    <col min="13047" max="13047" width="2.85546875" style="1" customWidth="1"/>
    <col min="13048" max="13049" width="15.7109375" style="1" customWidth="1"/>
    <col min="13050" max="13050" width="2.85546875" style="1" customWidth="1"/>
    <col min="13051" max="13288" width="9.140625" style="1"/>
    <col min="13289" max="13289" width="2.85546875" style="1" customWidth="1"/>
    <col min="13290" max="13290" width="45.85546875" style="1" customWidth="1"/>
    <col min="13291" max="13291" width="2.85546875" style="1" customWidth="1"/>
    <col min="13292" max="13293" width="15.7109375" style="1" customWidth="1"/>
    <col min="13294" max="13294" width="2.85546875" style="1" customWidth="1"/>
    <col min="13295" max="13296" width="15.7109375" style="1" customWidth="1"/>
    <col min="13297" max="13297" width="2.85546875" style="1" customWidth="1"/>
    <col min="13298" max="13299" width="15.7109375" style="1" customWidth="1"/>
    <col min="13300" max="13300" width="2.85546875" style="1" customWidth="1"/>
    <col min="13301" max="13302" width="15.7109375" style="1" customWidth="1"/>
    <col min="13303" max="13303" width="2.85546875" style="1" customWidth="1"/>
    <col min="13304" max="13305" width="15.7109375" style="1" customWidth="1"/>
    <col min="13306" max="13306" width="2.85546875" style="1" customWidth="1"/>
    <col min="13307" max="13544" width="9.140625" style="1"/>
    <col min="13545" max="13545" width="2.85546875" style="1" customWidth="1"/>
    <col min="13546" max="13546" width="45.85546875" style="1" customWidth="1"/>
    <col min="13547" max="13547" width="2.85546875" style="1" customWidth="1"/>
    <col min="13548" max="13549" width="15.7109375" style="1" customWidth="1"/>
    <col min="13550" max="13550" width="2.85546875" style="1" customWidth="1"/>
    <col min="13551" max="13552" width="15.7109375" style="1" customWidth="1"/>
    <col min="13553" max="13553" width="2.85546875" style="1" customWidth="1"/>
    <col min="13554" max="13555" width="15.7109375" style="1" customWidth="1"/>
    <col min="13556" max="13556" width="2.85546875" style="1" customWidth="1"/>
    <col min="13557" max="13558" width="15.7109375" style="1" customWidth="1"/>
    <col min="13559" max="13559" width="2.85546875" style="1" customWidth="1"/>
    <col min="13560" max="13561" width="15.7109375" style="1" customWidth="1"/>
    <col min="13562" max="13562" width="2.85546875" style="1" customWidth="1"/>
    <col min="13563" max="13800" width="9.140625" style="1"/>
    <col min="13801" max="13801" width="2.85546875" style="1" customWidth="1"/>
    <col min="13802" max="13802" width="45.85546875" style="1" customWidth="1"/>
    <col min="13803" max="13803" width="2.85546875" style="1" customWidth="1"/>
    <col min="13804" max="13805" width="15.7109375" style="1" customWidth="1"/>
    <col min="13806" max="13806" width="2.85546875" style="1" customWidth="1"/>
    <col min="13807" max="13808" width="15.7109375" style="1" customWidth="1"/>
    <col min="13809" max="13809" width="2.85546875" style="1" customWidth="1"/>
    <col min="13810" max="13811" width="15.7109375" style="1" customWidth="1"/>
    <col min="13812" max="13812" width="2.85546875" style="1" customWidth="1"/>
    <col min="13813" max="13814" width="15.7109375" style="1" customWidth="1"/>
    <col min="13815" max="13815" width="2.85546875" style="1" customWidth="1"/>
    <col min="13816" max="13817" width="15.7109375" style="1" customWidth="1"/>
    <col min="13818" max="13818" width="2.85546875" style="1" customWidth="1"/>
    <col min="13819" max="14056" width="9.140625" style="1"/>
    <col min="14057" max="14057" width="2.85546875" style="1" customWidth="1"/>
    <col min="14058" max="14058" width="45.85546875" style="1" customWidth="1"/>
    <col min="14059" max="14059" width="2.85546875" style="1" customWidth="1"/>
    <col min="14060" max="14061" width="15.7109375" style="1" customWidth="1"/>
    <col min="14062" max="14062" width="2.85546875" style="1" customWidth="1"/>
    <col min="14063" max="14064" width="15.7109375" style="1" customWidth="1"/>
    <col min="14065" max="14065" width="2.85546875" style="1" customWidth="1"/>
    <col min="14066" max="14067" width="15.7109375" style="1" customWidth="1"/>
    <col min="14068" max="14068" width="2.85546875" style="1" customWidth="1"/>
    <col min="14069" max="14070" width="15.7109375" style="1" customWidth="1"/>
    <col min="14071" max="14071" width="2.85546875" style="1" customWidth="1"/>
    <col min="14072" max="14073" width="15.7109375" style="1" customWidth="1"/>
    <col min="14074" max="14074" width="2.85546875" style="1" customWidth="1"/>
    <col min="14075" max="14312" width="9.140625" style="1"/>
    <col min="14313" max="14313" width="2.85546875" style="1" customWidth="1"/>
    <col min="14314" max="14314" width="45.85546875" style="1" customWidth="1"/>
    <col min="14315" max="14315" width="2.85546875" style="1" customWidth="1"/>
    <col min="14316" max="14317" width="15.7109375" style="1" customWidth="1"/>
    <col min="14318" max="14318" width="2.85546875" style="1" customWidth="1"/>
    <col min="14319" max="14320" width="15.7109375" style="1" customWidth="1"/>
    <col min="14321" max="14321" width="2.85546875" style="1" customWidth="1"/>
    <col min="14322" max="14323" width="15.7109375" style="1" customWidth="1"/>
    <col min="14324" max="14324" width="2.85546875" style="1" customWidth="1"/>
    <col min="14325" max="14326" width="15.7109375" style="1" customWidth="1"/>
    <col min="14327" max="14327" width="2.85546875" style="1" customWidth="1"/>
    <col min="14328" max="14329" width="15.7109375" style="1" customWidth="1"/>
    <col min="14330" max="14330" width="2.85546875" style="1" customWidth="1"/>
    <col min="14331" max="14568" width="9.140625" style="1"/>
    <col min="14569" max="14569" width="2.85546875" style="1" customWidth="1"/>
    <col min="14570" max="14570" width="45.85546875" style="1" customWidth="1"/>
    <col min="14571" max="14571" width="2.85546875" style="1" customWidth="1"/>
    <col min="14572" max="14573" width="15.7109375" style="1" customWidth="1"/>
    <col min="14574" max="14574" width="2.85546875" style="1" customWidth="1"/>
    <col min="14575" max="14576" width="15.7109375" style="1" customWidth="1"/>
    <col min="14577" max="14577" width="2.85546875" style="1" customWidth="1"/>
    <col min="14578" max="14579" width="15.7109375" style="1" customWidth="1"/>
    <col min="14580" max="14580" width="2.85546875" style="1" customWidth="1"/>
    <col min="14581" max="14582" width="15.7109375" style="1" customWidth="1"/>
    <col min="14583" max="14583" width="2.85546875" style="1" customWidth="1"/>
    <col min="14584" max="14585" width="15.7109375" style="1" customWidth="1"/>
    <col min="14586" max="14586" width="2.85546875" style="1" customWidth="1"/>
    <col min="14587" max="14824" width="9.140625" style="1"/>
    <col min="14825" max="14825" width="2.85546875" style="1" customWidth="1"/>
    <col min="14826" max="14826" width="45.85546875" style="1" customWidth="1"/>
    <col min="14827" max="14827" width="2.85546875" style="1" customWidth="1"/>
    <col min="14828" max="14829" width="15.7109375" style="1" customWidth="1"/>
    <col min="14830" max="14830" width="2.85546875" style="1" customWidth="1"/>
    <col min="14831" max="14832" width="15.7109375" style="1" customWidth="1"/>
    <col min="14833" max="14833" width="2.85546875" style="1" customWidth="1"/>
    <col min="14834" max="14835" width="15.7109375" style="1" customWidth="1"/>
    <col min="14836" max="14836" width="2.85546875" style="1" customWidth="1"/>
    <col min="14837" max="14838" width="15.7109375" style="1" customWidth="1"/>
    <col min="14839" max="14839" width="2.85546875" style="1" customWidth="1"/>
    <col min="14840" max="14841" width="15.7109375" style="1" customWidth="1"/>
    <col min="14842" max="14842" width="2.85546875" style="1" customWidth="1"/>
    <col min="14843" max="15080" width="9.140625" style="1"/>
    <col min="15081" max="15081" width="2.85546875" style="1" customWidth="1"/>
    <col min="15082" max="15082" width="45.85546875" style="1" customWidth="1"/>
    <col min="15083" max="15083" width="2.85546875" style="1" customWidth="1"/>
    <col min="15084" max="15085" width="15.7109375" style="1" customWidth="1"/>
    <col min="15086" max="15086" width="2.85546875" style="1" customWidth="1"/>
    <col min="15087" max="15088" width="15.7109375" style="1" customWidth="1"/>
    <col min="15089" max="15089" width="2.85546875" style="1" customWidth="1"/>
    <col min="15090" max="15091" width="15.7109375" style="1" customWidth="1"/>
    <col min="15092" max="15092" width="2.85546875" style="1" customWidth="1"/>
    <col min="15093" max="15094" width="15.7109375" style="1" customWidth="1"/>
    <col min="15095" max="15095" width="2.85546875" style="1" customWidth="1"/>
    <col min="15096" max="15097" width="15.7109375" style="1" customWidth="1"/>
    <col min="15098" max="15098" width="2.85546875" style="1" customWidth="1"/>
    <col min="15099" max="15336" width="9.140625" style="1"/>
    <col min="15337" max="15337" width="2.85546875" style="1" customWidth="1"/>
    <col min="15338" max="15338" width="45.85546875" style="1" customWidth="1"/>
    <col min="15339" max="15339" width="2.85546875" style="1" customWidth="1"/>
    <col min="15340" max="15341" width="15.7109375" style="1" customWidth="1"/>
    <col min="15342" max="15342" width="2.85546875" style="1" customWidth="1"/>
    <col min="15343" max="15344" width="15.7109375" style="1" customWidth="1"/>
    <col min="15345" max="15345" width="2.85546875" style="1" customWidth="1"/>
    <col min="15346" max="15347" width="15.7109375" style="1" customWidth="1"/>
    <col min="15348" max="15348" width="2.85546875" style="1" customWidth="1"/>
    <col min="15349" max="15350" width="15.7109375" style="1" customWidth="1"/>
    <col min="15351" max="15351" width="2.85546875" style="1" customWidth="1"/>
    <col min="15352" max="15353" width="15.7109375" style="1" customWidth="1"/>
    <col min="15354" max="15354" width="2.85546875" style="1" customWidth="1"/>
    <col min="15355" max="15592" width="9.140625" style="1"/>
    <col min="15593" max="15593" width="2.85546875" style="1" customWidth="1"/>
    <col min="15594" max="15594" width="45.85546875" style="1" customWidth="1"/>
    <col min="15595" max="15595" width="2.85546875" style="1" customWidth="1"/>
    <col min="15596" max="15597" width="15.7109375" style="1" customWidth="1"/>
    <col min="15598" max="15598" width="2.85546875" style="1" customWidth="1"/>
    <col min="15599" max="15600" width="15.7109375" style="1" customWidth="1"/>
    <col min="15601" max="15601" width="2.85546875" style="1" customWidth="1"/>
    <col min="15602" max="15603" width="15.7109375" style="1" customWidth="1"/>
    <col min="15604" max="15604" width="2.85546875" style="1" customWidth="1"/>
    <col min="15605" max="15606" width="15.7109375" style="1" customWidth="1"/>
    <col min="15607" max="15607" width="2.85546875" style="1" customWidth="1"/>
    <col min="15608" max="15609" width="15.7109375" style="1" customWidth="1"/>
    <col min="15610" max="15610" width="2.85546875" style="1" customWidth="1"/>
    <col min="15611" max="15848" width="9.140625" style="1"/>
    <col min="15849" max="15849" width="2.85546875" style="1" customWidth="1"/>
    <col min="15850" max="15850" width="45.85546875" style="1" customWidth="1"/>
    <col min="15851" max="15851" width="2.85546875" style="1" customWidth="1"/>
    <col min="15852" max="15853" width="15.7109375" style="1" customWidth="1"/>
    <col min="15854" max="15854" width="2.85546875" style="1" customWidth="1"/>
    <col min="15855" max="15856" width="15.7109375" style="1" customWidth="1"/>
    <col min="15857" max="15857" width="2.85546875" style="1" customWidth="1"/>
    <col min="15858" max="15859" width="15.7109375" style="1" customWidth="1"/>
    <col min="15860" max="15860" width="2.85546875" style="1" customWidth="1"/>
    <col min="15861" max="15862" width="15.7109375" style="1" customWidth="1"/>
    <col min="15863" max="15863" width="2.85546875" style="1" customWidth="1"/>
    <col min="15864" max="15865" width="15.7109375" style="1" customWidth="1"/>
    <col min="15866" max="15866" width="2.85546875" style="1" customWidth="1"/>
    <col min="15867" max="16104" width="9.140625" style="1"/>
    <col min="16105" max="16105" width="2.85546875" style="1" customWidth="1"/>
    <col min="16106" max="16106" width="45.85546875" style="1" customWidth="1"/>
    <col min="16107" max="16107" width="2.85546875" style="1" customWidth="1"/>
    <col min="16108" max="16109" width="15.7109375" style="1" customWidth="1"/>
    <col min="16110" max="16110" width="2.85546875" style="1" customWidth="1"/>
    <col min="16111" max="16112" width="15.7109375" style="1" customWidth="1"/>
    <col min="16113" max="16113" width="2.85546875" style="1" customWidth="1"/>
    <col min="16114" max="16115" width="15.7109375" style="1" customWidth="1"/>
    <col min="16116" max="16116" width="2.85546875" style="1" customWidth="1"/>
    <col min="16117" max="16118" width="15.7109375" style="1" customWidth="1"/>
    <col min="16119" max="16119" width="2.85546875" style="1" customWidth="1"/>
    <col min="16120" max="16121" width="15.7109375" style="1" customWidth="1"/>
    <col min="16122" max="16122" width="2.85546875" style="1" customWidth="1"/>
    <col min="16123" max="16384" width="9.140625" style="1"/>
  </cols>
  <sheetData>
    <row r="1" spans="1:8" ht="12" customHeight="1" x14ac:dyDescent="0.25"/>
    <row r="2" spans="1:8" x14ac:dyDescent="0.25">
      <c r="B2" s="27" t="s">
        <v>340</v>
      </c>
    </row>
    <row r="3" spans="1:8" x14ac:dyDescent="0.25">
      <c r="B3" s="27" t="s">
        <v>341</v>
      </c>
    </row>
    <row r="4" spans="1:8" s="514" customFormat="1" x14ac:dyDescent="0.25">
      <c r="B4" s="1516" t="s">
        <v>4</v>
      </c>
      <c r="C4" s="1517" t="s">
        <v>318</v>
      </c>
      <c r="D4" s="1517"/>
      <c r="E4" s="1517" t="s">
        <v>319</v>
      </c>
      <c r="F4" s="1517"/>
      <c r="G4" s="1517" t="s">
        <v>320</v>
      </c>
      <c r="H4" s="1517"/>
    </row>
    <row r="5" spans="1:8" s="514" customFormat="1" x14ac:dyDescent="0.25">
      <c r="B5" s="1516"/>
      <c r="C5" s="1518" t="s">
        <v>321</v>
      </c>
      <c r="D5" s="1518"/>
      <c r="E5" s="1518" t="s">
        <v>3</v>
      </c>
      <c r="F5" s="1518"/>
      <c r="G5" s="1518" t="s">
        <v>321</v>
      </c>
      <c r="H5" s="1518"/>
    </row>
    <row r="6" spans="1:8" s="514" customFormat="1" x14ac:dyDescent="0.25">
      <c r="B6" s="1516"/>
      <c r="C6" s="1481">
        <v>2019</v>
      </c>
      <c r="D6" s="1481">
        <v>2018</v>
      </c>
      <c r="E6" s="1481">
        <v>2019</v>
      </c>
      <c r="F6" s="1481">
        <v>2018</v>
      </c>
      <c r="G6" s="1481">
        <v>2019</v>
      </c>
      <c r="H6" s="1481">
        <v>2018</v>
      </c>
    </row>
    <row r="7" spans="1:8" x14ac:dyDescent="0.25">
      <c r="B7" s="89"/>
      <c r="C7" s="142"/>
      <c r="D7" s="142"/>
      <c r="E7" s="142"/>
      <c r="F7" s="142"/>
      <c r="G7" s="142"/>
      <c r="H7" s="142"/>
    </row>
    <row r="8" spans="1:8" x14ac:dyDescent="0.25">
      <c r="B8" s="118" t="s">
        <v>6</v>
      </c>
      <c r="H8" s="142"/>
    </row>
    <row r="9" spans="1:8" x14ac:dyDescent="0.25">
      <c r="B9" s="1011" t="s">
        <v>534</v>
      </c>
      <c r="C9" s="1012">
        <v>13615</v>
      </c>
      <c r="D9" s="370">
        <v>10300</v>
      </c>
      <c r="E9" s="1013">
        <v>25.4</v>
      </c>
      <c r="F9" s="1013">
        <v>16.87</v>
      </c>
      <c r="G9" s="1014">
        <v>9250</v>
      </c>
      <c r="H9" s="1015">
        <v>5000</v>
      </c>
    </row>
    <row r="10" spans="1:8" x14ac:dyDescent="0.25">
      <c r="A10" s="47"/>
      <c r="B10" s="47"/>
      <c r="C10" s="47"/>
      <c r="D10" s="485"/>
      <c r="E10" s="486"/>
      <c r="F10" s="486"/>
      <c r="G10" s="485"/>
      <c r="H10" s="485"/>
    </row>
    <row r="11" spans="1:8" x14ac:dyDescent="0.25">
      <c r="B11" s="118" t="s">
        <v>23</v>
      </c>
      <c r="E11" s="47"/>
      <c r="F11" s="47"/>
      <c r="G11" s="111"/>
      <c r="H11" s="111"/>
    </row>
    <row r="12" spans="1:8" x14ac:dyDescent="0.25">
      <c r="B12" s="483" t="s">
        <v>32</v>
      </c>
      <c r="C12" s="1006">
        <v>22458</v>
      </c>
      <c r="D12" s="212">
        <v>10789</v>
      </c>
      <c r="E12" s="461">
        <v>231.07</v>
      </c>
      <c r="F12" s="461">
        <v>98.96</v>
      </c>
      <c r="G12" s="484">
        <v>291</v>
      </c>
      <c r="H12" s="199">
        <v>542</v>
      </c>
    </row>
    <row r="13" spans="1:8" x14ac:dyDescent="0.25">
      <c r="B13" s="998" t="s">
        <v>38</v>
      </c>
      <c r="C13" s="404">
        <v>170574</v>
      </c>
      <c r="D13" s="213">
        <v>92500</v>
      </c>
      <c r="E13" s="149">
        <v>159.41</v>
      </c>
      <c r="F13" s="149">
        <v>108.33265946072221</v>
      </c>
      <c r="G13" s="148">
        <v>7366</v>
      </c>
      <c r="H13" s="175">
        <v>9418</v>
      </c>
    </row>
    <row r="14" spans="1:8" x14ac:dyDescent="0.25">
      <c r="B14" s="1009" t="s">
        <v>568</v>
      </c>
      <c r="C14" s="1010">
        <v>1064343</v>
      </c>
      <c r="D14" s="219">
        <v>1520673</v>
      </c>
      <c r="E14" s="462">
        <v>13525.82</v>
      </c>
      <c r="F14" s="462">
        <v>17076.47</v>
      </c>
      <c r="G14" s="419">
        <v>11063</v>
      </c>
      <c r="H14" s="201">
        <v>16322</v>
      </c>
    </row>
    <row r="15" spans="1:8" x14ac:dyDescent="0.25">
      <c r="B15" s="111"/>
      <c r="C15" s="111"/>
      <c r="D15" s="111"/>
      <c r="E15" s="111"/>
      <c r="F15" s="111"/>
      <c r="G15" s="111"/>
      <c r="H15" s="111"/>
    </row>
    <row r="16" spans="1:8" x14ac:dyDescent="0.25">
      <c r="B16" s="111"/>
      <c r="C16" s="157" t="s">
        <v>428</v>
      </c>
      <c r="D16" s="157" t="s">
        <v>428</v>
      </c>
      <c r="E16" s="42" t="s">
        <v>428</v>
      </c>
      <c r="F16" s="42" t="s">
        <v>428</v>
      </c>
      <c r="G16" s="157" t="s">
        <v>428</v>
      </c>
      <c r="H16" s="157" t="s">
        <v>428</v>
      </c>
    </row>
    <row r="17" spans="2:8" x14ac:dyDescent="0.25">
      <c r="B17" s="118" t="s">
        <v>52</v>
      </c>
      <c r="E17" s="47"/>
      <c r="F17" s="47"/>
      <c r="G17" s="111"/>
      <c r="H17" s="111"/>
    </row>
    <row r="18" spans="2:8" x14ac:dyDescent="0.25">
      <c r="B18" s="483" t="s">
        <v>60</v>
      </c>
      <c r="C18" s="1006">
        <v>0</v>
      </c>
      <c r="D18" s="212">
        <v>4364</v>
      </c>
      <c r="E18" s="461">
        <v>0</v>
      </c>
      <c r="F18" s="461">
        <v>2.16</v>
      </c>
      <c r="G18" s="484">
        <v>0</v>
      </c>
      <c r="H18" s="199">
        <v>0</v>
      </c>
    </row>
    <row r="19" spans="2:8" x14ac:dyDescent="0.25">
      <c r="B19" s="998" t="s">
        <v>474</v>
      </c>
      <c r="C19" s="404">
        <v>0</v>
      </c>
      <c r="D19" s="213">
        <v>20</v>
      </c>
      <c r="E19" s="149">
        <v>0</v>
      </c>
      <c r="F19" s="149">
        <v>0.08</v>
      </c>
      <c r="G19" s="148" t="s">
        <v>101</v>
      </c>
      <c r="H19" s="175" t="s">
        <v>101</v>
      </c>
    </row>
    <row r="20" spans="2:8" x14ac:dyDescent="0.25">
      <c r="B20" s="1009" t="s">
        <v>68</v>
      </c>
      <c r="C20" s="1010">
        <v>103919</v>
      </c>
      <c r="D20" s="219">
        <v>423034.56</v>
      </c>
      <c r="E20" s="462">
        <v>11.09</v>
      </c>
      <c r="F20" s="462">
        <v>56.67</v>
      </c>
      <c r="G20" s="419" t="s">
        <v>101</v>
      </c>
      <c r="H20" s="201">
        <v>40664</v>
      </c>
    </row>
    <row r="41" spans="3:8" ht="12" customHeight="1" x14ac:dyDescent="0.25">
      <c r="C41" s="1" t="s">
        <v>428</v>
      </c>
      <c r="D41" s="1" t="s">
        <v>428</v>
      </c>
      <c r="E41" s="1" t="s">
        <v>428</v>
      </c>
      <c r="F41" s="1" t="s">
        <v>428</v>
      </c>
      <c r="G41" s="1" t="s">
        <v>428</v>
      </c>
      <c r="H41" s="1" t="s">
        <v>428</v>
      </c>
    </row>
    <row r="42" spans="3:8" ht="12" customHeight="1" x14ac:dyDescent="0.25">
      <c r="C42" s="1" t="s">
        <v>428</v>
      </c>
      <c r="D42" s="1" t="s">
        <v>428</v>
      </c>
      <c r="E42" s="1" t="s">
        <v>428</v>
      </c>
      <c r="F42" s="1" t="s">
        <v>428</v>
      </c>
      <c r="G42" s="1" t="s">
        <v>428</v>
      </c>
      <c r="H42" s="1" t="s">
        <v>428</v>
      </c>
    </row>
    <row r="43" spans="3:8" ht="12" customHeight="1" x14ac:dyDescent="0.25">
      <c r="C43" s="1" t="s">
        <v>428</v>
      </c>
      <c r="D43" s="1" t="s">
        <v>428</v>
      </c>
      <c r="E43" s="1" t="s">
        <v>428</v>
      </c>
      <c r="F43" s="1" t="s">
        <v>428</v>
      </c>
      <c r="G43" s="1" t="s">
        <v>428</v>
      </c>
      <c r="H43" s="1" t="s">
        <v>428</v>
      </c>
    </row>
    <row r="44" spans="3:8" ht="12" customHeight="1" x14ac:dyDescent="0.25">
      <c r="C44" s="1" t="s">
        <v>428</v>
      </c>
      <c r="D44" s="1" t="s">
        <v>428</v>
      </c>
      <c r="E44" s="1" t="s">
        <v>428</v>
      </c>
      <c r="F44" s="1" t="s">
        <v>428</v>
      </c>
      <c r="G44" s="1" t="s">
        <v>428</v>
      </c>
      <c r="H44" s="1" t="s">
        <v>428</v>
      </c>
    </row>
    <row r="45" spans="3:8" ht="12" customHeight="1" x14ac:dyDescent="0.25">
      <c r="C45" s="1" t="s">
        <v>428</v>
      </c>
      <c r="D45" s="1" t="s">
        <v>428</v>
      </c>
      <c r="E45" s="1" t="s">
        <v>428</v>
      </c>
      <c r="F45" s="1" t="s">
        <v>428</v>
      </c>
      <c r="G45" s="1" t="s">
        <v>428</v>
      </c>
      <c r="H45" s="1" t="s">
        <v>428</v>
      </c>
    </row>
    <row r="46" spans="3:8" ht="12" customHeight="1" x14ac:dyDescent="0.25">
      <c r="C46" s="1" t="s">
        <v>428</v>
      </c>
      <c r="D46" s="1" t="s">
        <v>428</v>
      </c>
      <c r="E46" s="1" t="s">
        <v>428</v>
      </c>
      <c r="F46" s="1" t="s">
        <v>428</v>
      </c>
      <c r="G46" s="1" t="s">
        <v>428</v>
      </c>
      <c r="H46" s="1" t="s">
        <v>428</v>
      </c>
    </row>
    <row r="47" spans="3:8" ht="12" customHeight="1" x14ac:dyDescent="0.25">
      <c r="C47" s="1" t="s">
        <v>428</v>
      </c>
      <c r="D47" s="1" t="s">
        <v>428</v>
      </c>
      <c r="E47" s="1" t="s">
        <v>428</v>
      </c>
      <c r="F47" s="1" t="s">
        <v>428</v>
      </c>
      <c r="G47" s="1" t="s">
        <v>428</v>
      </c>
      <c r="H47" s="1" t="s">
        <v>428</v>
      </c>
    </row>
    <row r="48" spans="3:8" ht="12" customHeight="1" x14ac:dyDescent="0.25">
      <c r="C48" s="1" t="s">
        <v>428</v>
      </c>
      <c r="D48" s="1" t="s">
        <v>428</v>
      </c>
      <c r="E48" s="1" t="s">
        <v>428</v>
      </c>
      <c r="F48" s="1" t="s">
        <v>428</v>
      </c>
      <c r="G48" s="1" t="s">
        <v>428</v>
      </c>
      <c r="H48" s="1" t="s">
        <v>428</v>
      </c>
    </row>
    <row r="49" spans="3:8" ht="12" customHeight="1" x14ac:dyDescent="0.25">
      <c r="C49" s="1" t="s">
        <v>428</v>
      </c>
      <c r="D49" s="1" t="s">
        <v>428</v>
      </c>
      <c r="E49" s="1" t="s">
        <v>428</v>
      </c>
      <c r="F49" s="1" t="s">
        <v>428</v>
      </c>
      <c r="G49" s="1" t="s">
        <v>428</v>
      </c>
      <c r="H49" s="1" t="s">
        <v>428</v>
      </c>
    </row>
    <row r="50" spans="3:8" ht="12" customHeight="1" x14ac:dyDescent="0.25">
      <c r="C50" s="1" t="s">
        <v>428</v>
      </c>
      <c r="D50" s="1" t="s">
        <v>428</v>
      </c>
      <c r="E50" s="1" t="s">
        <v>428</v>
      </c>
      <c r="F50" s="1" t="s">
        <v>428</v>
      </c>
      <c r="G50" s="1" t="s">
        <v>428</v>
      </c>
      <c r="H50" s="1" t="s">
        <v>428</v>
      </c>
    </row>
    <row r="51" spans="3:8" ht="12" customHeight="1" x14ac:dyDescent="0.25">
      <c r="C51" s="1" t="s">
        <v>428</v>
      </c>
      <c r="D51" s="1" t="s">
        <v>428</v>
      </c>
      <c r="E51" s="1" t="s">
        <v>428</v>
      </c>
      <c r="F51" s="1" t="s">
        <v>428</v>
      </c>
      <c r="G51" s="1" t="s">
        <v>428</v>
      </c>
      <c r="H51" s="1" t="s">
        <v>428</v>
      </c>
    </row>
    <row r="52" spans="3:8" ht="12" customHeight="1" x14ac:dyDescent="0.25">
      <c r="C52" s="1" t="s">
        <v>428</v>
      </c>
      <c r="D52" s="1" t="s">
        <v>428</v>
      </c>
      <c r="E52" s="1" t="s">
        <v>428</v>
      </c>
      <c r="F52" s="1" t="s">
        <v>428</v>
      </c>
      <c r="G52" s="1" t="s">
        <v>428</v>
      </c>
      <c r="H52" s="1" t="s">
        <v>428</v>
      </c>
    </row>
    <row r="53" spans="3:8" x14ac:dyDescent="0.25">
      <c r="C53" s="1" t="s">
        <v>428</v>
      </c>
      <c r="D53" s="1" t="s">
        <v>428</v>
      </c>
      <c r="E53" s="1" t="s">
        <v>428</v>
      </c>
      <c r="F53" s="1" t="s">
        <v>428</v>
      </c>
      <c r="G53" s="1" t="s">
        <v>428</v>
      </c>
      <c r="H53" s="1" t="s">
        <v>428</v>
      </c>
    </row>
    <row r="54" spans="3:8" x14ac:dyDescent="0.25">
      <c r="C54" s="1" t="s">
        <v>428</v>
      </c>
      <c r="D54" s="1" t="s">
        <v>428</v>
      </c>
      <c r="E54" s="1" t="s">
        <v>428</v>
      </c>
      <c r="F54" s="1" t="s">
        <v>428</v>
      </c>
      <c r="G54" s="1" t="s">
        <v>428</v>
      </c>
      <c r="H54" s="1" t="s">
        <v>428</v>
      </c>
    </row>
    <row r="55" spans="3:8" x14ac:dyDescent="0.25">
      <c r="C55" s="1" t="s">
        <v>428</v>
      </c>
      <c r="D55" s="1" t="s">
        <v>428</v>
      </c>
      <c r="E55" s="1" t="s">
        <v>428</v>
      </c>
      <c r="F55" s="1" t="s">
        <v>428</v>
      </c>
      <c r="G55" s="1" t="s">
        <v>428</v>
      </c>
      <c r="H55" s="1" t="s">
        <v>428</v>
      </c>
    </row>
    <row r="56" spans="3:8" x14ac:dyDescent="0.25">
      <c r="C56" s="1" t="s">
        <v>428</v>
      </c>
      <c r="D56" s="1" t="s">
        <v>428</v>
      </c>
      <c r="E56" s="1" t="s">
        <v>428</v>
      </c>
      <c r="F56" s="1" t="s">
        <v>428</v>
      </c>
      <c r="G56" s="1" t="s">
        <v>428</v>
      </c>
      <c r="H56" s="1" t="s">
        <v>428</v>
      </c>
    </row>
    <row r="57" spans="3:8" x14ac:dyDescent="0.25">
      <c r="C57" s="1" t="s">
        <v>428</v>
      </c>
      <c r="D57" s="1" t="s">
        <v>428</v>
      </c>
      <c r="E57" s="1" t="s">
        <v>428</v>
      </c>
      <c r="F57" s="1" t="s">
        <v>428</v>
      </c>
      <c r="G57" s="1" t="s">
        <v>428</v>
      </c>
      <c r="H57" s="1" t="s">
        <v>428</v>
      </c>
    </row>
    <row r="58" spans="3:8" x14ac:dyDescent="0.25">
      <c r="C58" s="1" t="s">
        <v>428</v>
      </c>
      <c r="D58" s="1" t="s">
        <v>428</v>
      </c>
      <c r="E58" s="1" t="s">
        <v>428</v>
      </c>
      <c r="F58" s="1" t="s">
        <v>428</v>
      </c>
      <c r="G58" s="1" t="s">
        <v>428</v>
      </c>
      <c r="H58" s="1" t="s">
        <v>428</v>
      </c>
    </row>
    <row r="59" spans="3:8" x14ac:dyDescent="0.25">
      <c r="C59" s="1" t="s">
        <v>428</v>
      </c>
      <c r="D59" s="1" t="s">
        <v>428</v>
      </c>
      <c r="E59" s="1" t="s">
        <v>428</v>
      </c>
      <c r="F59" s="1" t="s">
        <v>428</v>
      </c>
      <c r="G59" s="1" t="s">
        <v>428</v>
      </c>
      <c r="H59" s="1" t="s">
        <v>428</v>
      </c>
    </row>
    <row r="60" spans="3:8" x14ac:dyDescent="0.25">
      <c r="C60" s="1" t="s">
        <v>428</v>
      </c>
      <c r="D60" s="1" t="s">
        <v>428</v>
      </c>
      <c r="E60" s="1" t="s">
        <v>428</v>
      </c>
      <c r="F60" s="1" t="s">
        <v>428</v>
      </c>
      <c r="G60" s="1" t="s">
        <v>428</v>
      </c>
      <c r="H60" s="1" t="s">
        <v>428</v>
      </c>
    </row>
    <row r="61" spans="3:8" x14ac:dyDescent="0.25">
      <c r="C61" s="1" t="s">
        <v>428</v>
      </c>
      <c r="D61" s="1" t="s">
        <v>428</v>
      </c>
      <c r="E61" s="1" t="s">
        <v>428</v>
      </c>
      <c r="F61" s="1" t="s">
        <v>428</v>
      </c>
      <c r="G61" s="1" t="s">
        <v>428</v>
      </c>
      <c r="H61" s="1" t="s">
        <v>428</v>
      </c>
    </row>
    <row r="62" spans="3:8" x14ac:dyDescent="0.25">
      <c r="C62" s="1" t="s">
        <v>428</v>
      </c>
      <c r="D62" s="1" t="s">
        <v>428</v>
      </c>
      <c r="E62" s="1" t="s">
        <v>428</v>
      </c>
      <c r="F62" s="1" t="s">
        <v>428</v>
      </c>
      <c r="G62" s="1" t="s">
        <v>428</v>
      </c>
      <c r="H62" s="1" t="s">
        <v>428</v>
      </c>
    </row>
    <row r="63" spans="3:8" x14ac:dyDescent="0.25">
      <c r="C63" s="1" t="s">
        <v>428</v>
      </c>
      <c r="D63" s="1" t="s">
        <v>428</v>
      </c>
      <c r="E63" s="1" t="s">
        <v>428</v>
      </c>
      <c r="F63" s="1" t="s">
        <v>428</v>
      </c>
      <c r="G63" s="1" t="s">
        <v>428</v>
      </c>
      <c r="H63" s="1" t="s">
        <v>428</v>
      </c>
    </row>
    <row r="64" spans="3: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row r="75" spans="3:8" x14ac:dyDescent="0.25">
      <c r="C75" s="1" t="s">
        <v>428</v>
      </c>
      <c r="D75" s="1" t="s">
        <v>428</v>
      </c>
      <c r="E75" s="1" t="s">
        <v>428</v>
      </c>
      <c r="F75" s="1" t="s">
        <v>428</v>
      </c>
      <c r="G75" s="1" t="s">
        <v>428</v>
      </c>
      <c r="H75" s="1" t="s">
        <v>428</v>
      </c>
    </row>
    <row r="76" spans="3:8" x14ac:dyDescent="0.25">
      <c r="C76" s="1" t="s">
        <v>428</v>
      </c>
      <c r="D76" s="1" t="s">
        <v>428</v>
      </c>
      <c r="E76" s="1" t="s">
        <v>428</v>
      </c>
      <c r="F76" s="1" t="s">
        <v>428</v>
      </c>
      <c r="G76" s="1" t="s">
        <v>428</v>
      </c>
      <c r="H76" s="1" t="s">
        <v>428</v>
      </c>
    </row>
  </sheetData>
  <mergeCells count="7">
    <mergeCell ref="B4:B6"/>
    <mergeCell ref="C4:D4"/>
    <mergeCell ref="E4:F4"/>
    <mergeCell ref="G4:H4"/>
    <mergeCell ref="C5:D5"/>
    <mergeCell ref="E5:F5"/>
    <mergeCell ref="G5:H5"/>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2:J67"/>
  <sheetViews>
    <sheetView showGridLines="0" zoomScale="85" zoomScaleNormal="85" workbookViewId="0">
      <selection activeCell="B10" sqref="B10"/>
    </sheetView>
  </sheetViews>
  <sheetFormatPr defaultRowHeight="15" x14ac:dyDescent="0.25"/>
  <cols>
    <col min="1" max="1" width="2.85546875" style="1" customWidth="1"/>
    <col min="2" max="2" width="45.85546875" style="1" customWidth="1"/>
    <col min="3" max="3" width="2.85546875" style="1" customWidth="1"/>
    <col min="4" max="8" width="15.7109375" style="1" customWidth="1"/>
    <col min="9" max="9" width="15.42578125" style="1" customWidth="1"/>
    <col min="10" max="10" width="2.85546875" style="1" customWidth="1"/>
    <col min="11" max="240" width="9.140625" style="1"/>
    <col min="241" max="241" width="2.85546875" style="1" customWidth="1"/>
    <col min="242" max="242" width="45.855468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260" width="15.7109375" style="1" customWidth="1"/>
    <col min="261" max="261" width="2.85546875" style="1" customWidth="1"/>
    <col min="262" max="496" width="9.140625" style="1"/>
    <col min="497" max="497" width="2.85546875" style="1" customWidth="1"/>
    <col min="498" max="498" width="45.855468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516" width="15.7109375" style="1" customWidth="1"/>
    <col min="517" max="517" width="2.85546875" style="1" customWidth="1"/>
    <col min="518" max="752" width="9.140625" style="1"/>
    <col min="753" max="753" width="2.85546875" style="1" customWidth="1"/>
    <col min="754" max="754" width="45.855468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772" width="15.7109375" style="1" customWidth="1"/>
    <col min="773" max="773" width="2.85546875" style="1" customWidth="1"/>
    <col min="774" max="1008" width="9.140625" style="1"/>
    <col min="1009" max="1009" width="2.85546875" style="1" customWidth="1"/>
    <col min="1010" max="1010" width="45.855468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028" width="15.7109375" style="1" customWidth="1"/>
    <col min="1029" max="1029" width="2.85546875" style="1" customWidth="1"/>
    <col min="1030" max="1264" width="9.140625" style="1"/>
    <col min="1265" max="1265" width="2.85546875" style="1" customWidth="1"/>
    <col min="1266" max="1266" width="45.855468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284" width="15.7109375" style="1" customWidth="1"/>
    <col min="1285" max="1285" width="2.85546875" style="1" customWidth="1"/>
    <col min="1286" max="1520" width="9.140625" style="1"/>
    <col min="1521" max="1521" width="2.85546875" style="1" customWidth="1"/>
    <col min="1522" max="1522" width="45.855468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540" width="15.7109375" style="1" customWidth="1"/>
    <col min="1541" max="1541" width="2.85546875" style="1" customWidth="1"/>
    <col min="1542" max="1776" width="9.140625" style="1"/>
    <col min="1777" max="1777" width="2.85546875" style="1" customWidth="1"/>
    <col min="1778" max="1778" width="45.855468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1796" width="15.7109375" style="1" customWidth="1"/>
    <col min="1797" max="1797" width="2.85546875" style="1" customWidth="1"/>
    <col min="1798" max="2032" width="9.140625" style="1"/>
    <col min="2033" max="2033" width="2.85546875" style="1" customWidth="1"/>
    <col min="2034" max="2034" width="45.855468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052" width="15.7109375" style="1" customWidth="1"/>
    <col min="2053" max="2053" width="2.85546875" style="1" customWidth="1"/>
    <col min="2054" max="2288" width="9.140625" style="1"/>
    <col min="2289" max="2289" width="2.85546875" style="1" customWidth="1"/>
    <col min="2290" max="2290" width="45.855468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308" width="15.7109375" style="1" customWidth="1"/>
    <col min="2309" max="2309" width="2.85546875" style="1" customWidth="1"/>
    <col min="2310" max="2544" width="9.140625" style="1"/>
    <col min="2545" max="2545" width="2.85546875" style="1" customWidth="1"/>
    <col min="2546" max="2546" width="45.855468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564" width="15.7109375" style="1" customWidth="1"/>
    <col min="2565" max="2565" width="2.85546875" style="1" customWidth="1"/>
    <col min="2566" max="2800" width="9.140625" style="1"/>
    <col min="2801" max="2801" width="2.85546875" style="1" customWidth="1"/>
    <col min="2802" max="2802" width="45.855468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2820" width="15.7109375" style="1" customWidth="1"/>
    <col min="2821" max="2821" width="2.85546875" style="1" customWidth="1"/>
    <col min="2822" max="3056" width="9.140625" style="1"/>
    <col min="3057" max="3057" width="2.85546875" style="1" customWidth="1"/>
    <col min="3058" max="3058" width="45.855468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076" width="15.7109375" style="1" customWidth="1"/>
    <col min="3077" max="3077" width="2.85546875" style="1" customWidth="1"/>
    <col min="3078" max="3312" width="9.140625" style="1"/>
    <col min="3313" max="3313" width="2.85546875" style="1" customWidth="1"/>
    <col min="3314" max="3314" width="45.855468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332" width="15.7109375" style="1" customWidth="1"/>
    <col min="3333" max="3333" width="2.85546875" style="1" customWidth="1"/>
    <col min="3334" max="3568" width="9.140625" style="1"/>
    <col min="3569" max="3569" width="2.85546875" style="1" customWidth="1"/>
    <col min="3570" max="3570" width="45.855468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588" width="15.7109375" style="1" customWidth="1"/>
    <col min="3589" max="3589" width="2.85546875" style="1" customWidth="1"/>
    <col min="3590" max="3824" width="9.140625" style="1"/>
    <col min="3825" max="3825" width="2.85546875" style="1" customWidth="1"/>
    <col min="3826" max="3826" width="45.855468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3844" width="15.7109375" style="1" customWidth="1"/>
    <col min="3845" max="3845" width="2.85546875" style="1" customWidth="1"/>
    <col min="3846" max="4080" width="9.140625" style="1"/>
    <col min="4081" max="4081" width="2.85546875" style="1" customWidth="1"/>
    <col min="4082" max="4082" width="45.855468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100" width="15.7109375" style="1" customWidth="1"/>
    <col min="4101" max="4101" width="2.85546875" style="1" customWidth="1"/>
    <col min="4102" max="4336" width="9.140625" style="1"/>
    <col min="4337" max="4337" width="2.85546875" style="1" customWidth="1"/>
    <col min="4338" max="4338" width="45.855468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356" width="15.7109375" style="1" customWidth="1"/>
    <col min="4357" max="4357" width="2.85546875" style="1" customWidth="1"/>
    <col min="4358" max="4592" width="9.140625" style="1"/>
    <col min="4593" max="4593" width="2.85546875" style="1" customWidth="1"/>
    <col min="4594" max="4594" width="45.855468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612" width="15.7109375" style="1" customWidth="1"/>
    <col min="4613" max="4613" width="2.85546875" style="1" customWidth="1"/>
    <col min="4614" max="4848" width="9.140625" style="1"/>
    <col min="4849" max="4849" width="2.85546875" style="1" customWidth="1"/>
    <col min="4850" max="4850" width="45.855468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4868" width="15.7109375" style="1" customWidth="1"/>
    <col min="4869" max="4869" width="2.85546875" style="1" customWidth="1"/>
    <col min="4870" max="5104" width="9.140625" style="1"/>
    <col min="5105" max="5105" width="2.85546875" style="1" customWidth="1"/>
    <col min="5106" max="5106" width="45.855468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124" width="15.7109375" style="1" customWidth="1"/>
    <col min="5125" max="5125" width="2.85546875" style="1" customWidth="1"/>
    <col min="5126" max="5360" width="9.140625" style="1"/>
    <col min="5361" max="5361" width="2.85546875" style="1" customWidth="1"/>
    <col min="5362" max="5362" width="45.855468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380" width="15.7109375" style="1" customWidth="1"/>
    <col min="5381" max="5381" width="2.85546875" style="1" customWidth="1"/>
    <col min="5382" max="5616" width="9.140625" style="1"/>
    <col min="5617" max="5617" width="2.85546875" style="1" customWidth="1"/>
    <col min="5618" max="5618" width="45.855468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636" width="15.7109375" style="1" customWidth="1"/>
    <col min="5637" max="5637" width="2.85546875" style="1" customWidth="1"/>
    <col min="5638" max="5872" width="9.140625" style="1"/>
    <col min="5873" max="5873" width="2.85546875" style="1" customWidth="1"/>
    <col min="5874" max="5874" width="45.855468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5892" width="15.7109375" style="1" customWidth="1"/>
    <col min="5893" max="5893" width="2.85546875" style="1" customWidth="1"/>
    <col min="5894" max="6128" width="9.140625" style="1"/>
    <col min="6129" max="6129" width="2.85546875" style="1" customWidth="1"/>
    <col min="6130" max="6130" width="45.855468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148" width="15.7109375" style="1" customWidth="1"/>
    <col min="6149" max="6149" width="2.85546875" style="1" customWidth="1"/>
    <col min="6150" max="6384" width="9.140625" style="1"/>
    <col min="6385" max="6385" width="2.85546875" style="1" customWidth="1"/>
    <col min="6386" max="6386" width="45.855468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404" width="15.7109375" style="1" customWidth="1"/>
    <col min="6405" max="6405" width="2.85546875" style="1" customWidth="1"/>
    <col min="6406" max="6640" width="9.140625" style="1"/>
    <col min="6641" max="6641" width="2.85546875" style="1" customWidth="1"/>
    <col min="6642" max="6642" width="45.855468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660" width="15.7109375" style="1" customWidth="1"/>
    <col min="6661" max="6661" width="2.85546875" style="1" customWidth="1"/>
    <col min="6662" max="6896" width="9.140625" style="1"/>
    <col min="6897" max="6897" width="2.85546875" style="1" customWidth="1"/>
    <col min="6898" max="6898" width="45.855468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6916" width="15.7109375" style="1" customWidth="1"/>
    <col min="6917" max="6917" width="2.85546875" style="1" customWidth="1"/>
    <col min="6918" max="7152" width="9.140625" style="1"/>
    <col min="7153" max="7153" width="2.85546875" style="1" customWidth="1"/>
    <col min="7154" max="7154" width="45.855468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172" width="15.7109375" style="1" customWidth="1"/>
    <col min="7173" max="7173" width="2.85546875" style="1" customWidth="1"/>
    <col min="7174" max="7408" width="9.140625" style="1"/>
    <col min="7409" max="7409" width="2.85546875" style="1" customWidth="1"/>
    <col min="7410" max="7410" width="45.855468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428" width="15.7109375" style="1" customWidth="1"/>
    <col min="7429" max="7429" width="2.85546875" style="1" customWidth="1"/>
    <col min="7430" max="7664" width="9.140625" style="1"/>
    <col min="7665" max="7665" width="2.85546875" style="1" customWidth="1"/>
    <col min="7666" max="7666" width="45.855468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684" width="15.7109375" style="1" customWidth="1"/>
    <col min="7685" max="7685" width="2.85546875" style="1" customWidth="1"/>
    <col min="7686" max="7920" width="9.140625" style="1"/>
    <col min="7921" max="7921" width="2.85546875" style="1" customWidth="1"/>
    <col min="7922" max="7922" width="45.855468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7940" width="15.7109375" style="1" customWidth="1"/>
    <col min="7941" max="7941" width="2.85546875" style="1" customWidth="1"/>
    <col min="7942" max="8176" width="9.140625" style="1"/>
    <col min="8177" max="8177" width="2.85546875" style="1" customWidth="1"/>
    <col min="8178" max="8178" width="45.855468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196" width="15.7109375" style="1" customWidth="1"/>
    <col min="8197" max="8197" width="2.85546875" style="1" customWidth="1"/>
    <col min="8198" max="8432" width="9.140625" style="1"/>
    <col min="8433" max="8433" width="2.85546875" style="1" customWidth="1"/>
    <col min="8434" max="8434" width="45.855468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452" width="15.7109375" style="1" customWidth="1"/>
    <col min="8453" max="8453" width="2.85546875" style="1" customWidth="1"/>
    <col min="8454" max="8688" width="9.140625" style="1"/>
    <col min="8689" max="8689" width="2.85546875" style="1" customWidth="1"/>
    <col min="8690" max="8690" width="45.855468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708" width="15.7109375" style="1" customWidth="1"/>
    <col min="8709" max="8709" width="2.85546875" style="1" customWidth="1"/>
    <col min="8710" max="8944" width="9.140625" style="1"/>
    <col min="8945" max="8945" width="2.85546875" style="1" customWidth="1"/>
    <col min="8946" max="8946" width="45.855468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8964" width="15.7109375" style="1" customWidth="1"/>
    <col min="8965" max="8965" width="2.85546875" style="1" customWidth="1"/>
    <col min="8966" max="9200" width="9.140625" style="1"/>
    <col min="9201" max="9201" width="2.85546875" style="1" customWidth="1"/>
    <col min="9202" max="9202" width="45.855468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220" width="15.7109375" style="1" customWidth="1"/>
    <col min="9221" max="9221" width="2.85546875" style="1" customWidth="1"/>
    <col min="9222" max="9456" width="9.140625" style="1"/>
    <col min="9457" max="9457" width="2.85546875" style="1" customWidth="1"/>
    <col min="9458" max="9458" width="45.855468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476" width="15.7109375" style="1" customWidth="1"/>
    <col min="9477" max="9477" width="2.85546875" style="1" customWidth="1"/>
    <col min="9478" max="9712" width="9.140625" style="1"/>
    <col min="9713" max="9713" width="2.85546875" style="1" customWidth="1"/>
    <col min="9714" max="9714" width="45.855468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732" width="15.7109375" style="1" customWidth="1"/>
    <col min="9733" max="9733" width="2.85546875" style="1" customWidth="1"/>
    <col min="9734" max="9968" width="9.140625" style="1"/>
    <col min="9969" max="9969" width="2.85546875" style="1" customWidth="1"/>
    <col min="9970" max="9970" width="45.855468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9988" width="15.7109375" style="1" customWidth="1"/>
    <col min="9989" max="9989" width="2.85546875" style="1" customWidth="1"/>
    <col min="9990" max="10224" width="9.140625" style="1"/>
    <col min="10225" max="10225" width="2.85546875" style="1" customWidth="1"/>
    <col min="10226" max="10226" width="45.855468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244" width="15.7109375" style="1" customWidth="1"/>
    <col min="10245" max="10245" width="2.85546875" style="1" customWidth="1"/>
    <col min="10246" max="10480" width="9.140625" style="1"/>
    <col min="10481" max="10481" width="2.85546875" style="1" customWidth="1"/>
    <col min="10482" max="10482" width="45.855468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500" width="15.7109375" style="1" customWidth="1"/>
    <col min="10501" max="10501" width="2.85546875" style="1" customWidth="1"/>
    <col min="10502" max="10736" width="9.140625" style="1"/>
    <col min="10737" max="10737" width="2.85546875" style="1" customWidth="1"/>
    <col min="10738" max="10738" width="45.855468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756" width="15.7109375" style="1" customWidth="1"/>
    <col min="10757" max="10757" width="2.85546875" style="1" customWidth="1"/>
    <col min="10758" max="10992" width="9.140625" style="1"/>
    <col min="10993" max="10993" width="2.85546875" style="1" customWidth="1"/>
    <col min="10994" max="10994" width="45.855468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012" width="15.7109375" style="1" customWidth="1"/>
    <col min="11013" max="11013" width="2.85546875" style="1" customWidth="1"/>
    <col min="11014" max="11248" width="9.140625" style="1"/>
    <col min="11249" max="11249" width="2.85546875" style="1" customWidth="1"/>
    <col min="11250" max="11250" width="45.855468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268" width="15.7109375" style="1" customWidth="1"/>
    <col min="11269" max="11269" width="2.85546875" style="1" customWidth="1"/>
    <col min="11270" max="11504" width="9.140625" style="1"/>
    <col min="11505" max="11505" width="2.85546875" style="1" customWidth="1"/>
    <col min="11506" max="11506" width="45.855468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524" width="15.7109375" style="1" customWidth="1"/>
    <col min="11525" max="11525" width="2.85546875" style="1" customWidth="1"/>
    <col min="11526" max="11760" width="9.140625" style="1"/>
    <col min="11761" max="11761" width="2.85546875" style="1" customWidth="1"/>
    <col min="11762" max="11762" width="45.855468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1780" width="15.7109375" style="1" customWidth="1"/>
    <col min="11781" max="11781" width="2.85546875" style="1" customWidth="1"/>
    <col min="11782" max="12016" width="9.140625" style="1"/>
    <col min="12017" max="12017" width="2.85546875" style="1" customWidth="1"/>
    <col min="12018" max="12018" width="45.855468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036" width="15.7109375" style="1" customWidth="1"/>
    <col min="12037" max="12037" width="2.85546875" style="1" customWidth="1"/>
    <col min="12038" max="12272" width="9.140625" style="1"/>
    <col min="12273" max="12273" width="2.85546875" style="1" customWidth="1"/>
    <col min="12274" max="12274" width="45.855468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292" width="15.7109375" style="1" customWidth="1"/>
    <col min="12293" max="12293" width="2.85546875" style="1" customWidth="1"/>
    <col min="12294" max="12528" width="9.140625" style="1"/>
    <col min="12529" max="12529" width="2.85546875" style="1" customWidth="1"/>
    <col min="12530" max="12530" width="45.855468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548" width="15.7109375" style="1" customWidth="1"/>
    <col min="12549" max="12549" width="2.85546875" style="1" customWidth="1"/>
    <col min="12550" max="12784" width="9.140625" style="1"/>
    <col min="12785" max="12785" width="2.85546875" style="1" customWidth="1"/>
    <col min="12786" max="12786" width="45.855468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2804" width="15.7109375" style="1" customWidth="1"/>
    <col min="12805" max="12805" width="2.85546875" style="1" customWidth="1"/>
    <col min="12806" max="13040" width="9.140625" style="1"/>
    <col min="13041" max="13041" width="2.85546875" style="1" customWidth="1"/>
    <col min="13042" max="13042" width="45.855468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060" width="15.7109375" style="1" customWidth="1"/>
    <col min="13061" max="13061" width="2.85546875" style="1" customWidth="1"/>
    <col min="13062" max="13296" width="9.140625" style="1"/>
    <col min="13297" max="13297" width="2.85546875" style="1" customWidth="1"/>
    <col min="13298" max="13298" width="45.855468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316" width="15.7109375" style="1" customWidth="1"/>
    <col min="13317" max="13317" width="2.85546875" style="1" customWidth="1"/>
    <col min="13318" max="13552" width="9.140625" style="1"/>
    <col min="13553" max="13553" width="2.85546875" style="1" customWidth="1"/>
    <col min="13554" max="13554" width="45.855468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572" width="15.7109375" style="1" customWidth="1"/>
    <col min="13573" max="13573" width="2.85546875" style="1" customWidth="1"/>
    <col min="13574" max="13808" width="9.140625" style="1"/>
    <col min="13809" max="13809" width="2.85546875" style="1" customWidth="1"/>
    <col min="13810" max="13810" width="45.855468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3828" width="15.7109375" style="1" customWidth="1"/>
    <col min="13829" max="13829" width="2.85546875" style="1" customWidth="1"/>
    <col min="13830" max="14064" width="9.140625" style="1"/>
    <col min="14065" max="14065" width="2.85546875" style="1" customWidth="1"/>
    <col min="14066" max="14066" width="45.855468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084" width="15.7109375" style="1" customWidth="1"/>
    <col min="14085" max="14085" width="2.85546875" style="1" customWidth="1"/>
    <col min="14086" max="14320" width="9.140625" style="1"/>
    <col min="14321" max="14321" width="2.85546875" style="1" customWidth="1"/>
    <col min="14322" max="14322" width="45.855468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340" width="15.7109375" style="1" customWidth="1"/>
    <col min="14341" max="14341" width="2.85546875" style="1" customWidth="1"/>
    <col min="14342" max="14576" width="9.140625" style="1"/>
    <col min="14577" max="14577" width="2.85546875" style="1" customWidth="1"/>
    <col min="14578" max="14578" width="45.855468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596" width="15.7109375" style="1" customWidth="1"/>
    <col min="14597" max="14597" width="2.85546875" style="1" customWidth="1"/>
    <col min="14598" max="14832" width="9.140625" style="1"/>
    <col min="14833" max="14833" width="2.85546875" style="1" customWidth="1"/>
    <col min="14834" max="14834" width="45.855468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4852" width="15.7109375" style="1" customWidth="1"/>
    <col min="14853" max="14853" width="2.85546875" style="1" customWidth="1"/>
    <col min="14854" max="15088" width="9.140625" style="1"/>
    <col min="15089" max="15089" width="2.85546875" style="1" customWidth="1"/>
    <col min="15090" max="15090" width="45.855468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108" width="15.7109375" style="1" customWidth="1"/>
    <col min="15109" max="15109" width="2.85546875" style="1" customWidth="1"/>
    <col min="15110" max="15344" width="9.140625" style="1"/>
    <col min="15345" max="15345" width="2.85546875" style="1" customWidth="1"/>
    <col min="15346" max="15346" width="45.855468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364" width="15.7109375" style="1" customWidth="1"/>
    <col min="15365" max="15365" width="2.85546875" style="1" customWidth="1"/>
    <col min="15366" max="15600" width="9.140625" style="1"/>
    <col min="15601" max="15601" width="2.85546875" style="1" customWidth="1"/>
    <col min="15602" max="15602" width="45.855468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620" width="15.7109375" style="1" customWidth="1"/>
    <col min="15621" max="15621" width="2.85546875" style="1" customWidth="1"/>
    <col min="15622" max="15856" width="9.140625" style="1"/>
    <col min="15857" max="15857" width="2.85546875" style="1" customWidth="1"/>
    <col min="15858" max="15858" width="45.855468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5876" width="15.7109375" style="1" customWidth="1"/>
    <col min="15877" max="15877" width="2.85546875" style="1" customWidth="1"/>
    <col min="15878" max="16112" width="9.140625" style="1"/>
    <col min="16113" max="16113" width="2.85546875" style="1" customWidth="1"/>
    <col min="16114" max="16114" width="45.855468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132" width="15.7109375" style="1" customWidth="1"/>
    <col min="16133" max="16133" width="2.85546875" style="1" customWidth="1"/>
    <col min="16134" max="16384" width="9.140625" style="1"/>
  </cols>
  <sheetData>
    <row r="2" spans="2:10" x14ac:dyDescent="0.25">
      <c r="B2" s="27" t="s">
        <v>324</v>
      </c>
    </row>
    <row r="3" spans="2:10" x14ac:dyDescent="0.25">
      <c r="B3" s="27" t="s">
        <v>325</v>
      </c>
    </row>
    <row r="4" spans="2:10" s="514" customFormat="1" x14ac:dyDescent="0.25">
      <c r="B4" s="1516" t="s">
        <v>4</v>
      </c>
      <c r="D4" s="1517" t="s">
        <v>318</v>
      </c>
      <c r="E4" s="1517"/>
      <c r="F4" s="1517" t="s">
        <v>319</v>
      </c>
      <c r="G4" s="1517"/>
      <c r="H4" s="1517" t="s">
        <v>320</v>
      </c>
      <c r="I4" s="1517"/>
    </row>
    <row r="5" spans="2:10" s="514" customFormat="1" x14ac:dyDescent="0.25">
      <c r="B5" s="1516"/>
      <c r="D5" s="1518" t="s">
        <v>321</v>
      </c>
      <c r="E5" s="1518"/>
      <c r="F5" s="1518" t="s">
        <v>3</v>
      </c>
      <c r="G5" s="1518"/>
      <c r="H5" s="1518" t="s">
        <v>321</v>
      </c>
      <c r="I5" s="1518"/>
    </row>
    <row r="6" spans="2:10" s="514" customFormat="1" x14ac:dyDescent="0.25">
      <c r="B6" s="1516"/>
      <c r="D6" s="1481">
        <v>2019</v>
      </c>
      <c r="E6" s="1481">
        <v>2018</v>
      </c>
      <c r="F6" s="1481">
        <v>2019</v>
      </c>
      <c r="G6" s="1481">
        <v>2018</v>
      </c>
      <c r="H6" s="1481">
        <v>2019</v>
      </c>
      <c r="I6" s="1481">
        <v>2018</v>
      </c>
    </row>
    <row r="7" spans="2:10" x14ac:dyDescent="0.25">
      <c r="B7" s="89"/>
      <c r="D7" s="142"/>
      <c r="E7" s="142"/>
      <c r="F7" s="142"/>
      <c r="G7" s="142"/>
      <c r="H7" s="142"/>
      <c r="I7" s="142"/>
    </row>
    <row r="8" spans="2:10" x14ac:dyDescent="0.25">
      <c r="B8" s="118" t="s">
        <v>6</v>
      </c>
    </row>
    <row r="9" spans="2:10" x14ac:dyDescent="0.25">
      <c r="B9" s="214" t="s">
        <v>508</v>
      </c>
      <c r="D9" s="198">
        <v>1039760</v>
      </c>
      <c r="E9" s="199">
        <v>104053963</v>
      </c>
      <c r="F9" s="246">
        <v>28.81</v>
      </c>
      <c r="G9" s="247">
        <v>2638.2731124145726</v>
      </c>
      <c r="H9" s="212">
        <v>254500</v>
      </c>
      <c r="I9" s="211">
        <v>17083366</v>
      </c>
      <c r="J9" s="13"/>
    </row>
    <row r="10" spans="2:10" x14ac:dyDescent="0.25">
      <c r="B10" s="215" t="s">
        <v>534</v>
      </c>
      <c r="D10" s="200">
        <v>1034240</v>
      </c>
      <c r="E10" s="175">
        <v>1095579</v>
      </c>
      <c r="F10" s="248">
        <v>796181.68</v>
      </c>
      <c r="G10" s="220">
        <v>803799.70652971382</v>
      </c>
      <c r="H10" s="213">
        <v>288136</v>
      </c>
      <c r="I10" s="210">
        <v>149370</v>
      </c>
      <c r="J10" s="13"/>
    </row>
    <row r="11" spans="2:10" x14ac:dyDescent="0.25">
      <c r="B11" s="216" t="s">
        <v>107</v>
      </c>
      <c r="D11" s="176">
        <v>424771819</v>
      </c>
      <c r="E11" s="201">
        <v>356755198</v>
      </c>
      <c r="F11" s="249">
        <v>425087895</v>
      </c>
      <c r="G11" s="221">
        <v>370757644.71499997</v>
      </c>
      <c r="H11" s="219">
        <v>44510927</v>
      </c>
      <c r="I11" s="209">
        <v>41242387</v>
      </c>
      <c r="J11" s="13"/>
    </row>
    <row r="12" spans="2:10" x14ac:dyDescent="0.25">
      <c r="B12" s="111"/>
      <c r="D12" s="114"/>
      <c r="E12" s="114"/>
      <c r="F12" s="68"/>
      <c r="G12" s="68"/>
      <c r="H12" s="114"/>
      <c r="I12" s="114"/>
      <c r="J12" s="114"/>
    </row>
    <row r="13" spans="2:10" x14ac:dyDescent="0.25">
      <c r="B13" s="118" t="s">
        <v>52</v>
      </c>
      <c r="D13" s="13"/>
      <c r="E13" s="13"/>
      <c r="F13" s="16"/>
      <c r="G13" s="16"/>
      <c r="H13" s="13"/>
      <c r="I13" s="13"/>
      <c r="J13" s="114"/>
    </row>
    <row r="14" spans="2:10" x14ac:dyDescent="0.25">
      <c r="B14" s="214" t="s">
        <v>474</v>
      </c>
      <c r="D14" s="198">
        <v>439</v>
      </c>
      <c r="E14" s="199">
        <v>610</v>
      </c>
      <c r="F14" s="203">
        <v>120.85</v>
      </c>
      <c r="G14" s="204">
        <v>172.66</v>
      </c>
      <c r="H14" s="198">
        <v>487</v>
      </c>
      <c r="I14" s="199">
        <v>1611</v>
      </c>
      <c r="J14" s="13"/>
    </row>
    <row r="15" spans="2:10" x14ac:dyDescent="0.25">
      <c r="B15" s="215" t="s">
        <v>131</v>
      </c>
      <c r="D15" s="200">
        <v>81827795</v>
      </c>
      <c r="E15" s="175">
        <v>81688752</v>
      </c>
      <c r="F15" s="205">
        <v>65043692.469999999</v>
      </c>
      <c r="G15" s="206">
        <v>70403663.349999994</v>
      </c>
      <c r="H15" s="200">
        <v>15334090</v>
      </c>
      <c r="I15" s="175">
        <v>14369524</v>
      </c>
      <c r="J15" s="13"/>
    </row>
    <row r="16" spans="2:10" x14ac:dyDescent="0.25">
      <c r="B16" s="216" t="s">
        <v>625</v>
      </c>
      <c r="D16" s="176">
        <v>604500</v>
      </c>
      <c r="E16" s="201">
        <v>917500</v>
      </c>
      <c r="F16" s="207">
        <v>677690.58</v>
      </c>
      <c r="G16" s="208">
        <v>1050131.6200000001</v>
      </c>
      <c r="H16" s="176">
        <v>20000</v>
      </c>
      <c r="I16" s="201">
        <v>585000</v>
      </c>
      <c r="J16" s="114"/>
    </row>
    <row r="17" spans="4:10" x14ac:dyDescent="0.25">
      <c r="D17" s="13"/>
      <c r="E17" s="13"/>
      <c r="J17" s="114"/>
    </row>
    <row r="18" spans="4:10" x14ac:dyDescent="0.25">
      <c r="J18" s="114"/>
    </row>
    <row r="19" spans="4:10" x14ac:dyDescent="0.25">
      <c r="J19" s="114"/>
    </row>
    <row r="20" spans="4:10" x14ac:dyDescent="0.25">
      <c r="J20" s="114"/>
    </row>
    <row r="21" spans="4:10" x14ac:dyDescent="0.25">
      <c r="J21" s="114"/>
    </row>
    <row r="22" spans="4:10" x14ac:dyDescent="0.25">
      <c r="J22" s="114"/>
    </row>
    <row r="23" spans="4:10" x14ac:dyDescent="0.25">
      <c r="J23" s="114"/>
    </row>
    <row r="24" spans="4:10" x14ac:dyDescent="0.25">
      <c r="J24" s="114"/>
    </row>
    <row r="25" spans="4:10" x14ac:dyDescent="0.25">
      <c r="J25" s="114"/>
    </row>
    <row r="27" spans="4:10" x14ac:dyDescent="0.25">
      <c r="E27" s="1" t="s">
        <v>428</v>
      </c>
      <c r="G27" s="1" t="s">
        <v>428</v>
      </c>
      <c r="I27" s="1" t="s">
        <v>428</v>
      </c>
    </row>
    <row r="28" spans="4:10" x14ac:dyDescent="0.25">
      <c r="E28" s="1" t="s">
        <v>428</v>
      </c>
      <c r="G28" s="1" t="s">
        <v>428</v>
      </c>
      <c r="I28" s="1" t="s">
        <v>428</v>
      </c>
    </row>
    <row r="29" spans="4:10" x14ac:dyDescent="0.25">
      <c r="E29" s="1" t="s">
        <v>428</v>
      </c>
      <c r="G29" s="1" t="s">
        <v>428</v>
      </c>
      <c r="I29" s="1" t="s">
        <v>428</v>
      </c>
    </row>
    <row r="30" spans="4:10" x14ac:dyDescent="0.25">
      <c r="E30" s="1" t="s">
        <v>428</v>
      </c>
      <c r="G30" s="1" t="s">
        <v>428</v>
      </c>
      <c r="I30" s="1" t="s">
        <v>428</v>
      </c>
    </row>
    <row r="31" spans="4:10" x14ac:dyDescent="0.25">
      <c r="E31" s="1" t="s">
        <v>428</v>
      </c>
      <c r="G31" s="1" t="s">
        <v>428</v>
      </c>
      <c r="I31" s="1" t="s">
        <v>428</v>
      </c>
    </row>
    <row r="32" spans="4:10" ht="12" customHeight="1" x14ac:dyDescent="0.25">
      <c r="E32" s="1" t="s">
        <v>428</v>
      </c>
      <c r="G32" s="1" t="s">
        <v>428</v>
      </c>
      <c r="I32" s="1" t="s">
        <v>428</v>
      </c>
    </row>
    <row r="33" spans="5:9" ht="12" customHeight="1" x14ac:dyDescent="0.25">
      <c r="E33" s="1" t="s">
        <v>428</v>
      </c>
      <c r="G33" s="1" t="s">
        <v>428</v>
      </c>
      <c r="I33" s="1" t="s">
        <v>428</v>
      </c>
    </row>
    <row r="34" spans="5:9" ht="12" customHeight="1" x14ac:dyDescent="0.25">
      <c r="E34" s="1" t="s">
        <v>428</v>
      </c>
      <c r="G34" s="1" t="s">
        <v>428</v>
      </c>
      <c r="I34" s="1" t="s">
        <v>428</v>
      </c>
    </row>
    <row r="35" spans="5:9" ht="12" customHeight="1" x14ac:dyDescent="0.25">
      <c r="E35" s="1" t="s">
        <v>428</v>
      </c>
      <c r="G35" s="1" t="s">
        <v>428</v>
      </c>
      <c r="I35" s="1" t="s">
        <v>428</v>
      </c>
    </row>
    <row r="36" spans="5:9" ht="12" customHeight="1" x14ac:dyDescent="0.25">
      <c r="E36" s="1" t="s">
        <v>428</v>
      </c>
      <c r="G36" s="1" t="s">
        <v>428</v>
      </c>
      <c r="I36" s="1" t="s">
        <v>428</v>
      </c>
    </row>
    <row r="37" spans="5:9" ht="12" customHeight="1" x14ac:dyDescent="0.25">
      <c r="E37" s="1" t="s">
        <v>428</v>
      </c>
      <c r="G37" s="1" t="s">
        <v>428</v>
      </c>
      <c r="I37" s="1" t="s">
        <v>428</v>
      </c>
    </row>
    <row r="38" spans="5:9" ht="12" customHeight="1" x14ac:dyDescent="0.25">
      <c r="E38" s="1" t="s">
        <v>428</v>
      </c>
      <c r="G38" s="1" t="s">
        <v>428</v>
      </c>
      <c r="I38" s="1" t="s">
        <v>428</v>
      </c>
    </row>
    <row r="39" spans="5:9" ht="12" customHeight="1" x14ac:dyDescent="0.25">
      <c r="E39" s="1" t="s">
        <v>428</v>
      </c>
      <c r="G39" s="1" t="s">
        <v>428</v>
      </c>
      <c r="I39" s="1" t="s">
        <v>428</v>
      </c>
    </row>
    <row r="40" spans="5:9" ht="12" customHeight="1" x14ac:dyDescent="0.25">
      <c r="E40" s="1" t="s">
        <v>428</v>
      </c>
      <c r="G40" s="1" t="s">
        <v>428</v>
      </c>
      <c r="I40" s="1" t="s">
        <v>428</v>
      </c>
    </row>
    <row r="41" spans="5:9" ht="12" customHeight="1" x14ac:dyDescent="0.25">
      <c r="E41" s="1" t="s">
        <v>428</v>
      </c>
      <c r="G41" s="1" t="s">
        <v>428</v>
      </c>
      <c r="I41" s="1" t="s">
        <v>428</v>
      </c>
    </row>
    <row r="42" spans="5:9" ht="12" customHeight="1" x14ac:dyDescent="0.25">
      <c r="E42" s="1" t="s">
        <v>428</v>
      </c>
      <c r="G42" s="1" t="s">
        <v>428</v>
      </c>
      <c r="I42" s="1" t="s">
        <v>428</v>
      </c>
    </row>
    <row r="43" spans="5:9" ht="12" customHeight="1" x14ac:dyDescent="0.25">
      <c r="E43" s="1" t="s">
        <v>428</v>
      </c>
      <c r="G43" s="1" t="s">
        <v>428</v>
      </c>
      <c r="I43" s="1" t="s">
        <v>428</v>
      </c>
    </row>
    <row r="44" spans="5:9" ht="12" customHeight="1" x14ac:dyDescent="0.25">
      <c r="E44" s="1" t="s">
        <v>428</v>
      </c>
      <c r="G44" s="1" t="s">
        <v>428</v>
      </c>
      <c r="I44" s="1" t="s">
        <v>428</v>
      </c>
    </row>
    <row r="45" spans="5:9" x14ac:dyDescent="0.25">
      <c r="E45" s="1" t="s">
        <v>428</v>
      </c>
      <c r="G45" s="1" t="s">
        <v>428</v>
      </c>
      <c r="I45" s="1" t="s">
        <v>428</v>
      </c>
    </row>
    <row r="46" spans="5:9" x14ac:dyDescent="0.25">
      <c r="E46" s="1" t="s">
        <v>428</v>
      </c>
      <c r="G46" s="1" t="s">
        <v>428</v>
      </c>
      <c r="I46" s="1" t="s">
        <v>428</v>
      </c>
    </row>
    <row r="47" spans="5:9" x14ac:dyDescent="0.25">
      <c r="E47" s="1" t="s">
        <v>428</v>
      </c>
      <c r="G47" s="1" t="s">
        <v>428</v>
      </c>
      <c r="I47" s="1" t="s">
        <v>428</v>
      </c>
    </row>
    <row r="48" spans="5:9" x14ac:dyDescent="0.25">
      <c r="E48" s="1" t="s">
        <v>428</v>
      </c>
      <c r="G48" s="1" t="s">
        <v>428</v>
      </c>
      <c r="I48" s="1" t="s">
        <v>428</v>
      </c>
    </row>
    <row r="49" spans="5:9" x14ac:dyDescent="0.25">
      <c r="E49" s="1" t="s">
        <v>428</v>
      </c>
      <c r="G49" s="1" t="s">
        <v>428</v>
      </c>
      <c r="I49" s="1" t="s">
        <v>428</v>
      </c>
    </row>
    <row r="50" spans="5:9" x14ac:dyDescent="0.25">
      <c r="E50" s="1" t="s">
        <v>428</v>
      </c>
      <c r="G50" s="1" t="s">
        <v>428</v>
      </c>
      <c r="I50" s="1" t="s">
        <v>428</v>
      </c>
    </row>
    <row r="51" spans="5:9" x14ac:dyDescent="0.25">
      <c r="E51" s="1" t="s">
        <v>428</v>
      </c>
      <c r="G51" s="1" t="s">
        <v>428</v>
      </c>
      <c r="I51" s="1" t="s">
        <v>428</v>
      </c>
    </row>
    <row r="52" spans="5:9" x14ac:dyDescent="0.25">
      <c r="E52" s="1" t="s">
        <v>428</v>
      </c>
      <c r="G52" s="1" t="s">
        <v>428</v>
      </c>
      <c r="I52" s="1" t="s">
        <v>428</v>
      </c>
    </row>
    <row r="53" spans="5:9" x14ac:dyDescent="0.25">
      <c r="E53" s="1" t="s">
        <v>428</v>
      </c>
      <c r="G53" s="1" t="s">
        <v>428</v>
      </c>
      <c r="I53" s="1" t="s">
        <v>428</v>
      </c>
    </row>
    <row r="54" spans="5:9" x14ac:dyDescent="0.25">
      <c r="E54" s="1" t="s">
        <v>428</v>
      </c>
      <c r="G54" s="1" t="s">
        <v>428</v>
      </c>
      <c r="I54" s="1" t="s">
        <v>428</v>
      </c>
    </row>
    <row r="55" spans="5:9" x14ac:dyDescent="0.25">
      <c r="E55" s="1" t="s">
        <v>428</v>
      </c>
      <c r="G55" s="1" t="s">
        <v>428</v>
      </c>
      <c r="I55" s="1" t="s">
        <v>428</v>
      </c>
    </row>
    <row r="56" spans="5:9" x14ac:dyDescent="0.25">
      <c r="E56" s="1" t="s">
        <v>428</v>
      </c>
      <c r="G56" s="1" t="s">
        <v>428</v>
      </c>
      <c r="I56" s="1" t="s">
        <v>428</v>
      </c>
    </row>
    <row r="57" spans="5:9" x14ac:dyDescent="0.25">
      <c r="E57" s="1" t="s">
        <v>428</v>
      </c>
      <c r="G57" s="1" t="s">
        <v>428</v>
      </c>
      <c r="I57" s="1" t="s">
        <v>428</v>
      </c>
    </row>
    <row r="58" spans="5:9" x14ac:dyDescent="0.25">
      <c r="E58" s="1" t="s">
        <v>428</v>
      </c>
      <c r="G58" s="1" t="s">
        <v>428</v>
      </c>
      <c r="I58" s="1" t="s">
        <v>428</v>
      </c>
    </row>
    <row r="59" spans="5:9" x14ac:dyDescent="0.25">
      <c r="E59" s="1" t="s">
        <v>428</v>
      </c>
      <c r="G59" s="1" t="s">
        <v>428</v>
      </c>
      <c r="I59" s="1" t="s">
        <v>428</v>
      </c>
    </row>
    <row r="60" spans="5:9" x14ac:dyDescent="0.25">
      <c r="E60" s="1" t="s">
        <v>428</v>
      </c>
      <c r="G60" s="1" t="s">
        <v>428</v>
      </c>
      <c r="I60" s="1" t="s">
        <v>428</v>
      </c>
    </row>
    <row r="61" spans="5:9" x14ac:dyDescent="0.25">
      <c r="E61" s="1" t="s">
        <v>428</v>
      </c>
      <c r="G61" s="1" t="s">
        <v>428</v>
      </c>
      <c r="I61" s="1" t="s">
        <v>428</v>
      </c>
    </row>
    <row r="62" spans="5:9" x14ac:dyDescent="0.25">
      <c r="E62" s="1" t="s">
        <v>428</v>
      </c>
      <c r="G62" s="1" t="s">
        <v>428</v>
      </c>
      <c r="I62" s="1" t="s">
        <v>428</v>
      </c>
    </row>
    <row r="63" spans="5:9" x14ac:dyDescent="0.25">
      <c r="E63" s="1" t="s">
        <v>428</v>
      </c>
      <c r="G63" s="1" t="s">
        <v>428</v>
      </c>
      <c r="I63" s="1" t="s">
        <v>428</v>
      </c>
    </row>
    <row r="64" spans="5:9" x14ac:dyDescent="0.25">
      <c r="E64" s="1" t="s">
        <v>428</v>
      </c>
      <c r="G64" s="1" t="s">
        <v>428</v>
      </c>
      <c r="I64" s="1" t="s">
        <v>428</v>
      </c>
    </row>
    <row r="65" spans="5:9" x14ac:dyDescent="0.25">
      <c r="E65" s="1" t="s">
        <v>428</v>
      </c>
      <c r="G65" s="1" t="s">
        <v>428</v>
      </c>
      <c r="I65" s="1" t="s">
        <v>428</v>
      </c>
    </row>
    <row r="66" spans="5:9" x14ac:dyDescent="0.25">
      <c r="E66" s="1" t="s">
        <v>428</v>
      </c>
      <c r="G66" s="1" t="s">
        <v>428</v>
      </c>
      <c r="I66" s="1" t="s">
        <v>428</v>
      </c>
    </row>
    <row r="67" spans="5:9" x14ac:dyDescent="0.25">
      <c r="E67" s="1" t="s">
        <v>428</v>
      </c>
      <c r="G67" s="1" t="s">
        <v>428</v>
      </c>
      <c r="I67" s="1" t="s">
        <v>428</v>
      </c>
    </row>
  </sheetData>
  <mergeCells count="7">
    <mergeCell ref="B4:B6"/>
    <mergeCell ref="D4:E4"/>
    <mergeCell ref="F4:G4"/>
    <mergeCell ref="H4:I4"/>
    <mergeCell ref="D5:E5"/>
    <mergeCell ref="F5:G5"/>
    <mergeCell ref="H5:I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B2:H70"/>
  <sheetViews>
    <sheetView showGridLines="0" zoomScale="85" zoomScaleNormal="85" workbookViewId="0">
      <selection activeCell="Q15" sqref="Q15"/>
    </sheetView>
  </sheetViews>
  <sheetFormatPr defaultRowHeight="15" x14ac:dyDescent="0.25"/>
  <cols>
    <col min="1" max="1" width="2.85546875" style="1" customWidth="1"/>
    <col min="2" max="2" width="45.85546875" style="1" customWidth="1"/>
    <col min="3" max="3" width="15.140625" style="1" customWidth="1"/>
    <col min="4" max="4" width="15.85546875" style="1" customWidth="1"/>
    <col min="5" max="5" width="17.28515625" style="1" customWidth="1"/>
    <col min="6" max="6" width="17.5703125" style="1" customWidth="1"/>
    <col min="7" max="7" width="17" style="1" customWidth="1"/>
    <col min="8" max="8" width="17.28515625" style="1" customWidth="1"/>
    <col min="9" max="9" width="2.85546875" style="1" customWidth="1"/>
    <col min="10" max="241" width="9.140625" style="1"/>
    <col min="242" max="242" width="2.85546875" style="1" customWidth="1"/>
    <col min="243" max="243" width="45.85546875" style="1" customWidth="1"/>
    <col min="244" max="244" width="2.85546875" style="1" customWidth="1"/>
    <col min="245" max="246" width="15.7109375" style="1" customWidth="1"/>
    <col min="247" max="247" width="2.85546875" style="1" customWidth="1"/>
    <col min="248" max="249" width="15.7109375" style="1" customWidth="1"/>
    <col min="250" max="250" width="2.85546875" style="1" customWidth="1"/>
    <col min="251" max="252" width="15.7109375" style="1" customWidth="1"/>
    <col min="253" max="253" width="2.85546875" style="1" customWidth="1"/>
    <col min="254" max="255" width="15.7109375" style="1" customWidth="1"/>
    <col min="256" max="256" width="2.85546875" style="1" customWidth="1"/>
    <col min="257" max="258" width="15.7109375" style="1" customWidth="1"/>
    <col min="259" max="259" width="2.85546875" style="1" customWidth="1"/>
    <col min="260" max="497" width="9.140625" style="1"/>
    <col min="498" max="498" width="2.85546875" style="1" customWidth="1"/>
    <col min="499" max="499" width="45.85546875" style="1" customWidth="1"/>
    <col min="500" max="500" width="2.85546875" style="1" customWidth="1"/>
    <col min="501" max="502" width="15.7109375" style="1" customWidth="1"/>
    <col min="503" max="503" width="2.85546875" style="1" customWidth="1"/>
    <col min="504" max="505" width="15.7109375" style="1" customWidth="1"/>
    <col min="506" max="506" width="2.85546875" style="1" customWidth="1"/>
    <col min="507" max="508" width="15.7109375" style="1" customWidth="1"/>
    <col min="509" max="509" width="2.85546875" style="1" customWidth="1"/>
    <col min="510" max="511" width="15.7109375" style="1" customWidth="1"/>
    <col min="512" max="512" width="2.85546875" style="1" customWidth="1"/>
    <col min="513" max="514" width="15.7109375" style="1" customWidth="1"/>
    <col min="515" max="515" width="2.85546875" style="1" customWidth="1"/>
    <col min="516" max="753" width="9.140625" style="1"/>
    <col min="754" max="754" width="2.85546875" style="1" customWidth="1"/>
    <col min="755" max="755" width="45.85546875" style="1" customWidth="1"/>
    <col min="756" max="756" width="2.85546875" style="1" customWidth="1"/>
    <col min="757" max="758" width="15.7109375" style="1" customWidth="1"/>
    <col min="759" max="759" width="2.85546875" style="1" customWidth="1"/>
    <col min="760" max="761" width="15.7109375" style="1" customWidth="1"/>
    <col min="762" max="762" width="2.85546875" style="1" customWidth="1"/>
    <col min="763" max="764" width="15.7109375" style="1" customWidth="1"/>
    <col min="765" max="765" width="2.85546875" style="1" customWidth="1"/>
    <col min="766" max="767" width="15.7109375" style="1" customWidth="1"/>
    <col min="768" max="768" width="2.85546875" style="1" customWidth="1"/>
    <col min="769" max="770" width="15.7109375" style="1" customWidth="1"/>
    <col min="771" max="771" width="2.85546875" style="1" customWidth="1"/>
    <col min="772" max="1009" width="9.140625" style="1"/>
    <col min="1010" max="1010" width="2.85546875" style="1" customWidth="1"/>
    <col min="1011" max="1011" width="45.85546875" style="1" customWidth="1"/>
    <col min="1012" max="1012" width="2.85546875" style="1" customWidth="1"/>
    <col min="1013" max="1014" width="15.7109375" style="1" customWidth="1"/>
    <col min="1015" max="1015" width="2.85546875" style="1" customWidth="1"/>
    <col min="1016" max="1017" width="15.7109375" style="1" customWidth="1"/>
    <col min="1018" max="1018" width="2.85546875" style="1" customWidth="1"/>
    <col min="1019" max="1020" width="15.7109375" style="1" customWidth="1"/>
    <col min="1021" max="1021" width="2.85546875" style="1" customWidth="1"/>
    <col min="1022" max="1023" width="15.7109375" style="1" customWidth="1"/>
    <col min="1024" max="1024" width="2.85546875" style="1" customWidth="1"/>
    <col min="1025" max="1026" width="15.7109375" style="1" customWidth="1"/>
    <col min="1027" max="1027" width="2.85546875" style="1" customWidth="1"/>
    <col min="1028" max="1265" width="9.140625" style="1"/>
    <col min="1266" max="1266" width="2.85546875" style="1" customWidth="1"/>
    <col min="1267" max="1267" width="45.85546875" style="1" customWidth="1"/>
    <col min="1268" max="1268" width="2.85546875" style="1" customWidth="1"/>
    <col min="1269" max="1270" width="15.7109375" style="1" customWidth="1"/>
    <col min="1271" max="1271" width="2.85546875" style="1" customWidth="1"/>
    <col min="1272" max="1273" width="15.7109375" style="1" customWidth="1"/>
    <col min="1274" max="1274" width="2.85546875" style="1" customWidth="1"/>
    <col min="1275" max="1276" width="15.7109375" style="1" customWidth="1"/>
    <col min="1277" max="1277" width="2.85546875" style="1" customWidth="1"/>
    <col min="1278" max="1279" width="15.7109375" style="1" customWidth="1"/>
    <col min="1280" max="1280" width="2.85546875" style="1" customWidth="1"/>
    <col min="1281" max="1282" width="15.7109375" style="1" customWidth="1"/>
    <col min="1283" max="1283" width="2.85546875" style="1" customWidth="1"/>
    <col min="1284" max="1521" width="9.140625" style="1"/>
    <col min="1522" max="1522" width="2.85546875" style="1" customWidth="1"/>
    <col min="1523" max="1523" width="45.85546875" style="1" customWidth="1"/>
    <col min="1524" max="1524" width="2.85546875" style="1" customWidth="1"/>
    <col min="1525" max="1526" width="15.7109375" style="1" customWidth="1"/>
    <col min="1527" max="1527" width="2.85546875" style="1" customWidth="1"/>
    <col min="1528" max="1529" width="15.7109375" style="1" customWidth="1"/>
    <col min="1530" max="1530" width="2.85546875" style="1" customWidth="1"/>
    <col min="1531" max="1532" width="15.7109375" style="1" customWidth="1"/>
    <col min="1533" max="1533" width="2.85546875" style="1" customWidth="1"/>
    <col min="1534" max="1535" width="15.7109375" style="1" customWidth="1"/>
    <col min="1536" max="1536" width="2.85546875" style="1" customWidth="1"/>
    <col min="1537" max="1538" width="15.7109375" style="1" customWidth="1"/>
    <col min="1539" max="1539" width="2.85546875" style="1" customWidth="1"/>
    <col min="1540" max="1777" width="9.140625" style="1"/>
    <col min="1778" max="1778" width="2.85546875" style="1" customWidth="1"/>
    <col min="1779" max="1779" width="45.85546875" style="1" customWidth="1"/>
    <col min="1780" max="1780" width="2.85546875" style="1" customWidth="1"/>
    <col min="1781" max="1782" width="15.7109375" style="1" customWidth="1"/>
    <col min="1783" max="1783" width="2.85546875" style="1" customWidth="1"/>
    <col min="1784" max="1785" width="15.7109375" style="1" customWidth="1"/>
    <col min="1786" max="1786" width="2.85546875" style="1" customWidth="1"/>
    <col min="1787" max="1788" width="15.7109375" style="1" customWidth="1"/>
    <col min="1789" max="1789" width="2.85546875" style="1" customWidth="1"/>
    <col min="1790" max="1791" width="15.7109375" style="1" customWidth="1"/>
    <col min="1792" max="1792" width="2.85546875" style="1" customWidth="1"/>
    <col min="1793" max="1794" width="15.7109375" style="1" customWidth="1"/>
    <col min="1795" max="1795" width="2.85546875" style="1" customWidth="1"/>
    <col min="1796" max="2033" width="9.140625" style="1"/>
    <col min="2034" max="2034" width="2.85546875" style="1" customWidth="1"/>
    <col min="2035" max="2035" width="45.85546875" style="1" customWidth="1"/>
    <col min="2036" max="2036" width="2.85546875" style="1" customWidth="1"/>
    <col min="2037" max="2038" width="15.7109375" style="1" customWidth="1"/>
    <col min="2039" max="2039" width="2.85546875" style="1" customWidth="1"/>
    <col min="2040" max="2041" width="15.7109375" style="1" customWidth="1"/>
    <col min="2042" max="2042" width="2.85546875" style="1" customWidth="1"/>
    <col min="2043" max="2044" width="15.7109375" style="1" customWidth="1"/>
    <col min="2045" max="2045" width="2.85546875" style="1" customWidth="1"/>
    <col min="2046" max="2047" width="15.7109375" style="1" customWidth="1"/>
    <col min="2048" max="2048" width="2.85546875" style="1" customWidth="1"/>
    <col min="2049" max="2050" width="15.7109375" style="1" customWidth="1"/>
    <col min="2051" max="2051" width="2.85546875" style="1" customWidth="1"/>
    <col min="2052" max="2289" width="9.140625" style="1"/>
    <col min="2290" max="2290" width="2.85546875" style="1" customWidth="1"/>
    <col min="2291" max="2291" width="45.85546875" style="1" customWidth="1"/>
    <col min="2292" max="2292" width="2.85546875" style="1" customWidth="1"/>
    <col min="2293" max="2294" width="15.7109375" style="1" customWidth="1"/>
    <col min="2295" max="2295" width="2.85546875" style="1" customWidth="1"/>
    <col min="2296" max="2297" width="15.7109375" style="1" customWidth="1"/>
    <col min="2298" max="2298" width="2.85546875" style="1" customWidth="1"/>
    <col min="2299" max="2300" width="15.7109375" style="1" customWidth="1"/>
    <col min="2301" max="2301" width="2.85546875" style="1" customWidth="1"/>
    <col min="2302" max="2303" width="15.7109375" style="1" customWidth="1"/>
    <col min="2304" max="2304" width="2.85546875" style="1" customWidth="1"/>
    <col min="2305" max="2306" width="15.7109375" style="1" customWidth="1"/>
    <col min="2307" max="2307" width="2.85546875" style="1" customWidth="1"/>
    <col min="2308" max="2545" width="9.140625" style="1"/>
    <col min="2546" max="2546" width="2.85546875" style="1" customWidth="1"/>
    <col min="2547" max="2547" width="45.85546875" style="1" customWidth="1"/>
    <col min="2548" max="2548" width="2.85546875" style="1" customWidth="1"/>
    <col min="2549" max="2550" width="15.7109375" style="1" customWidth="1"/>
    <col min="2551" max="2551" width="2.85546875" style="1" customWidth="1"/>
    <col min="2552" max="2553" width="15.7109375" style="1" customWidth="1"/>
    <col min="2554" max="2554" width="2.85546875" style="1" customWidth="1"/>
    <col min="2555" max="2556" width="15.7109375" style="1" customWidth="1"/>
    <col min="2557" max="2557" width="2.85546875" style="1" customWidth="1"/>
    <col min="2558" max="2559" width="15.7109375" style="1" customWidth="1"/>
    <col min="2560" max="2560" width="2.85546875" style="1" customWidth="1"/>
    <col min="2561" max="2562" width="15.7109375" style="1" customWidth="1"/>
    <col min="2563" max="2563" width="2.85546875" style="1" customWidth="1"/>
    <col min="2564" max="2801" width="9.140625" style="1"/>
    <col min="2802" max="2802" width="2.85546875" style="1" customWidth="1"/>
    <col min="2803" max="2803" width="45.85546875" style="1" customWidth="1"/>
    <col min="2804" max="2804" width="2.85546875" style="1" customWidth="1"/>
    <col min="2805" max="2806" width="15.7109375" style="1" customWidth="1"/>
    <col min="2807" max="2807" width="2.85546875" style="1" customWidth="1"/>
    <col min="2808" max="2809" width="15.7109375" style="1" customWidth="1"/>
    <col min="2810" max="2810" width="2.85546875" style="1" customWidth="1"/>
    <col min="2811" max="2812" width="15.7109375" style="1" customWidth="1"/>
    <col min="2813" max="2813" width="2.85546875" style="1" customWidth="1"/>
    <col min="2814" max="2815" width="15.7109375" style="1" customWidth="1"/>
    <col min="2816" max="2816" width="2.85546875" style="1" customWidth="1"/>
    <col min="2817" max="2818" width="15.7109375" style="1" customWidth="1"/>
    <col min="2819" max="2819" width="2.85546875" style="1" customWidth="1"/>
    <col min="2820" max="3057" width="9.140625" style="1"/>
    <col min="3058" max="3058" width="2.85546875" style="1" customWidth="1"/>
    <col min="3059" max="3059" width="45.85546875" style="1" customWidth="1"/>
    <col min="3060" max="3060" width="2.85546875" style="1" customWidth="1"/>
    <col min="3061" max="3062" width="15.7109375" style="1" customWidth="1"/>
    <col min="3063" max="3063" width="2.85546875" style="1" customWidth="1"/>
    <col min="3064" max="3065" width="15.7109375" style="1" customWidth="1"/>
    <col min="3066" max="3066" width="2.85546875" style="1" customWidth="1"/>
    <col min="3067" max="3068" width="15.7109375" style="1" customWidth="1"/>
    <col min="3069" max="3069" width="2.85546875" style="1" customWidth="1"/>
    <col min="3070" max="3071" width="15.7109375" style="1" customWidth="1"/>
    <col min="3072" max="3072" width="2.85546875" style="1" customWidth="1"/>
    <col min="3073" max="3074" width="15.7109375" style="1" customWidth="1"/>
    <col min="3075" max="3075" width="2.85546875" style="1" customWidth="1"/>
    <col min="3076" max="3313" width="9.140625" style="1"/>
    <col min="3314" max="3314" width="2.85546875" style="1" customWidth="1"/>
    <col min="3315" max="3315" width="45.85546875" style="1" customWidth="1"/>
    <col min="3316" max="3316" width="2.85546875" style="1" customWidth="1"/>
    <col min="3317" max="3318" width="15.7109375" style="1" customWidth="1"/>
    <col min="3319" max="3319" width="2.85546875" style="1" customWidth="1"/>
    <col min="3320" max="3321" width="15.7109375" style="1" customWidth="1"/>
    <col min="3322" max="3322" width="2.85546875" style="1" customWidth="1"/>
    <col min="3323" max="3324" width="15.7109375" style="1" customWidth="1"/>
    <col min="3325" max="3325" width="2.85546875" style="1" customWidth="1"/>
    <col min="3326" max="3327" width="15.7109375" style="1" customWidth="1"/>
    <col min="3328" max="3328" width="2.85546875" style="1" customWidth="1"/>
    <col min="3329" max="3330" width="15.7109375" style="1" customWidth="1"/>
    <col min="3331" max="3331" width="2.85546875" style="1" customWidth="1"/>
    <col min="3332" max="3569" width="9.140625" style="1"/>
    <col min="3570" max="3570" width="2.85546875" style="1" customWidth="1"/>
    <col min="3571" max="3571" width="45.85546875" style="1" customWidth="1"/>
    <col min="3572" max="3572" width="2.85546875" style="1" customWidth="1"/>
    <col min="3573" max="3574" width="15.7109375" style="1" customWidth="1"/>
    <col min="3575" max="3575" width="2.85546875" style="1" customWidth="1"/>
    <col min="3576" max="3577" width="15.7109375" style="1" customWidth="1"/>
    <col min="3578" max="3578" width="2.85546875" style="1" customWidth="1"/>
    <col min="3579" max="3580" width="15.7109375" style="1" customWidth="1"/>
    <col min="3581" max="3581" width="2.85546875" style="1" customWidth="1"/>
    <col min="3582" max="3583" width="15.7109375" style="1" customWidth="1"/>
    <col min="3584" max="3584" width="2.85546875" style="1" customWidth="1"/>
    <col min="3585" max="3586" width="15.7109375" style="1" customWidth="1"/>
    <col min="3587" max="3587" width="2.85546875" style="1" customWidth="1"/>
    <col min="3588" max="3825" width="9.140625" style="1"/>
    <col min="3826" max="3826" width="2.85546875" style="1" customWidth="1"/>
    <col min="3827" max="3827" width="45.85546875" style="1" customWidth="1"/>
    <col min="3828" max="3828" width="2.85546875" style="1" customWidth="1"/>
    <col min="3829" max="3830" width="15.7109375" style="1" customWidth="1"/>
    <col min="3831" max="3831" width="2.85546875" style="1" customWidth="1"/>
    <col min="3832" max="3833" width="15.7109375" style="1" customWidth="1"/>
    <col min="3834" max="3834" width="2.85546875" style="1" customWidth="1"/>
    <col min="3835" max="3836" width="15.7109375" style="1" customWidth="1"/>
    <col min="3837" max="3837" width="2.85546875" style="1" customWidth="1"/>
    <col min="3838" max="3839" width="15.7109375" style="1" customWidth="1"/>
    <col min="3840" max="3840" width="2.85546875" style="1" customWidth="1"/>
    <col min="3841" max="3842" width="15.7109375" style="1" customWidth="1"/>
    <col min="3843" max="3843" width="2.85546875" style="1" customWidth="1"/>
    <col min="3844" max="4081" width="9.140625" style="1"/>
    <col min="4082" max="4082" width="2.85546875" style="1" customWidth="1"/>
    <col min="4083" max="4083" width="45.85546875" style="1" customWidth="1"/>
    <col min="4084" max="4084" width="2.85546875" style="1" customWidth="1"/>
    <col min="4085" max="4086" width="15.7109375" style="1" customWidth="1"/>
    <col min="4087" max="4087" width="2.85546875" style="1" customWidth="1"/>
    <col min="4088" max="4089" width="15.7109375" style="1" customWidth="1"/>
    <col min="4090" max="4090" width="2.85546875" style="1" customWidth="1"/>
    <col min="4091" max="4092" width="15.7109375" style="1" customWidth="1"/>
    <col min="4093" max="4093" width="2.85546875" style="1" customWidth="1"/>
    <col min="4094" max="4095" width="15.7109375" style="1" customWidth="1"/>
    <col min="4096" max="4096" width="2.85546875" style="1" customWidth="1"/>
    <col min="4097" max="4098" width="15.7109375" style="1" customWidth="1"/>
    <col min="4099" max="4099" width="2.85546875" style="1" customWidth="1"/>
    <col min="4100" max="4337" width="9.140625" style="1"/>
    <col min="4338" max="4338" width="2.85546875" style="1" customWidth="1"/>
    <col min="4339" max="4339" width="45.85546875" style="1" customWidth="1"/>
    <col min="4340" max="4340" width="2.85546875" style="1" customWidth="1"/>
    <col min="4341" max="4342" width="15.7109375" style="1" customWidth="1"/>
    <col min="4343" max="4343" width="2.85546875" style="1" customWidth="1"/>
    <col min="4344" max="4345" width="15.7109375" style="1" customWidth="1"/>
    <col min="4346" max="4346" width="2.85546875" style="1" customWidth="1"/>
    <col min="4347" max="4348" width="15.7109375" style="1" customWidth="1"/>
    <col min="4349" max="4349" width="2.85546875" style="1" customWidth="1"/>
    <col min="4350" max="4351" width="15.7109375" style="1" customWidth="1"/>
    <col min="4352" max="4352" width="2.85546875" style="1" customWidth="1"/>
    <col min="4353" max="4354" width="15.7109375" style="1" customWidth="1"/>
    <col min="4355" max="4355" width="2.85546875" style="1" customWidth="1"/>
    <col min="4356" max="4593" width="9.140625" style="1"/>
    <col min="4594" max="4594" width="2.85546875" style="1" customWidth="1"/>
    <col min="4595" max="4595" width="45.85546875" style="1" customWidth="1"/>
    <col min="4596" max="4596" width="2.85546875" style="1" customWidth="1"/>
    <col min="4597" max="4598" width="15.7109375" style="1" customWidth="1"/>
    <col min="4599" max="4599" width="2.85546875" style="1" customWidth="1"/>
    <col min="4600" max="4601" width="15.7109375" style="1" customWidth="1"/>
    <col min="4602" max="4602" width="2.85546875" style="1" customWidth="1"/>
    <col min="4603" max="4604" width="15.7109375" style="1" customWidth="1"/>
    <col min="4605" max="4605" width="2.85546875" style="1" customWidth="1"/>
    <col min="4606" max="4607" width="15.7109375" style="1" customWidth="1"/>
    <col min="4608" max="4608" width="2.85546875" style="1" customWidth="1"/>
    <col min="4609" max="4610" width="15.7109375" style="1" customWidth="1"/>
    <col min="4611" max="4611" width="2.85546875" style="1" customWidth="1"/>
    <col min="4612" max="4849" width="9.140625" style="1"/>
    <col min="4850" max="4850" width="2.85546875" style="1" customWidth="1"/>
    <col min="4851" max="4851" width="45.85546875" style="1" customWidth="1"/>
    <col min="4852" max="4852" width="2.85546875" style="1" customWidth="1"/>
    <col min="4853" max="4854" width="15.7109375" style="1" customWidth="1"/>
    <col min="4855" max="4855" width="2.85546875" style="1" customWidth="1"/>
    <col min="4856" max="4857" width="15.7109375" style="1" customWidth="1"/>
    <col min="4858" max="4858" width="2.85546875" style="1" customWidth="1"/>
    <col min="4859" max="4860" width="15.7109375" style="1" customWidth="1"/>
    <col min="4861" max="4861" width="2.85546875" style="1" customWidth="1"/>
    <col min="4862" max="4863" width="15.7109375" style="1" customWidth="1"/>
    <col min="4864" max="4864" width="2.85546875" style="1" customWidth="1"/>
    <col min="4865" max="4866" width="15.7109375" style="1" customWidth="1"/>
    <col min="4867" max="4867" width="2.85546875" style="1" customWidth="1"/>
    <col min="4868" max="5105" width="9.140625" style="1"/>
    <col min="5106" max="5106" width="2.85546875" style="1" customWidth="1"/>
    <col min="5107" max="5107" width="45.85546875" style="1" customWidth="1"/>
    <col min="5108" max="5108" width="2.85546875" style="1" customWidth="1"/>
    <col min="5109" max="5110" width="15.7109375" style="1" customWidth="1"/>
    <col min="5111" max="5111" width="2.85546875" style="1" customWidth="1"/>
    <col min="5112" max="5113" width="15.7109375" style="1" customWidth="1"/>
    <col min="5114" max="5114" width="2.85546875" style="1" customWidth="1"/>
    <col min="5115" max="5116" width="15.7109375" style="1" customWidth="1"/>
    <col min="5117" max="5117" width="2.85546875" style="1" customWidth="1"/>
    <col min="5118" max="5119" width="15.7109375" style="1" customWidth="1"/>
    <col min="5120" max="5120" width="2.85546875" style="1" customWidth="1"/>
    <col min="5121" max="5122" width="15.7109375" style="1" customWidth="1"/>
    <col min="5123" max="5123" width="2.85546875" style="1" customWidth="1"/>
    <col min="5124" max="5361" width="9.140625" style="1"/>
    <col min="5362" max="5362" width="2.85546875" style="1" customWidth="1"/>
    <col min="5363" max="5363" width="45.85546875" style="1" customWidth="1"/>
    <col min="5364" max="5364" width="2.85546875" style="1" customWidth="1"/>
    <col min="5365" max="5366" width="15.7109375" style="1" customWidth="1"/>
    <col min="5367" max="5367" width="2.85546875" style="1" customWidth="1"/>
    <col min="5368" max="5369" width="15.7109375" style="1" customWidth="1"/>
    <col min="5370" max="5370" width="2.85546875" style="1" customWidth="1"/>
    <col min="5371" max="5372" width="15.7109375" style="1" customWidth="1"/>
    <col min="5373" max="5373" width="2.85546875" style="1" customWidth="1"/>
    <col min="5374" max="5375" width="15.7109375" style="1" customWidth="1"/>
    <col min="5376" max="5376" width="2.85546875" style="1" customWidth="1"/>
    <col min="5377" max="5378" width="15.7109375" style="1" customWidth="1"/>
    <col min="5379" max="5379" width="2.85546875" style="1" customWidth="1"/>
    <col min="5380" max="5617" width="9.140625" style="1"/>
    <col min="5618" max="5618" width="2.85546875" style="1" customWidth="1"/>
    <col min="5619" max="5619" width="45.85546875" style="1" customWidth="1"/>
    <col min="5620" max="5620" width="2.85546875" style="1" customWidth="1"/>
    <col min="5621" max="5622" width="15.7109375" style="1" customWidth="1"/>
    <col min="5623" max="5623" width="2.85546875" style="1" customWidth="1"/>
    <col min="5624" max="5625" width="15.7109375" style="1" customWidth="1"/>
    <col min="5626" max="5626" width="2.85546875" style="1" customWidth="1"/>
    <col min="5627" max="5628" width="15.7109375" style="1" customWidth="1"/>
    <col min="5629" max="5629" width="2.85546875" style="1" customWidth="1"/>
    <col min="5630" max="5631" width="15.7109375" style="1" customWidth="1"/>
    <col min="5632" max="5632" width="2.85546875" style="1" customWidth="1"/>
    <col min="5633" max="5634" width="15.7109375" style="1" customWidth="1"/>
    <col min="5635" max="5635" width="2.85546875" style="1" customWidth="1"/>
    <col min="5636" max="5873" width="9.140625" style="1"/>
    <col min="5874" max="5874" width="2.85546875" style="1" customWidth="1"/>
    <col min="5875" max="5875" width="45.85546875" style="1" customWidth="1"/>
    <col min="5876" max="5876" width="2.85546875" style="1" customWidth="1"/>
    <col min="5877" max="5878" width="15.7109375" style="1" customWidth="1"/>
    <col min="5879" max="5879" width="2.85546875" style="1" customWidth="1"/>
    <col min="5880" max="5881" width="15.7109375" style="1" customWidth="1"/>
    <col min="5882" max="5882" width="2.85546875" style="1" customWidth="1"/>
    <col min="5883" max="5884" width="15.7109375" style="1" customWidth="1"/>
    <col min="5885" max="5885" width="2.85546875" style="1" customWidth="1"/>
    <col min="5886" max="5887" width="15.7109375" style="1" customWidth="1"/>
    <col min="5888" max="5888" width="2.85546875" style="1" customWidth="1"/>
    <col min="5889" max="5890" width="15.7109375" style="1" customWidth="1"/>
    <col min="5891" max="5891" width="2.85546875" style="1" customWidth="1"/>
    <col min="5892" max="6129" width="9.140625" style="1"/>
    <col min="6130" max="6130" width="2.85546875" style="1" customWidth="1"/>
    <col min="6131" max="6131" width="45.85546875" style="1" customWidth="1"/>
    <col min="6132" max="6132" width="2.85546875" style="1" customWidth="1"/>
    <col min="6133" max="6134" width="15.7109375" style="1" customWidth="1"/>
    <col min="6135" max="6135" width="2.85546875" style="1" customWidth="1"/>
    <col min="6136" max="6137" width="15.7109375" style="1" customWidth="1"/>
    <col min="6138" max="6138" width="2.85546875" style="1" customWidth="1"/>
    <col min="6139" max="6140" width="15.7109375" style="1" customWidth="1"/>
    <col min="6141" max="6141" width="2.85546875" style="1" customWidth="1"/>
    <col min="6142" max="6143" width="15.7109375" style="1" customWidth="1"/>
    <col min="6144" max="6144" width="2.85546875" style="1" customWidth="1"/>
    <col min="6145" max="6146" width="15.7109375" style="1" customWidth="1"/>
    <col min="6147" max="6147" width="2.85546875" style="1" customWidth="1"/>
    <col min="6148" max="6385" width="9.140625" style="1"/>
    <col min="6386" max="6386" width="2.85546875" style="1" customWidth="1"/>
    <col min="6387" max="6387" width="45.85546875" style="1" customWidth="1"/>
    <col min="6388" max="6388" width="2.85546875" style="1" customWidth="1"/>
    <col min="6389" max="6390" width="15.7109375" style="1" customWidth="1"/>
    <col min="6391" max="6391" width="2.85546875" style="1" customWidth="1"/>
    <col min="6392" max="6393" width="15.7109375" style="1" customWidth="1"/>
    <col min="6394" max="6394" width="2.85546875" style="1" customWidth="1"/>
    <col min="6395" max="6396" width="15.7109375" style="1" customWidth="1"/>
    <col min="6397" max="6397" width="2.85546875" style="1" customWidth="1"/>
    <col min="6398" max="6399" width="15.7109375" style="1" customWidth="1"/>
    <col min="6400" max="6400" width="2.85546875" style="1" customWidth="1"/>
    <col min="6401" max="6402" width="15.7109375" style="1" customWidth="1"/>
    <col min="6403" max="6403" width="2.85546875" style="1" customWidth="1"/>
    <col min="6404" max="6641" width="9.140625" style="1"/>
    <col min="6642" max="6642" width="2.85546875" style="1" customWidth="1"/>
    <col min="6643" max="6643" width="45.85546875" style="1" customWidth="1"/>
    <col min="6644" max="6644" width="2.85546875" style="1" customWidth="1"/>
    <col min="6645" max="6646" width="15.7109375" style="1" customWidth="1"/>
    <col min="6647" max="6647" width="2.85546875" style="1" customWidth="1"/>
    <col min="6648" max="6649" width="15.7109375" style="1" customWidth="1"/>
    <col min="6650" max="6650" width="2.85546875" style="1" customWidth="1"/>
    <col min="6651" max="6652" width="15.7109375" style="1" customWidth="1"/>
    <col min="6653" max="6653" width="2.85546875" style="1" customWidth="1"/>
    <col min="6654" max="6655" width="15.7109375" style="1" customWidth="1"/>
    <col min="6656" max="6656" width="2.85546875" style="1" customWidth="1"/>
    <col min="6657" max="6658" width="15.7109375" style="1" customWidth="1"/>
    <col min="6659" max="6659" width="2.85546875" style="1" customWidth="1"/>
    <col min="6660" max="6897" width="9.140625" style="1"/>
    <col min="6898" max="6898" width="2.85546875" style="1" customWidth="1"/>
    <col min="6899" max="6899" width="45.85546875" style="1" customWidth="1"/>
    <col min="6900" max="6900" width="2.85546875" style="1" customWidth="1"/>
    <col min="6901" max="6902" width="15.7109375" style="1" customWidth="1"/>
    <col min="6903" max="6903" width="2.85546875" style="1" customWidth="1"/>
    <col min="6904" max="6905" width="15.7109375" style="1" customWidth="1"/>
    <col min="6906" max="6906" width="2.85546875" style="1" customWidth="1"/>
    <col min="6907" max="6908" width="15.7109375" style="1" customWidth="1"/>
    <col min="6909" max="6909" width="2.85546875" style="1" customWidth="1"/>
    <col min="6910" max="6911" width="15.7109375" style="1" customWidth="1"/>
    <col min="6912" max="6912" width="2.85546875" style="1" customWidth="1"/>
    <col min="6913" max="6914" width="15.7109375" style="1" customWidth="1"/>
    <col min="6915" max="6915" width="2.85546875" style="1" customWidth="1"/>
    <col min="6916" max="7153" width="9.140625" style="1"/>
    <col min="7154" max="7154" width="2.85546875" style="1" customWidth="1"/>
    <col min="7155" max="7155" width="45.85546875" style="1" customWidth="1"/>
    <col min="7156" max="7156" width="2.85546875" style="1" customWidth="1"/>
    <col min="7157" max="7158" width="15.7109375" style="1" customWidth="1"/>
    <col min="7159" max="7159" width="2.85546875" style="1" customWidth="1"/>
    <col min="7160" max="7161" width="15.7109375" style="1" customWidth="1"/>
    <col min="7162" max="7162" width="2.85546875" style="1" customWidth="1"/>
    <col min="7163" max="7164" width="15.7109375" style="1" customWidth="1"/>
    <col min="7165" max="7165" width="2.85546875" style="1" customWidth="1"/>
    <col min="7166" max="7167" width="15.7109375" style="1" customWidth="1"/>
    <col min="7168" max="7168" width="2.85546875" style="1" customWidth="1"/>
    <col min="7169" max="7170" width="15.7109375" style="1" customWidth="1"/>
    <col min="7171" max="7171" width="2.85546875" style="1" customWidth="1"/>
    <col min="7172" max="7409" width="9.140625" style="1"/>
    <col min="7410" max="7410" width="2.85546875" style="1" customWidth="1"/>
    <col min="7411" max="7411" width="45.85546875" style="1" customWidth="1"/>
    <col min="7412" max="7412" width="2.85546875" style="1" customWidth="1"/>
    <col min="7413" max="7414" width="15.7109375" style="1" customWidth="1"/>
    <col min="7415" max="7415" width="2.85546875" style="1" customWidth="1"/>
    <col min="7416" max="7417" width="15.7109375" style="1" customWidth="1"/>
    <col min="7418" max="7418" width="2.85546875" style="1" customWidth="1"/>
    <col min="7419" max="7420" width="15.7109375" style="1" customWidth="1"/>
    <col min="7421" max="7421" width="2.85546875" style="1" customWidth="1"/>
    <col min="7422" max="7423" width="15.7109375" style="1" customWidth="1"/>
    <col min="7424" max="7424" width="2.85546875" style="1" customWidth="1"/>
    <col min="7425" max="7426" width="15.7109375" style="1" customWidth="1"/>
    <col min="7427" max="7427" width="2.85546875" style="1" customWidth="1"/>
    <col min="7428" max="7665" width="9.140625" style="1"/>
    <col min="7666" max="7666" width="2.85546875" style="1" customWidth="1"/>
    <col min="7667" max="7667" width="45.85546875" style="1" customWidth="1"/>
    <col min="7668" max="7668" width="2.85546875" style="1" customWidth="1"/>
    <col min="7669" max="7670" width="15.7109375" style="1" customWidth="1"/>
    <col min="7671" max="7671" width="2.85546875" style="1" customWidth="1"/>
    <col min="7672" max="7673" width="15.7109375" style="1" customWidth="1"/>
    <col min="7674" max="7674" width="2.85546875" style="1" customWidth="1"/>
    <col min="7675" max="7676" width="15.7109375" style="1" customWidth="1"/>
    <col min="7677" max="7677" width="2.85546875" style="1" customWidth="1"/>
    <col min="7678" max="7679" width="15.7109375" style="1" customWidth="1"/>
    <col min="7680" max="7680" width="2.85546875" style="1" customWidth="1"/>
    <col min="7681" max="7682" width="15.7109375" style="1" customWidth="1"/>
    <col min="7683" max="7683" width="2.85546875" style="1" customWidth="1"/>
    <col min="7684" max="7921" width="9.140625" style="1"/>
    <col min="7922" max="7922" width="2.85546875" style="1" customWidth="1"/>
    <col min="7923" max="7923" width="45.85546875" style="1" customWidth="1"/>
    <col min="7924" max="7924" width="2.85546875" style="1" customWidth="1"/>
    <col min="7925" max="7926" width="15.7109375" style="1" customWidth="1"/>
    <col min="7927" max="7927" width="2.85546875" style="1" customWidth="1"/>
    <col min="7928" max="7929" width="15.7109375" style="1" customWidth="1"/>
    <col min="7930" max="7930" width="2.85546875" style="1" customWidth="1"/>
    <col min="7931" max="7932" width="15.7109375" style="1" customWidth="1"/>
    <col min="7933" max="7933" width="2.85546875" style="1" customWidth="1"/>
    <col min="7934" max="7935" width="15.7109375" style="1" customWidth="1"/>
    <col min="7936" max="7936" width="2.85546875" style="1" customWidth="1"/>
    <col min="7937" max="7938" width="15.7109375" style="1" customWidth="1"/>
    <col min="7939" max="7939" width="2.85546875" style="1" customWidth="1"/>
    <col min="7940" max="8177" width="9.140625" style="1"/>
    <col min="8178" max="8178" width="2.85546875" style="1" customWidth="1"/>
    <col min="8179" max="8179" width="45.85546875" style="1" customWidth="1"/>
    <col min="8180" max="8180" width="2.85546875" style="1" customWidth="1"/>
    <col min="8181" max="8182" width="15.7109375" style="1" customWidth="1"/>
    <col min="8183" max="8183" width="2.85546875" style="1" customWidth="1"/>
    <col min="8184" max="8185" width="15.7109375" style="1" customWidth="1"/>
    <col min="8186" max="8186" width="2.85546875" style="1" customWidth="1"/>
    <col min="8187" max="8188" width="15.7109375" style="1" customWidth="1"/>
    <col min="8189" max="8189" width="2.85546875" style="1" customWidth="1"/>
    <col min="8190" max="8191" width="15.7109375" style="1" customWidth="1"/>
    <col min="8192" max="8192" width="2.85546875" style="1" customWidth="1"/>
    <col min="8193" max="8194" width="15.7109375" style="1" customWidth="1"/>
    <col min="8195" max="8195" width="2.85546875" style="1" customWidth="1"/>
    <col min="8196" max="8433" width="9.140625" style="1"/>
    <col min="8434" max="8434" width="2.85546875" style="1" customWidth="1"/>
    <col min="8435" max="8435" width="45.85546875" style="1" customWidth="1"/>
    <col min="8436" max="8436" width="2.85546875" style="1" customWidth="1"/>
    <col min="8437" max="8438" width="15.7109375" style="1" customWidth="1"/>
    <col min="8439" max="8439" width="2.85546875" style="1" customWidth="1"/>
    <col min="8440" max="8441" width="15.7109375" style="1" customWidth="1"/>
    <col min="8442" max="8442" width="2.85546875" style="1" customWidth="1"/>
    <col min="8443" max="8444" width="15.7109375" style="1" customWidth="1"/>
    <col min="8445" max="8445" width="2.85546875" style="1" customWidth="1"/>
    <col min="8446" max="8447" width="15.7109375" style="1" customWidth="1"/>
    <col min="8448" max="8448" width="2.85546875" style="1" customWidth="1"/>
    <col min="8449" max="8450" width="15.7109375" style="1" customWidth="1"/>
    <col min="8451" max="8451" width="2.85546875" style="1" customWidth="1"/>
    <col min="8452" max="8689" width="9.140625" style="1"/>
    <col min="8690" max="8690" width="2.85546875" style="1" customWidth="1"/>
    <col min="8691" max="8691" width="45.85546875" style="1" customWidth="1"/>
    <col min="8692" max="8692" width="2.85546875" style="1" customWidth="1"/>
    <col min="8693" max="8694" width="15.7109375" style="1" customWidth="1"/>
    <col min="8695" max="8695" width="2.85546875" style="1" customWidth="1"/>
    <col min="8696" max="8697" width="15.7109375" style="1" customWidth="1"/>
    <col min="8698" max="8698" width="2.85546875" style="1" customWidth="1"/>
    <col min="8699" max="8700" width="15.7109375" style="1" customWidth="1"/>
    <col min="8701" max="8701" width="2.85546875" style="1" customWidth="1"/>
    <col min="8702" max="8703" width="15.7109375" style="1" customWidth="1"/>
    <col min="8704" max="8704" width="2.85546875" style="1" customWidth="1"/>
    <col min="8705" max="8706" width="15.7109375" style="1" customWidth="1"/>
    <col min="8707" max="8707" width="2.85546875" style="1" customWidth="1"/>
    <col min="8708" max="8945" width="9.140625" style="1"/>
    <col min="8946" max="8946" width="2.85546875" style="1" customWidth="1"/>
    <col min="8947" max="8947" width="45.85546875" style="1" customWidth="1"/>
    <col min="8948" max="8948" width="2.85546875" style="1" customWidth="1"/>
    <col min="8949" max="8950" width="15.7109375" style="1" customWidth="1"/>
    <col min="8951" max="8951" width="2.85546875" style="1" customWidth="1"/>
    <col min="8952" max="8953" width="15.7109375" style="1" customWidth="1"/>
    <col min="8954" max="8954" width="2.85546875" style="1" customWidth="1"/>
    <col min="8955" max="8956" width="15.7109375" style="1" customWidth="1"/>
    <col min="8957" max="8957" width="2.85546875" style="1" customWidth="1"/>
    <col min="8958" max="8959" width="15.7109375" style="1" customWidth="1"/>
    <col min="8960" max="8960" width="2.85546875" style="1" customWidth="1"/>
    <col min="8961" max="8962" width="15.7109375" style="1" customWidth="1"/>
    <col min="8963" max="8963" width="2.85546875" style="1" customWidth="1"/>
    <col min="8964" max="9201" width="9.140625" style="1"/>
    <col min="9202" max="9202" width="2.85546875" style="1" customWidth="1"/>
    <col min="9203" max="9203" width="45.85546875" style="1" customWidth="1"/>
    <col min="9204" max="9204" width="2.85546875" style="1" customWidth="1"/>
    <col min="9205" max="9206" width="15.7109375" style="1" customWidth="1"/>
    <col min="9207" max="9207" width="2.85546875" style="1" customWidth="1"/>
    <col min="9208" max="9209" width="15.7109375" style="1" customWidth="1"/>
    <col min="9210" max="9210" width="2.85546875" style="1" customWidth="1"/>
    <col min="9211" max="9212" width="15.7109375" style="1" customWidth="1"/>
    <col min="9213" max="9213" width="2.85546875" style="1" customWidth="1"/>
    <col min="9214" max="9215" width="15.7109375" style="1" customWidth="1"/>
    <col min="9216" max="9216" width="2.85546875" style="1" customWidth="1"/>
    <col min="9217" max="9218" width="15.7109375" style="1" customWidth="1"/>
    <col min="9219" max="9219" width="2.85546875" style="1" customWidth="1"/>
    <col min="9220" max="9457" width="9.140625" style="1"/>
    <col min="9458" max="9458" width="2.85546875" style="1" customWidth="1"/>
    <col min="9459" max="9459" width="45.85546875" style="1" customWidth="1"/>
    <col min="9460" max="9460" width="2.85546875" style="1" customWidth="1"/>
    <col min="9461" max="9462" width="15.7109375" style="1" customWidth="1"/>
    <col min="9463" max="9463" width="2.85546875" style="1" customWidth="1"/>
    <col min="9464" max="9465" width="15.7109375" style="1" customWidth="1"/>
    <col min="9466" max="9466" width="2.85546875" style="1" customWidth="1"/>
    <col min="9467" max="9468" width="15.7109375" style="1" customWidth="1"/>
    <col min="9469" max="9469" width="2.85546875" style="1" customWidth="1"/>
    <col min="9470" max="9471" width="15.7109375" style="1" customWidth="1"/>
    <col min="9472" max="9472" width="2.85546875" style="1" customWidth="1"/>
    <col min="9473" max="9474" width="15.7109375" style="1" customWidth="1"/>
    <col min="9475" max="9475" width="2.85546875" style="1" customWidth="1"/>
    <col min="9476" max="9713" width="9.140625" style="1"/>
    <col min="9714" max="9714" width="2.85546875" style="1" customWidth="1"/>
    <col min="9715" max="9715" width="45.85546875" style="1" customWidth="1"/>
    <col min="9716" max="9716" width="2.85546875" style="1" customWidth="1"/>
    <col min="9717" max="9718" width="15.7109375" style="1" customWidth="1"/>
    <col min="9719" max="9719" width="2.85546875" style="1" customWidth="1"/>
    <col min="9720" max="9721" width="15.7109375" style="1" customWidth="1"/>
    <col min="9722" max="9722" width="2.85546875" style="1" customWidth="1"/>
    <col min="9723" max="9724" width="15.7109375" style="1" customWidth="1"/>
    <col min="9725" max="9725" width="2.85546875" style="1" customWidth="1"/>
    <col min="9726" max="9727" width="15.7109375" style="1" customWidth="1"/>
    <col min="9728" max="9728" width="2.85546875" style="1" customWidth="1"/>
    <col min="9729" max="9730" width="15.7109375" style="1" customWidth="1"/>
    <col min="9731" max="9731" width="2.85546875" style="1" customWidth="1"/>
    <col min="9732" max="9969" width="9.140625" style="1"/>
    <col min="9970" max="9970" width="2.85546875" style="1" customWidth="1"/>
    <col min="9971" max="9971" width="45.85546875" style="1" customWidth="1"/>
    <col min="9972" max="9972" width="2.85546875" style="1" customWidth="1"/>
    <col min="9973" max="9974" width="15.7109375" style="1" customWidth="1"/>
    <col min="9975" max="9975" width="2.85546875" style="1" customWidth="1"/>
    <col min="9976" max="9977" width="15.7109375" style="1" customWidth="1"/>
    <col min="9978" max="9978" width="2.85546875" style="1" customWidth="1"/>
    <col min="9979" max="9980" width="15.7109375" style="1" customWidth="1"/>
    <col min="9981" max="9981" width="2.85546875" style="1" customWidth="1"/>
    <col min="9982" max="9983" width="15.7109375" style="1" customWidth="1"/>
    <col min="9984" max="9984" width="2.85546875" style="1" customWidth="1"/>
    <col min="9985" max="9986" width="15.7109375" style="1" customWidth="1"/>
    <col min="9987" max="9987" width="2.85546875" style="1" customWidth="1"/>
    <col min="9988" max="10225" width="9.140625" style="1"/>
    <col min="10226" max="10226" width="2.85546875" style="1" customWidth="1"/>
    <col min="10227" max="10227" width="45.85546875" style="1" customWidth="1"/>
    <col min="10228" max="10228" width="2.85546875" style="1" customWidth="1"/>
    <col min="10229" max="10230" width="15.7109375" style="1" customWidth="1"/>
    <col min="10231" max="10231" width="2.85546875" style="1" customWidth="1"/>
    <col min="10232" max="10233" width="15.7109375" style="1" customWidth="1"/>
    <col min="10234" max="10234" width="2.85546875" style="1" customWidth="1"/>
    <col min="10235" max="10236" width="15.7109375" style="1" customWidth="1"/>
    <col min="10237" max="10237" width="2.85546875" style="1" customWidth="1"/>
    <col min="10238" max="10239" width="15.7109375" style="1" customWidth="1"/>
    <col min="10240" max="10240" width="2.85546875" style="1" customWidth="1"/>
    <col min="10241" max="10242" width="15.7109375" style="1" customWidth="1"/>
    <col min="10243" max="10243" width="2.85546875" style="1" customWidth="1"/>
    <col min="10244" max="10481" width="9.140625" style="1"/>
    <col min="10482" max="10482" width="2.85546875" style="1" customWidth="1"/>
    <col min="10483" max="10483" width="45.85546875" style="1" customWidth="1"/>
    <col min="10484" max="10484" width="2.85546875" style="1" customWidth="1"/>
    <col min="10485" max="10486" width="15.7109375" style="1" customWidth="1"/>
    <col min="10487" max="10487" width="2.85546875" style="1" customWidth="1"/>
    <col min="10488" max="10489" width="15.7109375" style="1" customWidth="1"/>
    <col min="10490" max="10490" width="2.85546875" style="1" customWidth="1"/>
    <col min="10491" max="10492" width="15.7109375" style="1" customWidth="1"/>
    <col min="10493" max="10493" width="2.85546875" style="1" customWidth="1"/>
    <col min="10494" max="10495" width="15.7109375" style="1" customWidth="1"/>
    <col min="10496" max="10496" width="2.85546875" style="1" customWidth="1"/>
    <col min="10497" max="10498" width="15.7109375" style="1" customWidth="1"/>
    <col min="10499" max="10499" width="2.85546875" style="1" customWidth="1"/>
    <col min="10500" max="10737" width="9.140625" style="1"/>
    <col min="10738" max="10738" width="2.85546875" style="1" customWidth="1"/>
    <col min="10739" max="10739" width="45.85546875" style="1" customWidth="1"/>
    <col min="10740" max="10740" width="2.85546875" style="1" customWidth="1"/>
    <col min="10741" max="10742" width="15.7109375" style="1" customWidth="1"/>
    <col min="10743" max="10743" width="2.85546875" style="1" customWidth="1"/>
    <col min="10744" max="10745" width="15.7109375" style="1" customWidth="1"/>
    <col min="10746" max="10746" width="2.85546875" style="1" customWidth="1"/>
    <col min="10747" max="10748" width="15.7109375" style="1" customWidth="1"/>
    <col min="10749" max="10749" width="2.85546875" style="1" customWidth="1"/>
    <col min="10750" max="10751" width="15.7109375" style="1" customWidth="1"/>
    <col min="10752" max="10752" width="2.85546875" style="1" customWidth="1"/>
    <col min="10753" max="10754" width="15.7109375" style="1" customWidth="1"/>
    <col min="10755" max="10755" width="2.85546875" style="1" customWidth="1"/>
    <col min="10756" max="10993" width="9.140625" style="1"/>
    <col min="10994" max="10994" width="2.85546875" style="1" customWidth="1"/>
    <col min="10995" max="10995" width="45.85546875" style="1" customWidth="1"/>
    <col min="10996" max="10996" width="2.85546875" style="1" customWidth="1"/>
    <col min="10997" max="10998" width="15.7109375" style="1" customWidth="1"/>
    <col min="10999" max="10999" width="2.85546875" style="1" customWidth="1"/>
    <col min="11000" max="11001" width="15.7109375" style="1" customWidth="1"/>
    <col min="11002" max="11002" width="2.85546875" style="1" customWidth="1"/>
    <col min="11003" max="11004" width="15.7109375" style="1" customWidth="1"/>
    <col min="11005" max="11005" width="2.85546875" style="1" customWidth="1"/>
    <col min="11006" max="11007" width="15.7109375" style="1" customWidth="1"/>
    <col min="11008" max="11008" width="2.85546875" style="1" customWidth="1"/>
    <col min="11009" max="11010" width="15.7109375" style="1" customWidth="1"/>
    <col min="11011" max="11011" width="2.85546875" style="1" customWidth="1"/>
    <col min="11012" max="11249" width="9.140625" style="1"/>
    <col min="11250" max="11250" width="2.85546875" style="1" customWidth="1"/>
    <col min="11251" max="11251" width="45.85546875" style="1" customWidth="1"/>
    <col min="11252" max="11252" width="2.85546875" style="1" customWidth="1"/>
    <col min="11253" max="11254" width="15.7109375" style="1" customWidth="1"/>
    <col min="11255" max="11255" width="2.85546875" style="1" customWidth="1"/>
    <col min="11256" max="11257" width="15.7109375" style="1" customWidth="1"/>
    <col min="11258" max="11258" width="2.85546875" style="1" customWidth="1"/>
    <col min="11259" max="11260" width="15.7109375" style="1" customWidth="1"/>
    <col min="11261" max="11261" width="2.85546875" style="1" customWidth="1"/>
    <col min="11262" max="11263" width="15.7109375" style="1" customWidth="1"/>
    <col min="11264" max="11264" width="2.85546875" style="1" customWidth="1"/>
    <col min="11265" max="11266" width="15.7109375" style="1" customWidth="1"/>
    <col min="11267" max="11267" width="2.85546875" style="1" customWidth="1"/>
    <col min="11268" max="11505" width="9.140625" style="1"/>
    <col min="11506" max="11506" width="2.85546875" style="1" customWidth="1"/>
    <col min="11507" max="11507" width="45.85546875" style="1" customWidth="1"/>
    <col min="11508" max="11508" width="2.85546875" style="1" customWidth="1"/>
    <col min="11509" max="11510" width="15.7109375" style="1" customWidth="1"/>
    <col min="11511" max="11511" width="2.85546875" style="1" customWidth="1"/>
    <col min="11512" max="11513" width="15.7109375" style="1" customWidth="1"/>
    <col min="11514" max="11514" width="2.85546875" style="1" customWidth="1"/>
    <col min="11515" max="11516" width="15.7109375" style="1" customWidth="1"/>
    <col min="11517" max="11517" width="2.85546875" style="1" customWidth="1"/>
    <col min="11518" max="11519" width="15.7109375" style="1" customWidth="1"/>
    <col min="11520" max="11520" width="2.85546875" style="1" customWidth="1"/>
    <col min="11521" max="11522" width="15.7109375" style="1" customWidth="1"/>
    <col min="11523" max="11523" width="2.85546875" style="1" customWidth="1"/>
    <col min="11524" max="11761" width="9.140625" style="1"/>
    <col min="11762" max="11762" width="2.85546875" style="1" customWidth="1"/>
    <col min="11763" max="11763" width="45.85546875" style="1" customWidth="1"/>
    <col min="11764" max="11764" width="2.85546875" style="1" customWidth="1"/>
    <col min="11765" max="11766" width="15.7109375" style="1" customWidth="1"/>
    <col min="11767" max="11767" width="2.85546875" style="1" customWidth="1"/>
    <col min="11768" max="11769" width="15.7109375" style="1" customWidth="1"/>
    <col min="11770" max="11770" width="2.85546875" style="1" customWidth="1"/>
    <col min="11771" max="11772" width="15.7109375" style="1" customWidth="1"/>
    <col min="11773" max="11773" width="2.85546875" style="1" customWidth="1"/>
    <col min="11774" max="11775" width="15.7109375" style="1" customWidth="1"/>
    <col min="11776" max="11776" width="2.85546875" style="1" customWidth="1"/>
    <col min="11777" max="11778" width="15.7109375" style="1" customWidth="1"/>
    <col min="11779" max="11779" width="2.85546875" style="1" customWidth="1"/>
    <col min="11780" max="12017" width="9.140625" style="1"/>
    <col min="12018" max="12018" width="2.85546875" style="1" customWidth="1"/>
    <col min="12019" max="12019" width="45.85546875" style="1" customWidth="1"/>
    <col min="12020" max="12020" width="2.85546875" style="1" customWidth="1"/>
    <col min="12021" max="12022" width="15.7109375" style="1" customWidth="1"/>
    <col min="12023" max="12023" width="2.85546875" style="1" customWidth="1"/>
    <col min="12024" max="12025" width="15.7109375" style="1" customWidth="1"/>
    <col min="12026" max="12026" width="2.85546875" style="1" customWidth="1"/>
    <col min="12027" max="12028" width="15.7109375" style="1" customWidth="1"/>
    <col min="12029" max="12029" width="2.85546875" style="1" customWidth="1"/>
    <col min="12030" max="12031" width="15.7109375" style="1" customWidth="1"/>
    <col min="12032" max="12032" width="2.85546875" style="1" customWidth="1"/>
    <col min="12033" max="12034" width="15.7109375" style="1" customWidth="1"/>
    <col min="12035" max="12035" width="2.85546875" style="1" customWidth="1"/>
    <col min="12036" max="12273" width="9.140625" style="1"/>
    <col min="12274" max="12274" width="2.85546875" style="1" customWidth="1"/>
    <col min="12275" max="12275" width="45.85546875" style="1" customWidth="1"/>
    <col min="12276" max="12276" width="2.85546875" style="1" customWidth="1"/>
    <col min="12277" max="12278" width="15.7109375" style="1" customWidth="1"/>
    <col min="12279" max="12279" width="2.85546875" style="1" customWidth="1"/>
    <col min="12280" max="12281" width="15.7109375" style="1" customWidth="1"/>
    <col min="12282" max="12282" width="2.85546875" style="1" customWidth="1"/>
    <col min="12283" max="12284" width="15.7109375" style="1" customWidth="1"/>
    <col min="12285" max="12285" width="2.85546875" style="1" customWidth="1"/>
    <col min="12286" max="12287" width="15.7109375" style="1" customWidth="1"/>
    <col min="12288" max="12288" width="2.85546875" style="1" customWidth="1"/>
    <col min="12289" max="12290" width="15.7109375" style="1" customWidth="1"/>
    <col min="12291" max="12291" width="2.85546875" style="1" customWidth="1"/>
    <col min="12292" max="12529" width="9.140625" style="1"/>
    <col min="12530" max="12530" width="2.85546875" style="1" customWidth="1"/>
    <col min="12531" max="12531" width="45.85546875" style="1" customWidth="1"/>
    <col min="12532" max="12532" width="2.85546875" style="1" customWidth="1"/>
    <col min="12533" max="12534" width="15.7109375" style="1" customWidth="1"/>
    <col min="12535" max="12535" width="2.85546875" style="1" customWidth="1"/>
    <col min="12536" max="12537" width="15.7109375" style="1" customWidth="1"/>
    <col min="12538" max="12538" width="2.85546875" style="1" customWidth="1"/>
    <col min="12539" max="12540" width="15.7109375" style="1" customWidth="1"/>
    <col min="12541" max="12541" width="2.85546875" style="1" customWidth="1"/>
    <col min="12542" max="12543" width="15.7109375" style="1" customWidth="1"/>
    <col min="12544" max="12544" width="2.85546875" style="1" customWidth="1"/>
    <col min="12545" max="12546" width="15.7109375" style="1" customWidth="1"/>
    <col min="12547" max="12547" width="2.85546875" style="1" customWidth="1"/>
    <col min="12548" max="12785" width="9.140625" style="1"/>
    <col min="12786" max="12786" width="2.85546875" style="1" customWidth="1"/>
    <col min="12787" max="12787" width="45.85546875" style="1" customWidth="1"/>
    <col min="12788" max="12788" width="2.85546875" style="1" customWidth="1"/>
    <col min="12789" max="12790" width="15.7109375" style="1" customWidth="1"/>
    <col min="12791" max="12791" width="2.85546875" style="1" customWidth="1"/>
    <col min="12792" max="12793" width="15.7109375" style="1" customWidth="1"/>
    <col min="12794" max="12794" width="2.85546875" style="1" customWidth="1"/>
    <col min="12795" max="12796" width="15.7109375" style="1" customWidth="1"/>
    <col min="12797" max="12797" width="2.85546875" style="1" customWidth="1"/>
    <col min="12798" max="12799" width="15.7109375" style="1" customWidth="1"/>
    <col min="12800" max="12800" width="2.85546875" style="1" customWidth="1"/>
    <col min="12801" max="12802" width="15.7109375" style="1" customWidth="1"/>
    <col min="12803" max="12803" width="2.85546875" style="1" customWidth="1"/>
    <col min="12804" max="13041" width="9.140625" style="1"/>
    <col min="13042" max="13042" width="2.85546875" style="1" customWidth="1"/>
    <col min="13043" max="13043" width="45.85546875" style="1" customWidth="1"/>
    <col min="13044" max="13044" width="2.85546875" style="1" customWidth="1"/>
    <col min="13045" max="13046" width="15.7109375" style="1" customWidth="1"/>
    <col min="13047" max="13047" width="2.85546875" style="1" customWidth="1"/>
    <col min="13048" max="13049" width="15.7109375" style="1" customWidth="1"/>
    <col min="13050" max="13050" width="2.85546875" style="1" customWidth="1"/>
    <col min="13051" max="13052" width="15.7109375" style="1" customWidth="1"/>
    <col min="13053" max="13053" width="2.85546875" style="1" customWidth="1"/>
    <col min="13054" max="13055" width="15.7109375" style="1" customWidth="1"/>
    <col min="13056" max="13056" width="2.85546875" style="1" customWidth="1"/>
    <col min="13057" max="13058" width="15.7109375" style="1" customWidth="1"/>
    <col min="13059" max="13059" width="2.85546875" style="1" customWidth="1"/>
    <col min="13060" max="13297" width="9.140625" style="1"/>
    <col min="13298" max="13298" width="2.85546875" style="1" customWidth="1"/>
    <col min="13299" max="13299" width="45.85546875" style="1" customWidth="1"/>
    <col min="13300" max="13300" width="2.85546875" style="1" customWidth="1"/>
    <col min="13301" max="13302" width="15.7109375" style="1" customWidth="1"/>
    <col min="13303" max="13303" width="2.85546875" style="1" customWidth="1"/>
    <col min="13304" max="13305" width="15.7109375" style="1" customWidth="1"/>
    <col min="13306" max="13306" width="2.85546875" style="1" customWidth="1"/>
    <col min="13307" max="13308" width="15.7109375" style="1" customWidth="1"/>
    <col min="13309" max="13309" width="2.85546875" style="1" customWidth="1"/>
    <col min="13310" max="13311" width="15.7109375" style="1" customWidth="1"/>
    <col min="13312" max="13312" width="2.85546875" style="1" customWidth="1"/>
    <col min="13313" max="13314" width="15.7109375" style="1" customWidth="1"/>
    <col min="13315" max="13315" width="2.85546875" style="1" customWidth="1"/>
    <col min="13316" max="13553" width="9.140625" style="1"/>
    <col min="13554" max="13554" width="2.85546875" style="1" customWidth="1"/>
    <col min="13555" max="13555" width="45.85546875" style="1" customWidth="1"/>
    <col min="13556" max="13556" width="2.85546875" style="1" customWidth="1"/>
    <col min="13557" max="13558" width="15.7109375" style="1" customWidth="1"/>
    <col min="13559" max="13559" width="2.85546875" style="1" customWidth="1"/>
    <col min="13560" max="13561" width="15.7109375" style="1" customWidth="1"/>
    <col min="13562" max="13562" width="2.85546875" style="1" customWidth="1"/>
    <col min="13563" max="13564" width="15.7109375" style="1" customWidth="1"/>
    <col min="13565" max="13565" width="2.85546875" style="1" customWidth="1"/>
    <col min="13566" max="13567" width="15.7109375" style="1" customWidth="1"/>
    <col min="13568" max="13568" width="2.85546875" style="1" customWidth="1"/>
    <col min="13569" max="13570" width="15.7109375" style="1" customWidth="1"/>
    <col min="13571" max="13571" width="2.85546875" style="1" customWidth="1"/>
    <col min="13572" max="13809" width="9.140625" style="1"/>
    <col min="13810" max="13810" width="2.85546875" style="1" customWidth="1"/>
    <col min="13811" max="13811" width="45.85546875" style="1" customWidth="1"/>
    <col min="13812" max="13812" width="2.85546875" style="1" customWidth="1"/>
    <col min="13813" max="13814" width="15.7109375" style="1" customWidth="1"/>
    <col min="13815" max="13815" width="2.85546875" style="1" customWidth="1"/>
    <col min="13816" max="13817" width="15.7109375" style="1" customWidth="1"/>
    <col min="13818" max="13818" width="2.85546875" style="1" customWidth="1"/>
    <col min="13819" max="13820" width="15.7109375" style="1" customWidth="1"/>
    <col min="13821" max="13821" width="2.85546875" style="1" customWidth="1"/>
    <col min="13822" max="13823" width="15.7109375" style="1" customWidth="1"/>
    <col min="13824" max="13824" width="2.85546875" style="1" customWidth="1"/>
    <col min="13825" max="13826" width="15.7109375" style="1" customWidth="1"/>
    <col min="13827" max="13827" width="2.85546875" style="1" customWidth="1"/>
    <col min="13828" max="14065" width="9.140625" style="1"/>
    <col min="14066" max="14066" width="2.85546875" style="1" customWidth="1"/>
    <col min="14067" max="14067" width="45.85546875" style="1" customWidth="1"/>
    <col min="14068" max="14068" width="2.85546875" style="1" customWidth="1"/>
    <col min="14069" max="14070" width="15.7109375" style="1" customWidth="1"/>
    <col min="14071" max="14071" width="2.85546875" style="1" customWidth="1"/>
    <col min="14072" max="14073" width="15.7109375" style="1" customWidth="1"/>
    <col min="14074" max="14074" width="2.85546875" style="1" customWidth="1"/>
    <col min="14075" max="14076" width="15.7109375" style="1" customWidth="1"/>
    <col min="14077" max="14077" width="2.85546875" style="1" customWidth="1"/>
    <col min="14078" max="14079" width="15.7109375" style="1" customWidth="1"/>
    <col min="14080" max="14080" width="2.85546875" style="1" customWidth="1"/>
    <col min="14081" max="14082" width="15.7109375" style="1" customWidth="1"/>
    <col min="14083" max="14083" width="2.85546875" style="1" customWidth="1"/>
    <col min="14084" max="14321" width="9.140625" style="1"/>
    <col min="14322" max="14322" width="2.85546875" style="1" customWidth="1"/>
    <col min="14323" max="14323" width="45.85546875" style="1" customWidth="1"/>
    <col min="14324" max="14324" width="2.85546875" style="1" customWidth="1"/>
    <col min="14325" max="14326" width="15.7109375" style="1" customWidth="1"/>
    <col min="14327" max="14327" width="2.85546875" style="1" customWidth="1"/>
    <col min="14328" max="14329" width="15.7109375" style="1" customWidth="1"/>
    <col min="14330" max="14330" width="2.85546875" style="1" customWidth="1"/>
    <col min="14331" max="14332" width="15.7109375" style="1" customWidth="1"/>
    <col min="14333" max="14333" width="2.85546875" style="1" customWidth="1"/>
    <col min="14334" max="14335" width="15.7109375" style="1" customWidth="1"/>
    <col min="14336" max="14336" width="2.85546875" style="1" customWidth="1"/>
    <col min="14337" max="14338" width="15.7109375" style="1" customWidth="1"/>
    <col min="14339" max="14339" width="2.85546875" style="1" customWidth="1"/>
    <col min="14340" max="14577" width="9.140625" style="1"/>
    <col min="14578" max="14578" width="2.85546875" style="1" customWidth="1"/>
    <col min="14579" max="14579" width="45.85546875" style="1" customWidth="1"/>
    <col min="14580" max="14580" width="2.85546875" style="1" customWidth="1"/>
    <col min="14581" max="14582" width="15.7109375" style="1" customWidth="1"/>
    <col min="14583" max="14583" width="2.85546875" style="1" customWidth="1"/>
    <col min="14584" max="14585" width="15.7109375" style="1" customWidth="1"/>
    <col min="14586" max="14586" width="2.85546875" style="1" customWidth="1"/>
    <col min="14587" max="14588" width="15.7109375" style="1" customWidth="1"/>
    <col min="14589" max="14589" width="2.85546875" style="1" customWidth="1"/>
    <col min="14590" max="14591" width="15.7109375" style="1" customWidth="1"/>
    <col min="14592" max="14592" width="2.85546875" style="1" customWidth="1"/>
    <col min="14593" max="14594" width="15.7109375" style="1" customWidth="1"/>
    <col min="14595" max="14595" width="2.85546875" style="1" customWidth="1"/>
    <col min="14596" max="14833" width="9.140625" style="1"/>
    <col min="14834" max="14834" width="2.85546875" style="1" customWidth="1"/>
    <col min="14835" max="14835" width="45.85546875" style="1" customWidth="1"/>
    <col min="14836" max="14836" width="2.85546875" style="1" customWidth="1"/>
    <col min="14837" max="14838" width="15.7109375" style="1" customWidth="1"/>
    <col min="14839" max="14839" width="2.85546875" style="1" customWidth="1"/>
    <col min="14840" max="14841" width="15.7109375" style="1" customWidth="1"/>
    <col min="14842" max="14842" width="2.85546875" style="1" customWidth="1"/>
    <col min="14843" max="14844" width="15.7109375" style="1" customWidth="1"/>
    <col min="14845" max="14845" width="2.85546875" style="1" customWidth="1"/>
    <col min="14846" max="14847" width="15.7109375" style="1" customWidth="1"/>
    <col min="14848" max="14848" width="2.85546875" style="1" customWidth="1"/>
    <col min="14849" max="14850" width="15.7109375" style="1" customWidth="1"/>
    <col min="14851" max="14851" width="2.85546875" style="1" customWidth="1"/>
    <col min="14852" max="15089" width="9.140625" style="1"/>
    <col min="15090" max="15090" width="2.85546875" style="1" customWidth="1"/>
    <col min="15091" max="15091" width="45.85546875" style="1" customWidth="1"/>
    <col min="15092" max="15092" width="2.85546875" style="1" customWidth="1"/>
    <col min="15093" max="15094" width="15.7109375" style="1" customWidth="1"/>
    <col min="15095" max="15095" width="2.85546875" style="1" customWidth="1"/>
    <col min="15096" max="15097" width="15.7109375" style="1" customWidth="1"/>
    <col min="15098" max="15098" width="2.85546875" style="1" customWidth="1"/>
    <col min="15099" max="15100" width="15.7109375" style="1" customWidth="1"/>
    <col min="15101" max="15101" width="2.85546875" style="1" customWidth="1"/>
    <col min="15102" max="15103" width="15.7109375" style="1" customWidth="1"/>
    <col min="15104" max="15104" width="2.85546875" style="1" customWidth="1"/>
    <col min="15105" max="15106" width="15.7109375" style="1" customWidth="1"/>
    <col min="15107" max="15107" width="2.85546875" style="1" customWidth="1"/>
    <col min="15108" max="15345" width="9.140625" style="1"/>
    <col min="15346" max="15346" width="2.85546875" style="1" customWidth="1"/>
    <col min="15347" max="15347" width="45.85546875" style="1" customWidth="1"/>
    <col min="15348" max="15348" width="2.85546875" style="1" customWidth="1"/>
    <col min="15349" max="15350" width="15.7109375" style="1" customWidth="1"/>
    <col min="15351" max="15351" width="2.85546875" style="1" customWidth="1"/>
    <col min="15352" max="15353" width="15.7109375" style="1" customWidth="1"/>
    <col min="15354" max="15354" width="2.85546875" style="1" customWidth="1"/>
    <col min="15355" max="15356" width="15.7109375" style="1" customWidth="1"/>
    <col min="15357" max="15357" width="2.85546875" style="1" customWidth="1"/>
    <col min="15358" max="15359" width="15.7109375" style="1" customWidth="1"/>
    <col min="15360" max="15360" width="2.85546875" style="1" customWidth="1"/>
    <col min="15361" max="15362" width="15.7109375" style="1" customWidth="1"/>
    <col min="15363" max="15363" width="2.85546875" style="1" customWidth="1"/>
    <col min="15364" max="15601" width="9.140625" style="1"/>
    <col min="15602" max="15602" width="2.85546875" style="1" customWidth="1"/>
    <col min="15603" max="15603" width="45.85546875" style="1" customWidth="1"/>
    <col min="15604" max="15604" width="2.85546875" style="1" customWidth="1"/>
    <col min="15605" max="15606" width="15.7109375" style="1" customWidth="1"/>
    <col min="15607" max="15607" width="2.85546875" style="1" customWidth="1"/>
    <col min="15608" max="15609" width="15.7109375" style="1" customWidth="1"/>
    <col min="15610" max="15610" width="2.85546875" style="1" customWidth="1"/>
    <col min="15611" max="15612" width="15.7109375" style="1" customWidth="1"/>
    <col min="15613" max="15613" width="2.85546875" style="1" customWidth="1"/>
    <col min="15614" max="15615" width="15.7109375" style="1" customWidth="1"/>
    <col min="15616" max="15616" width="2.85546875" style="1" customWidth="1"/>
    <col min="15617" max="15618" width="15.7109375" style="1" customWidth="1"/>
    <col min="15619" max="15619" width="2.85546875" style="1" customWidth="1"/>
    <col min="15620" max="15857" width="9.140625" style="1"/>
    <col min="15858" max="15858" width="2.85546875" style="1" customWidth="1"/>
    <col min="15859" max="15859" width="45.85546875" style="1" customWidth="1"/>
    <col min="15860" max="15860" width="2.85546875" style="1" customWidth="1"/>
    <col min="15861" max="15862" width="15.7109375" style="1" customWidth="1"/>
    <col min="15863" max="15863" width="2.85546875" style="1" customWidth="1"/>
    <col min="15864" max="15865" width="15.7109375" style="1" customWidth="1"/>
    <col min="15866" max="15866" width="2.85546875" style="1" customWidth="1"/>
    <col min="15867" max="15868" width="15.7109375" style="1" customWidth="1"/>
    <col min="15869" max="15869" width="2.85546875" style="1" customWidth="1"/>
    <col min="15870" max="15871" width="15.7109375" style="1" customWidth="1"/>
    <col min="15872" max="15872" width="2.85546875" style="1" customWidth="1"/>
    <col min="15873" max="15874" width="15.7109375" style="1" customWidth="1"/>
    <col min="15875" max="15875" width="2.85546875" style="1" customWidth="1"/>
    <col min="15876" max="16113" width="9.140625" style="1"/>
    <col min="16114" max="16114" width="2.85546875" style="1" customWidth="1"/>
    <col min="16115" max="16115" width="45.85546875" style="1" customWidth="1"/>
    <col min="16116" max="16116" width="2.85546875" style="1" customWidth="1"/>
    <col min="16117" max="16118" width="15.7109375" style="1" customWidth="1"/>
    <col min="16119" max="16119" width="2.85546875" style="1" customWidth="1"/>
    <col min="16120" max="16121" width="15.7109375" style="1" customWidth="1"/>
    <col min="16122" max="16122" width="2.85546875" style="1" customWidth="1"/>
    <col min="16123" max="16124" width="15.7109375" style="1" customWidth="1"/>
    <col min="16125" max="16125" width="2.85546875" style="1" customWidth="1"/>
    <col min="16126" max="16127" width="15.7109375" style="1" customWidth="1"/>
    <col min="16128" max="16128" width="2.85546875" style="1" customWidth="1"/>
    <col min="16129" max="16130" width="15.7109375" style="1" customWidth="1"/>
    <col min="16131" max="16131" width="2.85546875" style="1" customWidth="1"/>
    <col min="16132" max="16384" width="9.140625" style="1"/>
  </cols>
  <sheetData>
    <row r="2" spans="2:8" x14ac:dyDescent="0.25">
      <c r="B2" s="27" t="s">
        <v>326</v>
      </c>
    </row>
    <row r="3" spans="2:8" x14ac:dyDescent="0.25">
      <c r="B3" s="27" t="s">
        <v>327</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89"/>
      <c r="C7" s="142"/>
      <c r="D7" s="142"/>
      <c r="E7" s="142"/>
      <c r="F7" s="142"/>
      <c r="G7" s="142"/>
      <c r="H7" s="142"/>
    </row>
    <row r="8" spans="2:8" x14ac:dyDescent="0.25">
      <c r="B8" s="118" t="s">
        <v>6</v>
      </c>
    </row>
    <row r="9" spans="2:8" x14ac:dyDescent="0.25">
      <c r="B9" s="428" t="s">
        <v>508</v>
      </c>
      <c r="C9" s="217">
        <v>479987838</v>
      </c>
      <c r="D9" s="163">
        <v>375398866</v>
      </c>
      <c r="E9" s="244">
        <v>10826562.789999999</v>
      </c>
      <c r="F9" s="169">
        <v>8318375.8392964285</v>
      </c>
      <c r="G9" s="217">
        <v>32678537</v>
      </c>
      <c r="H9" s="163">
        <v>19824396</v>
      </c>
    </row>
    <row r="10" spans="2:8" x14ac:dyDescent="0.25">
      <c r="B10" s="158" t="s">
        <v>17</v>
      </c>
      <c r="C10" s="213" t="s">
        <v>101</v>
      </c>
      <c r="D10" s="175">
        <v>91010</v>
      </c>
      <c r="E10" s="248" t="s">
        <v>101</v>
      </c>
      <c r="F10" s="172">
        <v>460.54070150469329</v>
      </c>
      <c r="G10" s="218">
        <v>3420</v>
      </c>
      <c r="H10" s="164">
        <v>71274</v>
      </c>
    </row>
    <row r="11" spans="2:8" x14ac:dyDescent="0.25">
      <c r="B11" s="158" t="s">
        <v>534</v>
      </c>
      <c r="C11" s="218">
        <v>29816722</v>
      </c>
      <c r="D11" s="164">
        <v>29018180</v>
      </c>
      <c r="E11" s="245">
        <v>22953596.609999999</v>
      </c>
      <c r="F11" s="172">
        <v>21289933.969185621</v>
      </c>
      <c r="G11" s="218">
        <v>997790</v>
      </c>
      <c r="H11" s="164">
        <v>822968</v>
      </c>
    </row>
    <row r="12" spans="2:8" x14ac:dyDescent="0.25">
      <c r="B12" s="161" t="s">
        <v>107</v>
      </c>
      <c r="C12" s="176">
        <v>788103216</v>
      </c>
      <c r="D12" s="166">
        <v>831973027</v>
      </c>
      <c r="E12" s="249">
        <v>1162513399</v>
      </c>
      <c r="F12" s="243">
        <v>1092399352.15678</v>
      </c>
      <c r="G12" s="219">
        <v>13375759</v>
      </c>
      <c r="H12" s="166">
        <v>15056350</v>
      </c>
    </row>
    <row r="13" spans="2:8" x14ac:dyDescent="0.25">
      <c r="B13" s="111"/>
      <c r="C13" s="111"/>
      <c r="D13" s="111"/>
      <c r="E13" s="111"/>
      <c r="F13" s="111"/>
      <c r="G13" s="111"/>
      <c r="H13" s="111"/>
    </row>
    <row r="14" spans="2:8" x14ac:dyDescent="0.25">
      <c r="B14" s="111"/>
      <c r="C14" s="157"/>
      <c r="D14" s="157" t="s">
        <v>428</v>
      </c>
      <c r="E14" s="42"/>
      <c r="F14" s="157"/>
      <c r="G14" s="157"/>
      <c r="H14" s="157"/>
    </row>
    <row r="15" spans="2:8" x14ac:dyDescent="0.25">
      <c r="B15" s="118" t="s">
        <v>23</v>
      </c>
      <c r="E15" s="15"/>
      <c r="F15" s="157"/>
    </row>
    <row r="16" spans="2:8" x14ac:dyDescent="0.25">
      <c r="B16" s="483" t="s">
        <v>543</v>
      </c>
      <c r="C16" s="217">
        <v>40318343</v>
      </c>
      <c r="D16" s="217">
        <v>36412419</v>
      </c>
      <c r="E16" s="246">
        <v>36367752.82</v>
      </c>
      <c r="F16" s="246">
        <v>26815263.859999999</v>
      </c>
      <c r="G16" s="212">
        <v>1564438</v>
      </c>
      <c r="H16" s="199">
        <v>1477671</v>
      </c>
    </row>
    <row r="17" spans="2:8" x14ac:dyDescent="0.25">
      <c r="B17" s="1009" t="s">
        <v>32</v>
      </c>
      <c r="C17" s="1016">
        <v>270</v>
      </c>
      <c r="D17" s="1016">
        <v>759</v>
      </c>
      <c r="E17" s="249">
        <v>42.23</v>
      </c>
      <c r="F17" s="249">
        <v>118.24</v>
      </c>
      <c r="G17" s="219">
        <v>60</v>
      </c>
      <c r="H17" s="201">
        <v>272</v>
      </c>
    </row>
    <row r="18" spans="2:8" x14ac:dyDescent="0.25">
      <c r="B18" s="111"/>
      <c r="C18" s="157"/>
      <c r="D18" s="157"/>
      <c r="E18" s="42"/>
      <c r="F18" s="42"/>
      <c r="G18" s="157"/>
      <c r="H18" s="157"/>
    </row>
    <row r="19" spans="2:8" x14ac:dyDescent="0.25">
      <c r="B19" s="118" t="s">
        <v>52</v>
      </c>
      <c r="E19" s="15"/>
      <c r="F19" s="15"/>
    </row>
    <row r="20" spans="2:8" x14ac:dyDescent="0.25">
      <c r="B20" s="214" t="s">
        <v>60</v>
      </c>
      <c r="C20" s="212">
        <v>119</v>
      </c>
      <c r="D20" s="199">
        <v>0</v>
      </c>
      <c r="E20" s="246">
        <v>20</v>
      </c>
      <c r="F20" s="204">
        <v>0</v>
      </c>
      <c r="G20" s="198">
        <v>1</v>
      </c>
      <c r="H20" s="199">
        <v>0</v>
      </c>
    </row>
    <row r="21" spans="2:8" x14ac:dyDescent="0.25">
      <c r="B21" s="1266" t="s">
        <v>474</v>
      </c>
      <c r="C21" s="411">
        <v>38473</v>
      </c>
      <c r="D21" s="1255">
        <v>71709</v>
      </c>
      <c r="E21" s="1272">
        <v>10637.93</v>
      </c>
      <c r="F21" s="1261">
        <v>20531.41</v>
      </c>
      <c r="G21" s="1252">
        <v>5819</v>
      </c>
      <c r="H21" s="1255">
        <v>15451</v>
      </c>
    </row>
    <row r="22" spans="2:8" x14ac:dyDescent="0.25">
      <c r="B22" s="215" t="s">
        <v>131</v>
      </c>
      <c r="C22" s="213">
        <v>369499954</v>
      </c>
      <c r="D22" s="175">
        <v>451647563</v>
      </c>
      <c r="E22" s="248">
        <v>322279742.31999999</v>
      </c>
      <c r="F22" s="206">
        <v>403026662.10000002</v>
      </c>
      <c r="G22" s="200">
        <v>7876267</v>
      </c>
      <c r="H22" s="175">
        <v>9261141</v>
      </c>
    </row>
    <row r="23" spans="2:8" x14ac:dyDescent="0.25">
      <c r="B23" s="215" t="s">
        <v>134</v>
      </c>
      <c r="C23" s="213">
        <v>5736916</v>
      </c>
      <c r="D23" s="175">
        <v>3315984</v>
      </c>
      <c r="E23" s="248">
        <v>4938130.17</v>
      </c>
      <c r="F23" s="206">
        <v>2802436.76</v>
      </c>
      <c r="G23" s="200">
        <v>394245</v>
      </c>
      <c r="H23" s="175">
        <v>347940</v>
      </c>
    </row>
    <row r="24" spans="2:8" x14ac:dyDescent="0.25">
      <c r="B24" s="215" t="s">
        <v>74</v>
      </c>
      <c r="C24" s="213">
        <v>108086</v>
      </c>
      <c r="D24" s="175">
        <v>107808</v>
      </c>
      <c r="E24" s="248">
        <v>135.1</v>
      </c>
      <c r="F24" s="206">
        <v>119.43667878967621</v>
      </c>
      <c r="G24" s="200">
        <v>51650</v>
      </c>
      <c r="H24" s="175">
        <v>19602</v>
      </c>
    </row>
    <row r="25" spans="2:8" x14ac:dyDescent="0.25">
      <c r="B25" s="216" t="s">
        <v>625</v>
      </c>
      <c r="C25" s="219">
        <v>7501706</v>
      </c>
      <c r="D25" s="201">
        <v>12088279</v>
      </c>
      <c r="E25" s="249">
        <v>8409984.3000000007</v>
      </c>
      <c r="F25" s="208">
        <v>13835731.939999999</v>
      </c>
      <c r="G25" s="176">
        <v>2054886</v>
      </c>
      <c r="H25" s="201">
        <v>1983424</v>
      </c>
    </row>
    <row r="32" spans="2:8" x14ac:dyDescent="0.25">
      <c r="D32" s="1" t="s">
        <v>428</v>
      </c>
      <c r="F32" s="1" t="s">
        <v>428</v>
      </c>
      <c r="H32" s="1" t="s">
        <v>428</v>
      </c>
    </row>
    <row r="35" spans="2:8" x14ac:dyDescent="0.25">
      <c r="B35" s="111"/>
      <c r="C35" s="157"/>
      <c r="D35" s="157" t="s">
        <v>428</v>
      </c>
      <c r="F35" s="1" t="s">
        <v>428</v>
      </c>
      <c r="H35" s="1" t="s">
        <v>428</v>
      </c>
    </row>
    <row r="36" spans="2:8" x14ac:dyDescent="0.25">
      <c r="D36" s="1" t="s">
        <v>428</v>
      </c>
      <c r="F36" s="1" t="s">
        <v>428</v>
      </c>
      <c r="H36" s="1" t="s">
        <v>428</v>
      </c>
    </row>
    <row r="37" spans="2:8" x14ac:dyDescent="0.25">
      <c r="D37" s="1" t="s">
        <v>428</v>
      </c>
      <c r="F37" s="1" t="s">
        <v>428</v>
      </c>
      <c r="H37" s="1" t="s">
        <v>428</v>
      </c>
    </row>
    <row r="38" spans="2:8" x14ac:dyDescent="0.25">
      <c r="D38" s="1" t="s">
        <v>428</v>
      </c>
      <c r="F38" s="1" t="s">
        <v>428</v>
      </c>
      <c r="H38" s="1" t="s">
        <v>428</v>
      </c>
    </row>
    <row r="39" spans="2:8" x14ac:dyDescent="0.25">
      <c r="D39" s="1" t="s">
        <v>428</v>
      </c>
      <c r="F39" s="1" t="s">
        <v>428</v>
      </c>
      <c r="H39" s="1" t="s">
        <v>428</v>
      </c>
    </row>
    <row r="40" spans="2:8" x14ac:dyDescent="0.25">
      <c r="D40" s="1" t="s">
        <v>428</v>
      </c>
      <c r="F40" s="1" t="s">
        <v>428</v>
      </c>
      <c r="H40" s="1" t="s">
        <v>428</v>
      </c>
    </row>
    <row r="41" spans="2:8" x14ac:dyDescent="0.25">
      <c r="D41" s="1" t="s">
        <v>428</v>
      </c>
      <c r="F41" s="1" t="s">
        <v>428</v>
      </c>
      <c r="H41" s="1" t="s">
        <v>428</v>
      </c>
    </row>
    <row r="42" spans="2:8" x14ac:dyDescent="0.25">
      <c r="D42" s="1" t="s">
        <v>428</v>
      </c>
      <c r="F42" s="1" t="s">
        <v>428</v>
      </c>
      <c r="H42" s="1" t="s">
        <v>428</v>
      </c>
    </row>
    <row r="43" spans="2:8" ht="12" customHeight="1" x14ac:dyDescent="0.25">
      <c r="D43" s="1" t="s">
        <v>428</v>
      </c>
      <c r="F43" s="1" t="s">
        <v>428</v>
      </c>
      <c r="H43" s="1" t="s">
        <v>428</v>
      </c>
    </row>
    <row r="44" spans="2:8" ht="12" customHeight="1" x14ac:dyDescent="0.25">
      <c r="D44" s="1" t="s">
        <v>428</v>
      </c>
      <c r="F44" s="1" t="s">
        <v>428</v>
      </c>
      <c r="H44" s="1" t="s">
        <v>428</v>
      </c>
    </row>
    <row r="45" spans="2:8" ht="12" customHeight="1" x14ac:dyDescent="0.25">
      <c r="D45" s="1" t="s">
        <v>428</v>
      </c>
      <c r="F45" s="1" t="s">
        <v>428</v>
      </c>
      <c r="H45" s="1" t="s">
        <v>428</v>
      </c>
    </row>
    <row r="46" spans="2:8" ht="12" customHeight="1" x14ac:dyDescent="0.25">
      <c r="D46" s="1" t="s">
        <v>428</v>
      </c>
      <c r="F46" s="1" t="s">
        <v>428</v>
      </c>
      <c r="H46" s="1" t="s">
        <v>428</v>
      </c>
    </row>
    <row r="47" spans="2:8" x14ac:dyDescent="0.25">
      <c r="D47" s="1" t="s">
        <v>428</v>
      </c>
      <c r="F47" s="1" t="s">
        <v>428</v>
      </c>
      <c r="H47" s="1" t="s">
        <v>428</v>
      </c>
    </row>
    <row r="48" spans="2:8" x14ac:dyDescent="0.25">
      <c r="D48" s="1" t="s">
        <v>428</v>
      </c>
      <c r="F48" s="1" t="s">
        <v>428</v>
      </c>
      <c r="H48" s="1" t="s">
        <v>428</v>
      </c>
    </row>
    <row r="49" spans="4:8" x14ac:dyDescent="0.25">
      <c r="D49" s="1" t="s">
        <v>428</v>
      </c>
      <c r="F49" s="1" t="s">
        <v>428</v>
      </c>
      <c r="H49" s="1" t="s">
        <v>428</v>
      </c>
    </row>
    <row r="50" spans="4:8" x14ac:dyDescent="0.25">
      <c r="D50" s="1" t="s">
        <v>428</v>
      </c>
      <c r="F50" s="1" t="s">
        <v>428</v>
      </c>
      <c r="H50" s="1" t="s">
        <v>428</v>
      </c>
    </row>
    <row r="51" spans="4:8" x14ac:dyDescent="0.25">
      <c r="D51" s="1" t="s">
        <v>428</v>
      </c>
      <c r="F51" s="1" t="s">
        <v>428</v>
      </c>
      <c r="H51" s="1" t="s">
        <v>428</v>
      </c>
    </row>
    <row r="52" spans="4:8" x14ac:dyDescent="0.25">
      <c r="D52" s="1" t="s">
        <v>428</v>
      </c>
      <c r="F52" s="1" t="s">
        <v>428</v>
      </c>
      <c r="H52" s="1" t="s">
        <v>428</v>
      </c>
    </row>
    <row r="53" spans="4:8" x14ac:dyDescent="0.25">
      <c r="D53" s="1" t="s">
        <v>428</v>
      </c>
      <c r="F53" s="1" t="s">
        <v>428</v>
      </c>
      <c r="H53" s="1" t="s">
        <v>428</v>
      </c>
    </row>
    <row r="54" spans="4:8" x14ac:dyDescent="0.25">
      <c r="D54" s="1" t="s">
        <v>428</v>
      </c>
      <c r="F54" s="1" t="s">
        <v>428</v>
      </c>
      <c r="H54" s="1" t="s">
        <v>428</v>
      </c>
    </row>
    <row r="55" spans="4:8" x14ac:dyDescent="0.25">
      <c r="D55" s="1" t="s">
        <v>428</v>
      </c>
      <c r="F55" s="1" t="s">
        <v>428</v>
      </c>
      <c r="H55" s="1" t="s">
        <v>428</v>
      </c>
    </row>
    <row r="56" spans="4:8" x14ac:dyDescent="0.25">
      <c r="D56" s="1" t="s">
        <v>428</v>
      </c>
      <c r="F56" s="1" t="s">
        <v>428</v>
      </c>
      <c r="H56" s="1" t="s">
        <v>428</v>
      </c>
    </row>
    <row r="57" spans="4:8" x14ac:dyDescent="0.25">
      <c r="D57" s="1" t="s">
        <v>428</v>
      </c>
      <c r="F57" s="1" t="s">
        <v>428</v>
      </c>
      <c r="H57" s="1" t="s">
        <v>428</v>
      </c>
    </row>
    <row r="58" spans="4:8" x14ac:dyDescent="0.25">
      <c r="D58" s="1" t="s">
        <v>428</v>
      </c>
      <c r="F58" s="1" t="s">
        <v>428</v>
      </c>
      <c r="H58" s="1" t="s">
        <v>428</v>
      </c>
    </row>
    <row r="59" spans="4:8" x14ac:dyDescent="0.25">
      <c r="D59" s="1" t="s">
        <v>428</v>
      </c>
      <c r="F59" s="1" t="s">
        <v>428</v>
      </c>
      <c r="H59" s="1" t="s">
        <v>428</v>
      </c>
    </row>
    <row r="60" spans="4:8" x14ac:dyDescent="0.25">
      <c r="D60" s="1" t="s">
        <v>428</v>
      </c>
      <c r="F60" s="1" t="s">
        <v>428</v>
      </c>
      <c r="H60" s="1" t="s">
        <v>428</v>
      </c>
    </row>
    <row r="61" spans="4:8" x14ac:dyDescent="0.25">
      <c r="D61" s="1" t="s">
        <v>428</v>
      </c>
      <c r="F61" s="1" t="s">
        <v>428</v>
      </c>
      <c r="H61" s="1" t="s">
        <v>428</v>
      </c>
    </row>
    <row r="62" spans="4:8" x14ac:dyDescent="0.25">
      <c r="D62" s="1" t="s">
        <v>428</v>
      </c>
      <c r="F62" s="1" t="s">
        <v>428</v>
      </c>
      <c r="H62" s="1" t="s">
        <v>428</v>
      </c>
    </row>
    <row r="63" spans="4:8" x14ac:dyDescent="0.25">
      <c r="D63" s="1" t="s">
        <v>428</v>
      </c>
      <c r="F63" s="1" t="s">
        <v>428</v>
      </c>
      <c r="H63" s="1" t="s">
        <v>428</v>
      </c>
    </row>
    <row r="64" spans="4:8" x14ac:dyDescent="0.25">
      <c r="D64" s="1" t="s">
        <v>428</v>
      </c>
      <c r="F64" s="1" t="s">
        <v>428</v>
      </c>
      <c r="H64" s="1" t="s">
        <v>428</v>
      </c>
    </row>
    <row r="65" spans="4:8" x14ac:dyDescent="0.25">
      <c r="D65" s="1" t="s">
        <v>428</v>
      </c>
      <c r="F65" s="1" t="s">
        <v>428</v>
      </c>
      <c r="H65" s="1" t="s">
        <v>428</v>
      </c>
    </row>
    <row r="66" spans="4:8" x14ac:dyDescent="0.25">
      <c r="D66" s="1" t="s">
        <v>428</v>
      </c>
      <c r="F66" s="1" t="s">
        <v>428</v>
      </c>
      <c r="H66" s="1" t="s">
        <v>428</v>
      </c>
    </row>
    <row r="67" spans="4:8" x14ac:dyDescent="0.25">
      <c r="D67" s="1" t="s">
        <v>428</v>
      </c>
      <c r="F67" s="1" t="s">
        <v>428</v>
      </c>
      <c r="H67" s="1" t="s">
        <v>428</v>
      </c>
    </row>
    <row r="68" spans="4:8" x14ac:dyDescent="0.25">
      <c r="D68" s="1" t="s">
        <v>428</v>
      </c>
      <c r="F68" s="1" t="s">
        <v>428</v>
      </c>
      <c r="H68" s="1" t="s">
        <v>428</v>
      </c>
    </row>
    <row r="69" spans="4:8" x14ac:dyDescent="0.25">
      <c r="D69" s="1" t="s">
        <v>428</v>
      </c>
      <c r="F69" s="1" t="s">
        <v>428</v>
      </c>
      <c r="H69" s="1" t="s">
        <v>428</v>
      </c>
    </row>
    <row r="70" spans="4:8" x14ac:dyDescent="0.25">
      <c r="D70" s="1" t="s">
        <v>428</v>
      </c>
      <c r="F70" s="1" t="s">
        <v>428</v>
      </c>
      <c r="H70" s="1" t="s">
        <v>428</v>
      </c>
    </row>
  </sheetData>
  <mergeCells count="7">
    <mergeCell ref="B4:B6"/>
    <mergeCell ref="C4:D4"/>
    <mergeCell ref="E4:F4"/>
    <mergeCell ref="G4:H4"/>
    <mergeCell ref="C5:D5"/>
    <mergeCell ref="E5:F5"/>
    <mergeCell ref="G5:H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R129"/>
  <sheetViews>
    <sheetView showGridLines="0" topLeftCell="A71" zoomScale="85" zoomScaleNormal="85" workbookViewId="0">
      <selection activeCell="B93" sqref="B93"/>
    </sheetView>
  </sheetViews>
  <sheetFormatPr defaultColWidth="11.42578125" defaultRowHeight="15" x14ac:dyDescent="0.25"/>
  <cols>
    <col min="1" max="1" width="2.85546875" style="1" customWidth="1"/>
    <col min="2" max="2" width="37.5703125" style="1" customWidth="1"/>
    <col min="3" max="5" width="15.7109375" style="1" customWidth="1"/>
    <col min="6" max="6" width="4.42578125" style="1" customWidth="1"/>
    <col min="7" max="9" width="15.7109375" style="1" customWidth="1"/>
    <col min="10" max="10" width="3.5703125" style="1" customWidth="1"/>
    <col min="11" max="13" width="15.7109375" style="1" customWidth="1"/>
    <col min="14" max="14" width="2.85546875" style="1" customWidth="1"/>
    <col min="15" max="17" width="15.7109375" style="1" customWidth="1"/>
    <col min="18" max="18" width="4.140625" style="3" customWidth="1"/>
    <col min="19" max="235" width="11.42578125" style="1"/>
    <col min="236" max="236" width="2.85546875" style="1" customWidth="1"/>
    <col min="237" max="237" width="37.5703125" style="1" customWidth="1"/>
    <col min="238" max="240" width="15.7109375" style="1" customWidth="1"/>
    <col min="241" max="241" width="2.85546875" style="1" customWidth="1"/>
    <col min="242" max="244" width="15.7109375" style="1" customWidth="1"/>
    <col min="245" max="245" width="2.85546875" style="1" customWidth="1"/>
    <col min="246" max="248" width="15.7109375" style="1" customWidth="1"/>
    <col min="249" max="250" width="2.85546875" style="1" customWidth="1"/>
    <col min="251" max="253" width="15.7109375" style="1" customWidth="1"/>
    <col min="254" max="254" width="2.85546875" style="1" customWidth="1"/>
    <col min="255" max="491" width="11.42578125" style="1"/>
    <col min="492" max="492" width="2.85546875" style="1" customWidth="1"/>
    <col min="493" max="493" width="37.5703125" style="1" customWidth="1"/>
    <col min="494" max="496" width="15.7109375" style="1" customWidth="1"/>
    <col min="497" max="497" width="2.85546875" style="1" customWidth="1"/>
    <col min="498" max="500" width="15.7109375" style="1" customWidth="1"/>
    <col min="501" max="501" width="2.85546875" style="1" customWidth="1"/>
    <col min="502" max="504" width="15.7109375" style="1" customWidth="1"/>
    <col min="505" max="506" width="2.85546875" style="1" customWidth="1"/>
    <col min="507" max="509" width="15.7109375" style="1" customWidth="1"/>
    <col min="510" max="510" width="2.85546875" style="1" customWidth="1"/>
    <col min="511" max="747" width="11.42578125" style="1"/>
    <col min="748" max="748" width="2.85546875" style="1" customWidth="1"/>
    <col min="749" max="749" width="37.5703125" style="1" customWidth="1"/>
    <col min="750" max="752" width="15.7109375" style="1" customWidth="1"/>
    <col min="753" max="753" width="2.85546875" style="1" customWidth="1"/>
    <col min="754" max="756" width="15.7109375" style="1" customWidth="1"/>
    <col min="757" max="757" width="2.85546875" style="1" customWidth="1"/>
    <col min="758" max="760" width="15.7109375" style="1" customWidth="1"/>
    <col min="761" max="762" width="2.85546875" style="1" customWidth="1"/>
    <col min="763" max="765" width="15.7109375" style="1" customWidth="1"/>
    <col min="766" max="766" width="2.85546875" style="1" customWidth="1"/>
    <col min="767" max="1003" width="11.42578125" style="1"/>
    <col min="1004" max="1004" width="2.85546875" style="1" customWidth="1"/>
    <col min="1005" max="1005" width="37.5703125" style="1" customWidth="1"/>
    <col min="1006" max="1008" width="15.7109375" style="1" customWidth="1"/>
    <col min="1009" max="1009" width="2.85546875" style="1" customWidth="1"/>
    <col min="1010" max="1012" width="15.7109375" style="1" customWidth="1"/>
    <col min="1013" max="1013" width="2.85546875" style="1" customWidth="1"/>
    <col min="1014" max="1016" width="15.7109375" style="1" customWidth="1"/>
    <col min="1017" max="1018" width="2.85546875" style="1" customWidth="1"/>
    <col min="1019" max="1021" width="15.7109375" style="1" customWidth="1"/>
    <col min="1022" max="1022" width="2.85546875" style="1" customWidth="1"/>
    <col min="1023" max="1259" width="11.42578125" style="1"/>
    <col min="1260" max="1260" width="2.85546875" style="1" customWidth="1"/>
    <col min="1261" max="1261" width="37.5703125" style="1" customWidth="1"/>
    <col min="1262" max="1264" width="15.7109375" style="1" customWidth="1"/>
    <col min="1265" max="1265" width="2.85546875" style="1" customWidth="1"/>
    <col min="1266" max="1268" width="15.7109375" style="1" customWidth="1"/>
    <col min="1269" max="1269" width="2.85546875" style="1" customWidth="1"/>
    <col min="1270" max="1272" width="15.7109375" style="1" customWidth="1"/>
    <col min="1273" max="1274" width="2.85546875" style="1" customWidth="1"/>
    <col min="1275" max="1277" width="15.7109375" style="1" customWidth="1"/>
    <col min="1278" max="1278" width="2.85546875" style="1" customWidth="1"/>
    <col min="1279" max="1515" width="11.42578125" style="1"/>
    <col min="1516" max="1516" width="2.85546875" style="1" customWidth="1"/>
    <col min="1517" max="1517" width="37.5703125" style="1" customWidth="1"/>
    <col min="1518" max="1520" width="15.7109375" style="1" customWidth="1"/>
    <col min="1521" max="1521" width="2.85546875" style="1" customWidth="1"/>
    <col min="1522" max="1524" width="15.7109375" style="1" customWidth="1"/>
    <col min="1525" max="1525" width="2.85546875" style="1" customWidth="1"/>
    <col min="1526" max="1528" width="15.7109375" style="1" customWidth="1"/>
    <col min="1529" max="1530" width="2.85546875" style="1" customWidth="1"/>
    <col min="1531" max="1533" width="15.7109375" style="1" customWidth="1"/>
    <col min="1534" max="1534" width="2.85546875" style="1" customWidth="1"/>
    <col min="1535" max="1771" width="11.42578125" style="1"/>
    <col min="1772" max="1772" width="2.85546875" style="1" customWidth="1"/>
    <col min="1773" max="1773" width="37.5703125" style="1" customWidth="1"/>
    <col min="1774" max="1776" width="15.7109375" style="1" customWidth="1"/>
    <col min="1777" max="1777" width="2.85546875" style="1" customWidth="1"/>
    <col min="1778" max="1780" width="15.7109375" style="1" customWidth="1"/>
    <col min="1781" max="1781" width="2.85546875" style="1" customWidth="1"/>
    <col min="1782" max="1784" width="15.7109375" style="1" customWidth="1"/>
    <col min="1785" max="1786" width="2.85546875" style="1" customWidth="1"/>
    <col min="1787" max="1789" width="15.7109375" style="1" customWidth="1"/>
    <col min="1790" max="1790" width="2.85546875" style="1" customWidth="1"/>
    <col min="1791" max="2027" width="11.42578125" style="1"/>
    <col min="2028" max="2028" width="2.85546875" style="1" customWidth="1"/>
    <col min="2029" max="2029" width="37.5703125" style="1" customWidth="1"/>
    <col min="2030" max="2032" width="15.7109375" style="1" customWidth="1"/>
    <col min="2033" max="2033" width="2.85546875" style="1" customWidth="1"/>
    <col min="2034" max="2036" width="15.7109375" style="1" customWidth="1"/>
    <col min="2037" max="2037" width="2.85546875" style="1" customWidth="1"/>
    <col min="2038" max="2040" width="15.7109375" style="1" customWidth="1"/>
    <col min="2041" max="2042" width="2.85546875" style="1" customWidth="1"/>
    <col min="2043" max="2045" width="15.7109375" style="1" customWidth="1"/>
    <col min="2046" max="2046" width="2.85546875" style="1" customWidth="1"/>
    <col min="2047" max="2283" width="11.42578125" style="1"/>
    <col min="2284" max="2284" width="2.85546875" style="1" customWidth="1"/>
    <col min="2285" max="2285" width="37.5703125" style="1" customWidth="1"/>
    <col min="2286" max="2288" width="15.7109375" style="1" customWidth="1"/>
    <col min="2289" max="2289" width="2.85546875" style="1" customWidth="1"/>
    <col min="2290" max="2292" width="15.7109375" style="1" customWidth="1"/>
    <col min="2293" max="2293" width="2.85546875" style="1" customWidth="1"/>
    <col min="2294" max="2296" width="15.7109375" style="1" customWidth="1"/>
    <col min="2297" max="2298" width="2.85546875" style="1" customWidth="1"/>
    <col min="2299" max="2301" width="15.7109375" style="1" customWidth="1"/>
    <col min="2302" max="2302" width="2.85546875" style="1" customWidth="1"/>
    <col min="2303" max="2539" width="11.42578125" style="1"/>
    <col min="2540" max="2540" width="2.85546875" style="1" customWidth="1"/>
    <col min="2541" max="2541" width="37.5703125" style="1" customWidth="1"/>
    <col min="2542" max="2544" width="15.7109375" style="1" customWidth="1"/>
    <col min="2545" max="2545" width="2.85546875" style="1" customWidth="1"/>
    <col min="2546" max="2548" width="15.7109375" style="1" customWidth="1"/>
    <col min="2549" max="2549" width="2.85546875" style="1" customWidth="1"/>
    <col min="2550" max="2552" width="15.7109375" style="1" customWidth="1"/>
    <col min="2553" max="2554" width="2.85546875" style="1" customWidth="1"/>
    <col min="2555" max="2557" width="15.7109375" style="1" customWidth="1"/>
    <col min="2558" max="2558" width="2.85546875" style="1" customWidth="1"/>
    <col min="2559" max="2795" width="11.42578125" style="1"/>
    <col min="2796" max="2796" width="2.85546875" style="1" customWidth="1"/>
    <col min="2797" max="2797" width="37.5703125" style="1" customWidth="1"/>
    <col min="2798" max="2800" width="15.7109375" style="1" customWidth="1"/>
    <col min="2801" max="2801" width="2.85546875" style="1" customWidth="1"/>
    <col min="2802" max="2804" width="15.7109375" style="1" customWidth="1"/>
    <col min="2805" max="2805" width="2.85546875" style="1" customWidth="1"/>
    <col min="2806" max="2808" width="15.7109375" style="1" customWidth="1"/>
    <col min="2809" max="2810" width="2.85546875" style="1" customWidth="1"/>
    <col min="2811" max="2813" width="15.7109375" style="1" customWidth="1"/>
    <col min="2814" max="2814" width="2.85546875" style="1" customWidth="1"/>
    <col min="2815" max="3051" width="11.42578125" style="1"/>
    <col min="3052" max="3052" width="2.85546875" style="1" customWidth="1"/>
    <col min="3053" max="3053" width="37.5703125" style="1" customWidth="1"/>
    <col min="3054" max="3056" width="15.7109375" style="1" customWidth="1"/>
    <col min="3057" max="3057" width="2.85546875" style="1" customWidth="1"/>
    <col min="3058" max="3060" width="15.7109375" style="1" customWidth="1"/>
    <col min="3061" max="3061" width="2.85546875" style="1" customWidth="1"/>
    <col min="3062" max="3064" width="15.7109375" style="1" customWidth="1"/>
    <col min="3065" max="3066" width="2.85546875" style="1" customWidth="1"/>
    <col min="3067" max="3069" width="15.7109375" style="1" customWidth="1"/>
    <col min="3070" max="3070" width="2.85546875" style="1" customWidth="1"/>
    <col min="3071" max="3307" width="11.42578125" style="1"/>
    <col min="3308" max="3308" width="2.85546875" style="1" customWidth="1"/>
    <col min="3309" max="3309" width="37.5703125" style="1" customWidth="1"/>
    <col min="3310" max="3312" width="15.7109375" style="1" customWidth="1"/>
    <col min="3313" max="3313" width="2.85546875" style="1" customWidth="1"/>
    <col min="3314" max="3316" width="15.7109375" style="1" customWidth="1"/>
    <col min="3317" max="3317" width="2.85546875" style="1" customWidth="1"/>
    <col min="3318" max="3320" width="15.7109375" style="1" customWidth="1"/>
    <col min="3321" max="3322" width="2.85546875" style="1" customWidth="1"/>
    <col min="3323" max="3325" width="15.7109375" style="1" customWidth="1"/>
    <col min="3326" max="3326" width="2.85546875" style="1" customWidth="1"/>
    <col min="3327" max="3563" width="11.42578125" style="1"/>
    <col min="3564" max="3564" width="2.85546875" style="1" customWidth="1"/>
    <col min="3565" max="3565" width="37.5703125" style="1" customWidth="1"/>
    <col min="3566" max="3568" width="15.7109375" style="1" customWidth="1"/>
    <col min="3569" max="3569" width="2.85546875" style="1" customWidth="1"/>
    <col min="3570" max="3572" width="15.7109375" style="1" customWidth="1"/>
    <col min="3573" max="3573" width="2.85546875" style="1" customWidth="1"/>
    <col min="3574" max="3576" width="15.7109375" style="1" customWidth="1"/>
    <col min="3577" max="3578" width="2.85546875" style="1" customWidth="1"/>
    <col min="3579" max="3581" width="15.7109375" style="1" customWidth="1"/>
    <col min="3582" max="3582" width="2.85546875" style="1" customWidth="1"/>
    <col min="3583" max="3819" width="11.42578125" style="1"/>
    <col min="3820" max="3820" width="2.85546875" style="1" customWidth="1"/>
    <col min="3821" max="3821" width="37.5703125" style="1" customWidth="1"/>
    <col min="3822" max="3824" width="15.7109375" style="1" customWidth="1"/>
    <col min="3825" max="3825" width="2.85546875" style="1" customWidth="1"/>
    <col min="3826" max="3828" width="15.7109375" style="1" customWidth="1"/>
    <col min="3829" max="3829" width="2.85546875" style="1" customWidth="1"/>
    <col min="3830" max="3832" width="15.7109375" style="1" customWidth="1"/>
    <col min="3833" max="3834" width="2.85546875" style="1" customWidth="1"/>
    <col min="3835" max="3837" width="15.7109375" style="1" customWidth="1"/>
    <col min="3838" max="3838" width="2.85546875" style="1" customWidth="1"/>
    <col min="3839" max="4075" width="11.42578125" style="1"/>
    <col min="4076" max="4076" width="2.85546875" style="1" customWidth="1"/>
    <col min="4077" max="4077" width="37.5703125" style="1" customWidth="1"/>
    <col min="4078" max="4080" width="15.7109375" style="1" customWidth="1"/>
    <col min="4081" max="4081" width="2.85546875" style="1" customWidth="1"/>
    <col min="4082" max="4084" width="15.7109375" style="1" customWidth="1"/>
    <col min="4085" max="4085" width="2.85546875" style="1" customWidth="1"/>
    <col min="4086" max="4088" width="15.7109375" style="1" customWidth="1"/>
    <col min="4089" max="4090" width="2.85546875" style="1" customWidth="1"/>
    <col min="4091" max="4093" width="15.7109375" style="1" customWidth="1"/>
    <col min="4094" max="4094" width="2.85546875" style="1" customWidth="1"/>
    <col min="4095" max="4331" width="11.42578125" style="1"/>
    <col min="4332" max="4332" width="2.85546875" style="1" customWidth="1"/>
    <col min="4333" max="4333" width="37.5703125" style="1" customWidth="1"/>
    <col min="4334" max="4336" width="15.7109375" style="1" customWidth="1"/>
    <col min="4337" max="4337" width="2.85546875" style="1" customWidth="1"/>
    <col min="4338" max="4340" width="15.7109375" style="1" customWidth="1"/>
    <col min="4341" max="4341" width="2.85546875" style="1" customWidth="1"/>
    <col min="4342" max="4344" width="15.7109375" style="1" customWidth="1"/>
    <col min="4345" max="4346" width="2.85546875" style="1" customWidth="1"/>
    <col min="4347" max="4349" width="15.7109375" style="1" customWidth="1"/>
    <col min="4350" max="4350" width="2.85546875" style="1" customWidth="1"/>
    <col min="4351" max="4587" width="11.42578125" style="1"/>
    <col min="4588" max="4588" width="2.85546875" style="1" customWidth="1"/>
    <col min="4589" max="4589" width="37.5703125" style="1" customWidth="1"/>
    <col min="4590" max="4592" width="15.7109375" style="1" customWidth="1"/>
    <col min="4593" max="4593" width="2.85546875" style="1" customWidth="1"/>
    <col min="4594" max="4596" width="15.7109375" style="1" customWidth="1"/>
    <col min="4597" max="4597" width="2.85546875" style="1" customWidth="1"/>
    <col min="4598" max="4600" width="15.7109375" style="1" customWidth="1"/>
    <col min="4601" max="4602" width="2.85546875" style="1" customWidth="1"/>
    <col min="4603" max="4605" width="15.7109375" style="1" customWidth="1"/>
    <col min="4606" max="4606" width="2.85546875" style="1" customWidth="1"/>
    <col min="4607" max="4843" width="11.42578125" style="1"/>
    <col min="4844" max="4844" width="2.85546875" style="1" customWidth="1"/>
    <col min="4845" max="4845" width="37.5703125" style="1" customWidth="1"/>
    <col min="4846" max="4848" width="15.7109375" style="1" customWidth="1"/>
    <col min="4849" max="4849" width="2.85546875" style="1" customWidth="1"/>
    <col min="4850" max="4852" width="15.7109375" style="1" customWidth="1"/>
    <col min="4853" max="4853" width="2.85546875" style="1" customWidth="1"/>
    <col min="4854" max="4856" width="15.7109375" style="1" customWidth="1"/>
    <col min="4857" max="4858" width="2.85546875" style="1" customWidth="1"/>
    <col min="4859" max="4861" width="15.7109375" style="1" customWidth="1"/>
    <col min="4862" max="4862" width="2.85546875" style="1" customWidth="1"/>
    <col min="4863" max="5099" width="11.42578125" style="1"/>
    <col min="5100" max="5100" width="2.85546875" style="1" customWidth="1"/>
    <col min="5101" max="5101" width="37.5703125" style="1" customWidth="1"/>
    <col min="5102" max="5104" width="15.7109375" style="1" customWidth="1"/>
    <col min="5105" max="5105" width="2.85546875" style="1" customWidth="1"/>
    <col min="5106" max="5108" width="15.7109375" style="1" customWidth="1"/>
    <col min="5109" max="5109" width="2.85546875" style="1" customWidth="1"/>
    <col min="5110" max="5112" width="15.7109375" style="1" customWidth="1"/>
    <col min="5113" max="5114" width="2.85546875" style="1" customWidth="1"/>
    <col min="5115" max="5117" width="15.7109375" style="1" customWidth="1"/>
    <col min="5118" max="5118" width="2.85546875" style="1" customWidth="1"/>
    <col min="5119" max="5355" width="11.42578125" style="1"/>
    <col min="5356" max="5356" width="2.85546875" style="1" customWidth="1"/>
    <col min="5357" max="5357" width="37.5703125" style="1" customWidth="1"/>
    <col min="5358" max="5360" width="15.7109375" style="1" customWidth="1"/>
    <col min="5361" max="5361" width="2.85546875" style="1" customWidth="1"/>
    <col min="5362" max="5364" width="15.7109375" style="1" customWidth="1"/>
    <col min="5365" max="5365" width="2.85546875" style="1" customWidth="1"/>
    <col min="5366" max="5368" width="15.7109375" style="1" customWidth="1"/>
    <col min="5369" max="5370" width="2.85546875" style="1" customWidth="1"/>
    <col min="5371" max="5373" width="15.7109375" style="1" customWidth="1"/>
    <col min="5374" max="5374" width="2.85546875" style="1" customWidth="1"/>
    <col min="5375" max="5611" width="11.42578125" style="1"/>
    <col min="5612" max="5612" width="2.85546875" style="1" customWidth="1"/>
    <col min="5613" max="5613" width="37.5703125" style="1" customWidth="1"/>
    <col min="5614" max="5616" width="15.7109375" style="1" customWidth="1"/>
    <col min="5617" max="5617" width="2.85546875" style="1" customWidth="1"/>
    <col min="5618" max="5620" width="15.7109375" style="1" customWidth="1"/>
    <col min="5621" max="5621" width="2.85546875" style="1" customWidth="1"/>
    <col min="5622" max="5624" width="15.7109375" style="1" customWidth="1"/>
    <col min="5625" max="5626" width="2.85546875" style="1" customWidth="1"/>
    <col min="5627" max="5629" width="15.7109375" style="1" customWidth="1"/>
    <col min="5630" max="5630" width="2.85546875" style="1" customWidth="1"/>
    <col min="5631" max="5867" width="11.42578125" style="1"/>
    <col min="5868" max="5868" width="2.85546875" style="1" customWidth="1"/>
    <col min="5869" max="5869" width="37.5703125" style="1" customWidth="1"/>
    <col min="5870" max="5872" width="15.7109375" style="1" customWidth="1"/>
    <col min="5873" max="5873" width="2.85546875" style="1" customWidth="1"/>
    <col min="5874" max="5876" width="15.7109375" style="1" customWidth="1"/>
    <col min="5877" max="5877" width="2.85546875" style="1" customWidth="1"/>
    <col min="5878" max="5880" width="15.7109375" style="1" customWidth="1"/>
    <col min="5881" max="5882" width="2.85546875" style="1" customWidth="1"/>
    <col min="5883" max="5885" width="15.7109375" style="1" customWidth="1"/>
    <col min="5886" max="5886" width="2.85546875" style="1" customWidth="1"/>
    <col min="5887" max="6123" width="11.42578125" style="1"/>
    <col min="6124" max="6124" width="2.85546875" style="1" customWidth="1"/>
    <col min="6125" max="6125" width="37.5703125" style="1" customWidth="1"/>
    <col min="6126" max="6128" width="15.7109375" style="1" customWidth="1"/>
    <col min="6129" max="6129" width="2.85546875" style="1" customWidth="1"/>
    <col min="6130" max="6132" width="15.7109375" style="1" customWidth="1"/>
    <col min="6133" max="6133" width="2.85546875" style="1" customWidth="1"/>
    <col min="6134" max="6136" width="15.7109375" style="1" customWidth="1"/>
    <col min="6137" max="6138" width="2.85546875" style="1" customWidth="1"/>
    <col min="6139" max="6141" width="15.7109375" style="1" customWidth="1"/>
    <col min="6142" max="6142" width="2.85546875" style="1" customWidth="1"/>
    <col min="6143" max="6379" width="11.42578125" style="1"/>
    <col min="6380" max="6380" width="2.85546875" style="1" customWidth="1"/>
    <col min="6381" max="6381" width="37.5703125" style="1" customWidth="1"/>
    <col min="6382" max="6384" width="15.7109375" style="1" customWidth="1"/>
    <col min="6385" max="6385" width="2.85546875" style="1" customWidth="1"/>
    <col min="6386" max="6388" width="15.7109375" style="1" customWidth="1"/>
    <col min="6389" max="6389" width="2.85546875" style="1" customWidth="1"/>
    <col min="6390" max="6392" width="15.7109375" style="1" customWidth="1"/>
    <col min="6393" max="6394" width="2.85546875" style="1" customWidth="1"/>
    <col min="6395" max="6397" width="15.7109375" style="1" customWidth="1"/>
    <col min="6398" max="6398" width="2.85546875" style="1" customWidth="1"/>
    <col min="6399" max="6635" width="11.42578125" style="1"/>
    <col min="6636" max="6636" width="2.85546875" style="1" customWidth="1"/>
    <col min="6637" max="6637" width="37.5703125" style="1" customWidth="1"/>
    <col min="6638" max="6640" width="15.7109375" style="1" customWidth="1"/>
    <col min="6641" max="6641" width="2.85546875" style="1" customWidth="1"/>
    <col min="6642" max="6644" width="15.7109375" style="1" customWidth="1"/>
    <col min="6645" max="6645" width="2.85546875" style="1" customWidth="1"/>
    <col min="6646" max="6648" width="15.7109375" style="1" customWidth="1"/>
    <col min="6649" max="6650" width="2.85546875" style="1" customWidth="1"/>
    <col min="6651" max="6653" width="15.7109375" style="1" customWidth="1"/>
    <col min="6654" max="6654" width="2.85546875" style="1" customWidth="1"/>
    <col min="6655" max="6891" width="11.42578125" style="1"/>
    <col min="6892" max="6892" width="2.85546875" style="1" customWidth="1"/>
    <col min="6893" max="6893" width="37.5703125" style="1" customWidth="1"/>
    <col min="6894" max="6896" width="15.7109375" style="1" customWidth="1"/>
    <col min="6897" max="6897" width="2.85546875" style="1" customWidth="1"/>
    <col min="6898" max="6900" width="15.7109375" style="1" customWidth="1"/>
    <col min="6901" max="6901" width="2.85546875" style="1" customWidth="1"/>
    <col min="6902" max="6904" width="15.7109375" style="1" customWidth="1"/>
    <col min="6905" max="6906" width="2.85546875" style="1" customWidth="1"/>
    <col min="6907" max="6909" width="15.7109375" style="1" customWidth="1"/>
    <col min="6910" max="6910" width="2.85546875" style="1" customWidth="1"/>
    <col min="6911" max="7147" width="11.42578125" style="1"/>
    <col min="7148" max="7148" width="2.85546875" style="1" customWidth="1"/>
    <col min="7149" max="7149" width="37.5703125" style="1" customWidth="1"/>
    <col min="7150" max="7152" width="15.7109375" style="1" customWidth="1"/>
    <col min="7153" max="7153" width="2.85546875" style="1" customWidth="1"/>
    <col min="7154" max="7156" width="15.7109375" style="1" customWidth="1"/>
    <col min="7157" max="7157" width="2.85546875" style="1" customWidth="1"/>
    <col min="7158" max="7160" width="15.7109375" style="1" customWidth="1"/>
    <col min="7161" max="7162" width="2.85546875" style="1" customWidth="1"/>
    <col min="7163" max="7165" width="15.7109375" style="1" customWidth="1"/>
    <col min="7166" max="7166" width="2.85546875" style="1" customWidth="1"/>
    <col min="7167" max="7403" width="11.42578125" style="1"/>
    <col min="7404" max="7404" width="2.85546875" style="1" customWidth="1"/>
    <col min="7405" max="7405" width="37.5703125" style="1" customWidth="1"/>
    <col min="7406" max="7408" width="15.7109375" style="1" customWidth="1"/>
    <col min="7409" max="7409" width="2.85546875" style="1" customWidth="1"/>
    <col min="7410" max="7412" width="15.7109375" style="1" customWidth="1"/>
    <col min="7413" max="7413" width="2.85546875" style="1" customWidth="1"/>
    <col min="7414" max="7416" width="15.7109375" style="1" customWidth="1"/>
    <col min="7417" max="7418" width="2.85546875" style="1" customWidth="1"/>
    <col min="7419" max="7421" width="15.7109375" style="1" customWidth="1"/>
    <col min="7422" max="7422" width="2.85546875" style="1" customWidth="1"/>
    <col min="7423" max="7659" width="11.42578125" style="1"/>
    <col min="7660" max="7660" width="2.85546875" style="1" customWidth="1"/>
    <col min="7661" max="7661" width="37.5703125" style="1" customWidth="1"/>
    <col min="7662" max="7664" width="15.7109375" style="1" customWidth="1"/>
    <col min="7665" max="7665" width="2.85546875" style="1" customWidth="1"/>
    <col min="7666" max="7668" width="15.7109375" style="1" customWidth="1"/>
    <col min="7669" max="7669" width="2.85546875" style="1" customWidth="1"/>
    <col min="7670" max="7672" width="15.7109375" style="1" customWidth="1"/>
    <col min="7673" max="7674" width="2.85546875" style="1" customWidth="1"/>
    <col min="7675" max="7677" width="15.7109375" style="1" customWidth="1"/>
    <col min="7678" max="7678" width="2.85546875" style="1" customWidth="1"/>
    <col min="7679" max="7915" width="11.42578125" style="1"/>
    <col min="7916" max="7916" width="2.85546875" style="1" customWidth="1"/>
    <col min="7917" max="7917" width="37.5703125" style="1" customWidth="1"/>
    <col min="7918" max="7920" width="15.7109375" style="1" customWidth="1"/>
    <col min="7921" max="7921" width="2.85546875" style="1" customWidth="1"/>
    <col min="7922" max="7924" width="15.7109375" style="1" customWidth="1"/>
    <col min="7925" max="7925" width="2.85546875" style="1" customWidth="1"/>
    <col min="7926" max="7928" width="15.7109375" style="1" customWidth="1"/>
    <col min="7929" max="7930" width="2.85546875" style="1" customWidth="1"/>
    <col min="7931" max="7933" width="15.7109375" style="1" customWidth="1"/>
    <col min="7934" max="7934" width="2.85546875" style="1" customWidth="1"/>
    <col min="7935" max="8171" width="11.42578125" style="1"/>
    <col min="8172" max="8172" width="2.85546875" style="1" customWidth="1"/>
    <col min="8173" max="8173" width="37.5703125" style="1" customWidth="1"/>
    <col min="8174" max="8176" width="15.7109375" style="1" customWidth="1"/>
    <col min="8177" max="8177" width="2.85546875" style="1" customWidth="1"/>
    <col min="8178" max="8180" width="15.7109375" style="1" customWidth="1"/>
    <col min="8181" max="8181" width="2.85546875" style="1" customWidth="1"/>
    <col min="8182" max="8184" width="15.7109375" style="1" customWidth="1"/>
    <col min="8185" max="8186" width="2.85546875" style="1" customWidth="1"/>
    <col min="8187" max="8189" width="15.7109375" style="1" customWidth="1"/>
    <col min="8190" max="8190" width="2.85546875" style="1" customWidth="1"/>
    <col min="8191" max="8427" width="11.42578125" style="1"/>
    <col min="8428" max="8428" width="2.85546875" style="1" customWidth="1"/>
    <col min="8429" max="8429" width="37.5703125" style="1" customWidth="1"/>
    <col min="8430" max="8432" width="15.7109375" style="1" customWidth="1"/>
    <col min="8433" max="8433" width="2.85546875" style="1" customWidth="1"/>
    <col min="8434" max="8436" width="15.7109375" style="1" customWidth="1"/>
    <col min="8437" max="8437" width="2.85546875" style="1" customWidth="1"/>
    <col min="8438" max="8440" width="15.7109375" style="1" customWidth="1"/>
    <col min="8441" max="8442" width="2.85546875" style="1" customWidth="1"/>
    <col min="8443" max="8445" width="15.7109375" style="1" customWidth="1"/>
    <col min="8446" max="8446" width="2.85546875" style="1" customWidth="1"/>
    <col min="8447" max="8683" width="11.42578125" style="1"/>
    <col min="8684" max="8684" width="2.85546875" style="1" customWidth="1"/>
    <col min="8685" max="8685" width="37.5703125" style="1" customWidth="1"/>
    <col min="8686" max="8688" width="15.7109375" style="1" customWidth="1"/>
    <col min="8689" max="8689" width="2.85546875" style="1" customWidth="1"/>
    <col min="8690" max="8692" width="15.7109375" style="1" customWidth="1"/>
    <col min="8693" max="8693" width="2.85546875" style="1" customWidth="1"/>
    <col min="8694" max="8696" width="15.7109375" style="1" customWidth="1"/>
    <col min="8697" max="8698" width="2.85546875" style="1" customWidth="1"/>
    <col min="8699" max="8701" width="15.7109375" style="1" customWidth="1"/>
    <col min="8702" max="8702" width="2.85546875" style="1" customWidth="1"/>
    <col min="8703" max="8939" width="11.42578125" style="1"/>
    <col min="8940" max="8940" width="2.85546875" style="1" customWidth="1"/>
    <col min="8941" max="8941" width="37.5703125" style="1" customWidth="1"/>
    <col min="8942" max="8944" width="15.7109375" style="1" customWidth="1"/>
    <col min="8945" max="8945" width="2.85546875" style="1" customWidth="1"/>
    <col min="8946" max="8948" width="15.7109375" style="1" customWidth="1"/>
    <col min="8949" max="8949" width="2.85546875" style="1" customWidth="1"/>
    <col min="8950" max="8952" width="15.7109375" style="1" customWidth="1"/>
    <col min="8953" max="8954" width="2.85546875" style="1" customWidth="1"/>
    <col min="8955" max="8957" width="15.7109375" style="1" customWidth="1"/>
    <col min="8958" max="8958" width="2.85546875" style="1" customWidth="1"/>
    <col min="8959" max="9195" width="11.42578125" style="1"/>
    <col min="9196" max="9196" width="2.85546875" style="1" customWidth="1"/>
    <col min="9197" max="9197" width="37.5703125" style="1" customWidth="1"/>
    <col min="9198" max="9200" width="15.7109375" style="1" customWidth="1"/>
    <col min="9201" max="9201" width="2.85546875" style="1" customWidth="1"/>
    <col min="9202" max="9204" width="15.7109375" style="1" customWidth="1"/>
    <col min="9205" max="9205" width="2.85546875" style="1" customWidth="1"/>
    <col min="9206" max="9208" width="15.7109375" style="1" customWidth="1"/>
    <col min="9209" max="9210" width="2.85546875" style="1" customWidth="1"/>
    <col min="9211" max="9213" width="15.7109375" style="1" customWidth="1"/>
    <col min="9214" max="9214" width="2.85546875" style="1" customWidth="1"/>
    <col min="9215" max="9451" width="11.42578125" style="1"/>
    <col min="9452" max="9452" width="2.85546875" style="1" customWidth="1"/>
    <col min="9453" max="9453" width="37.5703125" style="1" customWidth="1"/>
    <col min="9454" max="9456" width="15.7109375" style="1" customWidth="1"/>
    <col min="9457" max="9457" width="2.85546875" style="1" customWidth="1"/>
    <col min="9458" max="9460" width="15.7109375" style="1" customWidth="1"/>
    <col min="9461" max="9461" width="2.85546875" style="1" customWidth="1"/>
    <col min="9462" max="9464" width="15.7109375" style="1" customWidth="1"/>
    <col min="9465" max="9466" width="2.85546875" style="1" customWidth="1"/>
    <col min="9467" max="9469" width="15.7109375" style="1" customWidth="1"/>
    <col min="9470" max="9470" width="2.85546875" style="1" customWidth="1"/>
    <col min="9471" max="9707" width="11.42578125" style="1"/>
    <col min="9708" max="9708" width="2.85546875" style="1" customWidth="1"/>
    <col min="9709" max="9709" width="37.5703125" style="1" customWidth="1"/>
    <col min="9710" max="9712" width="15.7109375" style="1" customWidth="1"/>
    <col min="9713" max="9713" width="2.85546875" style="1" customWidth="1"/>
    <col min="9714" max="9716" width="15.7109375" style="1" customWidth="1"/>
    <col min="9717" max="9717" width="2.85546875" style="1" customWidth="1"/>
    <col min="9718" max="9720" width="15.7109375" style="1" customWidth="1"/>
    <col min="9721" max="9722" width="2.85546875" style="1" customWidth="1"/>
    <col min="9723" max="9725" width="15.7109375" style="1" customWidth="1"/>
    <col min="9726" max="9726" width="2.85546875" style="1" customWidth="1"/>
    <col min="9727" max="9963" width="11.42578125" style="1"/>
    <col min="9964" max="9964" width="2.85546875" style="1" customWidth="1"/>
    <col min="9965" max="9965" width="37.5703125" style="1" customWidth="1"/>
    <col min="9966" max="9968" width="15.7109375" style="1" customWidth="1"/>
    <col min="9969" max="9969" width="2.85546875" style="1" customWidth="1"/>
    <col min="9970" max="9972" width="15.7109375" style="1" customWidth="1"/>
    <col min="9973" max="9973" width="2.85546875" style="1" customWidth="1"/>
    <col min="9974" max="9976" width="15.7109375" style="1" customWidth="1"/>
    <col min="9977" max="9978" width="2.85546875" style="1" customWidth="1"/>
    <col min="9979" max="9981" width="15.7109375" style="1" customWidth="1"/>
    <col min="9982" max="9982" width="2.85546875" style="1" customWidth="1"/>
    <col min="9983" max="10219" width="11.42578125" style="1"/>
    <col min="10220" max="10220" width="2.85546875" style="1" customWidth="1"/>
    <col min="10221" max="10221" width="37.5703125" style="1" customWidth="1"/>
    <col min="10222" max="10224" width="15.7109375" style="1" customWidth="1"/>
    <col min="10225" max="10225" width="2.85546875" style="1" customWidth="1"/>
    <col min="10226" max="10228" width="15.7109375" style="1" customWidth="1"/>
    <col min="10229" max="10229" width="2.85546875" style="1" customWidth="1"/>
    <col min="10230" max="10232" width="15.7109375" style="1" customWidth="1"/>
    <col min="10233" max="10234" width="2.85546875" style="1" customWidth="1"/>
    <col min="10235" max="10237" width="15.7109375" style="1" customWidth="1"/>
    <col min="10238" max="10238" width="2.85546875" style="1" customWidth="1"/>
    <col min="10239" max="10475" width="11.42578125" style="1"/>
    <col min="10476" max="10476" width="2.85546875" style="1" customWidth="1"/>
    <col min="10477" max="10477" width="37.5703125" style="1" customWidth="1"/>
    <col min="10478" max="10480" width="15.7109375" style="1" customWidth="1"/>
    <col min="10481" max="10481" width="2.85546875" style="1" customWidth="1"/>
    <col min="10482" max="10484" width="15.7109375" style="1" customWidth="1"/>
    <col min="10485" max="10485" width="2.85546875" style="1" customWidth="1"/>
    <col min="10486" max="10488" width="15.7109375" style="1" customWidth="1"/>
    <col min="10489" max="10490" width="2.85546875" style="1" customWidth="1"/>
    <col min="10491" max="10493" width="15.7109375" style="1" customWidth="1"/>
    <col min="10494" max="10494" width="2.85546875" style="1" customWidth="1"/>
    <col min="10495" max="10731" width="11.42578125" style="1"/>
    <col min="10732" max="10732" width="2.85546875" style="1" customWidth="1"/>
    <col min="10733" max="10733" width="37.5703125" style="1" customWidth="1"/>
    <col min="10734" max="10736" width="15.7109375" style="1" customWidth="1"/>
    <col min="10737" max="10737" width="2.85546875" style="1" customWidth="1"/>
    <col min="10738" max="10740" width="15.7109375" style="1" customWidth="1"/>
    <col min="10741" max="10741" width="2.85546875" style="1" customWidth="1"/>
    <col min="10742" max="10744" width="15.7109375" style="1" customWidth="1"/>
    <col min="10745" max="10746" width="2.85546875" style="1" customWidth="1"/>
    <col min="10747" max="10749" width="15.7109375" style="1" customWidth="1"/>
    <col min="10750" max="10750" width="2.85546875" style="1" customWidth="1"/>
    <col min="10751" max="10987" width="11.42578125" style="1"/>
    <col min="10988" max="10988" width="2.85546875" style="1" customWidth="1"/>
    <col min="10989" max="10989" width="37.5703125" style="1" customWidth="1"/>
    <col min="10990" max="10992" width="15.7109375" style="1" customWidth="1"/>
    <col min="10993" max="10993" width="2.85546875" style="1" customWidth="1"/>
    <col min="10994" max="10996" width="15.7109375" style="1" customWidth="1"/>
    <col min="10997" max="10997" width="2.85546875" style="1" customWidth="1"/>
    <col min="10998" max="11000" width="15.7109375" style="1" customWidth="1"/>
    <col min="11001" max="11002" width="2.85546875" style="1" customWidth="1"/>
    <col min="11003" max="11005" width="15.7109375" style="1" customWidth="1"/>
    <col min="11006" max="11006" width="2.85546875" style="1" customWidth="1"/>
    <col min="11007" max="11243" width="11.42578125" style="1"/>
    <col min="11244" max="11244" width="2.85546875" style="1" customWidth="1"/>
    <col min="11245" max="11245" width="37.5703125" style="1" customWidth="1"/>
    <col min="11246" max="11248" width="15.7109375" style="1" customWidth="1"/>
    <col min="11249" max="11249" width="2.85546875" style="1" customWidth="1"/>
    <col min="11250" max="11252" width="15.7109375" style="1" customWidth="1"/>
    <col min="11253" max="11253" width="2.85546875" style="1" customWidth="1"/>
    <col min="11254" max="11256" width="15.7109375" style="1" customWidth="1"/>
    <col min="11257" max="11258" width="2.85546875" style="1" customWidth="1"/>
    <col min="11259" max="11261" width="15.7109375" style="1" customWidth="1"/>
    <col min="11262" max="11262" width="2.85546875" style="1" customWidth="1"/>
    <col min="11263" max="11499" width="11.42578125" style="1"/>
    <col min="11500" max="11500" width="2.85546875" style="1" customWidth="1"/>
    <col min="11501" max="11501" width="37.5703125" style="1" customWidth="1"/>
    <col min="11502" max="11504" width="15.7109375" style="1" customWidth="1"/>
    <col min="11505" max="11505" width="2.85546875" style="1" customWidth="1"/>
    <col min="11506" max="11508" width="15.7109375" style="1" customWidth="1"/>
    <col min="11509" max="11509" width="2.85546875" style="1" customWidth="1"/>
    <col min="11510" max="11512" width="15.7109375" style="1" customWidth="1"/>
    <col min="11513" max="11514" width="2.85546875" style="1" customWidth="1"/>
    <col min="11515" max="11517" width="15.7109375" style="1" customWidth="1"/>
    <col min="11518" max="11518" width="2.85546875" style="1" customWidth="1"/>
    <col min="11519" max="11755" width="11.42578125" style="1"/>
    <col min="11756" max="11756" width="2.85546875" style="1" customWidth="1"/>
    <col min="11757" max="11757" width="37.5703125" style="1" customWidth="1"/>
    <col min="11758" max="11760" width="15.7109375" style="1" customWidth="1"/>
    <col min="11761" max="11761" width="2.85546875" style="1" customWidth="1"/>
    <col min="11762" max="11764" width="15.7109375" style="1" customWidth="1"/>
    <col min="11765" max="11765" width="2.85546875" style="1" customWidth="1"/>
    <col min="11766" max="11768" width="15.7109375" style="1" customWidth="1"/>
    <col min="11769" max="11770" width="2.85546875" style="1" customWidth="1"/>
    <col min="11771" max="11773" width="15.7109375" style="1" customWidth="1"/>
    <col min="11774" max="11774" width="2.85546875" style="1" customWidth="1"/>
    <col min="11775" max="12011" width="11.42578125" style="1"/>
    <col min="12012" max="12012" width="2.85546875" style="1" customWidth="1"/>
    <col min="12013" max="12013" width="37.5703125" style="1" customWidth="1"/>
    <col min="12014" max="12016" width="15.7109375" style="1" customWidth="1"/>
    <col min="12017" max="12017" width="2.85546875" style="1" customWidth="1"/>
    <col min="12018" max="12020" width="15.7109375" style="1" customWidth="1"/>
    <col min="12021" max="12021" width="2.85546875" style="1" customWidth="1"/>
    <col min="12022" max="12024" width="15.7109375" style="1" customWidth="1"/>
    <col min="12025" max="12026" width="2.85546875" style="1" customWidth="1"/>
    <col min="12027" max="12029" width="15.7109375" style="1" customWidth="1"/>
    <col min="12030" max="12030" width="2.85546875" style="1" customWidth="1"/>
    <col min="12031" max="12267" width="11.42578125" style="1"/>
    <col min="12268" max="12268" width="2.85546875" style="1" customWidth="1"/>
    <col min="12269" max="12269" width="37.5703125" style="1" customWidth="1"/>
    <col min="12270" max="12272" width="15.7109375" style="1" customWidth="1"/>
    <col min="12273" max="12273" width="2.85546875" style="1" customWidth="1"/>
    <col min="12274" max="12276" width="15.7109375" style="1" customWidth="1"/>
    <col min="12277" max="12277" width="2.85546875" style="1" customWidth="1"/>
    <col min="12278" max="12280" width="15.7109375" style="1" customWidth="1"/>
    <col min="12281" max="12282" width="2.85546875" style="1" customWidth="1"/>
    <col min="12283" max="12285" width="15.7109375" style="1" customWidth="1"/>
    <col min="12286" max="12286" width="2.85546875" style="1" customWidth="1"/>
    <col min="12287" max="12523" width="11.42578125" style="1"/>
    <col min="12524" max="12524" width="2.85546875" style="1" customWidth="1"/>
    <col min="12525" max="12525" width="37.5703125" style="1" customWidth="1"/>
    <col min="12526" max="12528" width="15.7109375" style="1" customWidth="1"/>
    <col min="12529" max="12529" width="2.85546875" style="1" customWidth="1"/>
    <col min="12530" max="12532" width="15.7109375" style="1" customWidth="1"/>
    <col min="12533" max="12533" width="2.85546875" style="1" customWidth="1"/>
    <col min="12534" max="12536" width="15.7109375" style="1" customWidth="1"/>
    <col min="12537" max="12538" width="2.85546875" style="1" customWidth="1"/>
    <col min="12539" max="12541" width="15.7109375" style="1" customWidth="1"/>
    <col min="12542" max="12542" width="2.85546875" style="1" customWidth="1"/>
    <col min="12543" max="12779" width="11.42578125" style="1"/>
    <col min="12780" max="12780" width="2.85546875" style="1" customWidth="1"/>
    <col min="12781" max="12781" width="37.5703125" style="1" customWidth="1"/>
    <col min="12782" max="12784" width="15.7109375" style="1" customWidth="1"/>
    <col min="12785" max="12785" width="2.85546875" style="1" customWidth="1"/>
    <col min="12786" max="12788" width="15.7109375" style="1" customWidth="1"/>
    <col min="12789" max="12789" width="2.85546875" style="1" customWidth="1"/>
    <col min="12790" max="12792" width="15.7109375" style="1" customWidth="1"/>
    <col min="12793" max="12794" width="2.85546875" style="1" customWidth="1"/>
    <col min="12795" max="12797" width="15.7109375" style="1" customWidth="1"/>
    <col min="12798" max="12798" width="2.85546875" style="1" customWidth="1"/>
    <col min="12799" max="13035" width="11.42578125" style="1"/>
    <col min="13036" max="13036" width="2.85546875" style="1" customWidth="1"/>
    <col min="13037" max="13037" width="37.5703125" style="1" customWidth="1"/>
    <col min="13038" max="13040" width="15.7109375" style="1" customWidth="1"/>
    <col min="13041" max="13041" width="2.85546875" style="1" customWidth="1"/>
    <col min="13042" max="13044" width="15.7109375" style="1" customWidth="1"/>
    <col min="13045" max="13045" width="2.85546875" style="1" customWidth="1"/>
    <col min="13046" max="13048" width="15.7109375" style="1" customWidth="1"/>
    <col min="13049" max="13050" width="2.85546875" style="1" customWidth="1"/>
    <col min="13051" max="13053" width="15.7109375" style="1" customWidth="1"/>
    <col min="13054" max="13054" width="2.85546875" style="1" customWidth="1"/>
    <col min="13055" max="13291" width="11.42578125" style="1"/>
    <col min="13292" max="13292" width="2.85546875" style="1" customWidth="1"/>
    <col min="13293" max="13293" width="37.5703125" style="1" customWidth="1"/>
    <col min="13294" max="13296" width="15.7109375" style="1" customWidth="1"/>
    <col min="13297" max="13297" width="2.85546875" style="1" customWidth="1"/>
    <col min="13298" max="13300" width="15.7109375" style="1" customWidth="1"/>
    <col min="13301" max="13301" width="2.85546875" style="1" customWidth="1"/>
    <col min="13302" max="13304" width="15.7109375" style="1" customWidth="1"/>
    <col min="13305" max="13306" width="2.85546875" style="1" customWidth="1"/>
    <col min="13307" max="13309" width="15.7109375" style="1" customWidth="1"/>
    <col min="13310" max="13310" width="2.85546875" style="1" customWidth="1"/>
    <col min="13311" max="13547" width="11.42578125" style="1"/>
    <col min="13548" max="13548" width="2.85546875" style="1" customWidth="1"/>
    <col min="13549" max="13549" width="37.5703125" style="1" customWidth="1"/>
    <col min="13550" max="13552" width="15.7109375" style="1" customWidth="1"/>
    <col min="13553" max="13553" width="2.85546875" style="1" customWidth="1"/>
    <col min="13554" max="13556" width="15.7109375" style="1" customWidth="1"/>
    <col min="13557" max="13557" width="2.85546875" style="1" customWidth="1"/>
    <col min="13558" max="13560" width="15.7109375" style="1" customWidth="1"/>
    <col min="13561" max="13562" width="2.85546875" style="1" customWidth="1"/>
    <col min="13563" max="13565" width="15.7109375" style="1" customWidth="1"/>
    <col min="13566" max="13566" width="2.85546875" style="1" customWidth="1"/>
    <col min="13567" max="13803" width="11.42578125" style="1"/>
    <col min="13804" max="13804" width="2.85546875" style="1" customWidth="1"/>
    <col min="13805" max="13805" width="37.5703125" style="1" customWidth="1"/>
    <col min="13806" max="13808" width="15.7109375" style="1" customWidth="1"/>
    <col min="13809" max="13809" width="2.85546875" style="1" customWidth="1"/>
    <col min="13810" max="13812" width="15.7109375" style="1" customWidth="1"/>
    <col min="13813" max="13813" width="2.85546875" style="1" customWidth="1"/>
    <col min="13814" max="13816" width="15.7109375" style="1" customWidth="1"/>
    <col min="13817" max="13818" width="2.85546875" style="1" customWidth="1"/>
    <col min="13819" max="13821" width="15.7109375" style="1" customWidth="1"/>
    <col min="13822" max="13822" width="2.85546875" style="1" customWidth="1"/>
    <col min="13823" max="14059" width="11.42578125" style="1"/>
    <col min="14060" max="14060" width="2.85546875" style="1" customWidth="1"/>
    <col min="14061" max="14061" width="37.5703125" style="1" customWidth="1"/>
    <col min="14062" max="14064" width="15.7109375" style="1" customWidth="1"/>
    <col min="14065" max="14065" width="2.85546875" style="1" customWidth="1"/>
    <col min="14066" max="14068" width="15.7109375" style="1" customWidth="1"/>
    <col min="14069" max="14069" width="2.85546875" style="1" customWidth="1"/>
    <col min="14070" max="14072" width="15.7109375" style="1" customWidth="1"/>
    <col min="14073" max="14074" width="2.85546875" style="1" customWidth="1"/>
    <col min="14075" max="14077" width="15.7109375" style="1" customWidth="1"/>
    <col min="14078" max="14078" width="2.85546875" style="1" customWidth="1"/>
    <col min="14079" max="14315" width="11.42578125" style="1"/>
    <col min="14316" max="14316" width="2.85546875" style="1" customWidth="1"/>
    <col min="14317" max="14317" width="37.5703125" style="1" customWidth="1"/>
    <col min="14318" max="14320" width="15.7109375" style="1" customWidth="1"/>
    <col min="14321" max="14321" width="2.85546875" style="1" customWidth="1"/>
    <col min="14322" max="14324" width="15.7109375" style="1" customWidth="1"/>
    <col min="14325" max="14325" width="2.85546875" style="1" customWidth="1"/>
    <col min="14326" max="14328" width="15.7109375" style="1" customWidth="1"/>
    <col min="14329" max="14330" width="2.85546875" style="1" customWidth="1"/>
    <col min="14331" max="14333" width="15.7109375" style="1" customWidth="1"/>
    <col min="14334" max="14334" width="2.85546875" style="1" customWidth="1"/>
    <col min="14335" max="14571" width="11.42578125" style="1"/>
    <col min="14572" max="14572" width="2.85546875" style="1" customWidth="1"/>
    <col min="14573" max="14573" width="37.5703125" style="1" customWidth="1"/>
    <col min="14574" max="14576" width="15.7109375" style="1" customWidth="1"/>
    <col min="14577" max="14577" width="2.85546875" style="1" customWidth="1"/>
    <col min="14578" max="14580" width="15.7109375" style="1" customWidth="1"/>
    <col min="14581" max="14581" width="2.85546875" style="1" customWidth="1"/>
    <col min="14582" max="14584" width="15.7109375" style="1" customWidth="1"/>
    <col min="14585" max="14586" width="2.85546875" style="1" customWidth="1"/>
    <col min="14587" max="14589" width="15.7109375" style="1" customWidth="1"/>
    <col min="14590" max="14590" width="2.85546875" style="1" customWidth="1"/>
    <col min="14591" max="14827" width="11.42578125" style="1"/>
    <col min="14828" max="14828" width="2.85546875" style="1" customWidth="1"/>
    <col min="14829" max="14829" width="37.5703125" style="1" customWidth="1"/>
    <col min="14830" max="14832" width="15.7109375" style="1" customWidth="1"/>
    <col min="14833" max="14833" width="2.85546875" style="1" customWidth="1"/>
    <col min="14834" max="14836" width="15.7109375" style="1" customWidth="1"/>
    <col min="14837" max="14837" width="2.85546875" style="1" customWidth="1"/>
    <col min="14838" max="14840" width="15.7109375" style="1" customWidth="1"/>
    <col min="14841" max="14842" width="2.85546875" style="1" customWidth="1"/>
    <col min="14843" max="14845" width="15.7109375" style="1" customWidth="1"/>
    <col min="14846" max="14846" width="2.85546875" style="1" customWidth="1"/>
    <col min="14847" max="15083" width="11.42578125" style="1"/>
    <col min="15084" max="15084" width="2.85546875" style="1" customWidth="1"/>
    <col min="15085" max="15085" width="37.5703125" style="1" customWidth="1"/>
    <col min="15086" max="15088" width="15.7109375" style="1" customWidth="1"/>
    <col min="15089" max="15089" width="2.85546875" style="1" customWidth="1"/>
    <col min="15090" max="15092" width="15.7109375" style="1" customWidth="1"/>
    <col min="15093" max="15093" width="2.85546875" style="1" customWidth="1"/>
    <col min="15094" max="15096" width="15.7109375" style="1" customWidth="1"/>
    <col min="15097" max="15098" width="2.85546875" style="1" customWidth="1"/>
    <col min="15099" max="15101" width="15.7109375" style="1" customWidth="1"/>
    <col min="15102" max="15102" width="2.85546875" style="1" customWidth="1"/>
    <col min="15103" max="15339" width="11.42578125" style="1"/>
    <col min="15340" max="15340" width="2.85546875" style="1" customWidth="1"/>
    <col min="15341" max="15341" width="37.5703125" style="1" customWidth="1"/>
    <col min="15342" max="15344" width="15.7109375" style="1" customWidth="1"/>
    <col min="15345" max="15345" width="2.85546875" style="1" customWidth="1"/>
    <col min="15346" max="15348" width="15.7109375" style="1" customWidth="1"/>
    <col min="15349" max="15349" width="2.85546875" style="1" customWidth="1"/>
    <col min="15350" max="15352" width="15.7109375" style="1" customWidth="1"/>
    <col min="15353" max="15354" width="2.85546875" style="1" customWidth="1"/>
    <col min="15355" max="15357" width="15.7109375" style="1" customWidth="1"/>
    <col min="15358" max="15358" width="2.85546875" style="1" customWidth="1"/>
    <col min="15359" max="15595" width="11.42578125" style="1"/>
    <col min="15596" max="15596" width="2.85546875" style="1" customWidth="1"/>
    <col min="15597" max="15597" width="37.5703125" style="1" customWidth="1"/>
    <col min="15598" max="15600" width="15.7109375" style="1" customWidth="1"/>
    <col min="15601" max="15601" width="2.85546875" style="1" customWidth="1"/>
    <col min="15602" max="15604" width="15.7109375" style="1" customWidth="1"/>
    <col min="15605" max="15605" width="2.85546875" style="1" customWidth="1"/>
    <col min="15606" max="15608" width="15.7109375" style="1" customWidth="1"/>
    <col min="15609" max="15610" width="2.85546875" style="1" customWidth="1"/>
    <col min="15611" max="15613" width="15.7109375" style="1" customWidth="1"/>
    <col min="15614" max="15614" width="2.85546875" style="1" customWidth="1"/>
    <col min="15615" max="15851" width="11.42578125" style="1"/>
    <col min="15852" max="15852" width="2.85546875" style="1" customWidth="1"/>
    <col min="15853" max="15853" width="37.5703125" style="1" customWidth="1"/>
    <col min="15854" max="15856" width="15.7109375" style="1" customWidth="1"/>
    <col min="15857" max="15857" width="2.85546875" style="1" customWidth="1"/>
    <col min="15858" max="15860" width="15.7109375" style="1" customWidth="1"/>
    <col min="15861" max="15861" width="2.85546875" style="1" customWidth="1"/>
    <col min="15862" max="15864" width="15.7109375" style="1" customWidth="1"/>
    <col min="15865" max="15866" width="2.85546875" style="1" customWidth="1"/>
    <col min="15867" max="15869" width="15.7109375" style="1" customWidth="1"/>
    <col min="15870" max="15870" width="2.85546875" style="1" customWidth="1"/>
    <col min="15871" max="16107" width="11.42578125" style="1"/>
    <col min="16108" max="16108" width="2.85546875" style="1" customWidth="1"/>
    <col min="16109" max="16109" width="37.5703125" style="1" customWidth="1"/>
    <col min="16110" max="16112" width="15.7109375" style="1" customWidth="1"/>
    <col min="16113" max="16113" width="2.85546875" style="1" customWidth="1"/>
    <col min="16114" max="16116" width="15.7109375" style="1" customWidth="1"/>
    <col min="16117" max="16117" width="2.85546875" style="1" customWidth="1"/>
    <col min="16118" max="16120" width="15.7109375" style="1" customWidth="1"/>
    <col min="16121" max="16122" width="2.85546875" style="1" customWidth="1"/>
    <col min="16123" max="16125" width="15.7109375" style="1" customWidth="1"/>
    <col min="16126" max="16126" width="2.85546875" style="1" customWidth="1"/>
    <col min="16127" max="16384" width="11.42578125" style="1"/>
  </cols>
  <sheetData>
    <row r="2" spans="2:18" x14ac:dyDescent="0.25">
      <c r="B2" s="2" t="s">
        <v>769</v>
      </c>
      <c r="D2" s="3"/>
      <c r="F2" s="90"/>
      <c r="G2" s="2"/>
      <c r="H2" s="3"/>
      <c r="K2" s="2"/>
      <c r="O2" s="2"/>
    </row>
    <row r="3" spans="2:18" x14ac:dyDescent="0.25">
      <c r="B3" s="2"/>
      <c r="C3" s="1503" t="s">
        <v>291</v>
      </c>
      <c r="D3" s="1503"/>
      <c r="E3" s="1503"/>
      <c r="F3" s="90"/>
      <c r="G3" s="1503" t="s">
        <v>292</v>
      </c>
      <c r="H3" s="1503"/>
      <c r="I3" s="1503"/>
      <c r="J3" s="90"/>
      <c r="K3" s="1503" t="s">
        <v>291</v>
      </c>
      <c r="L3" s="1503"/>
      <c r="M3" s="1503"/>
      <c r="N3" s="2"/>
      <c r="O3" s="1503" t="s">
        <v>292</v>
      </c>
      <c r="P3" s="1503"/>
      <c r="Q3" s="1503"/>
      <c r="R3" s="12"/>
    </row>
    <row r="4" spans="2:18" x14ac:dyDescent="0.25">
      <c r="B4" s="1501" t="s">
        <v>4</v>
      </c>
      <c r="C4" s="1501">
        <v>2019</v>
      </c>
      <c r="D4" s="1501"/>
      <c r="E4" s="1501"/>
      <c r="F4" s="90"/>
      <c r="G4" s="1501">
        <v>2019</v>
      </c>
      <c r="H4" s="1501"/>
      <c r="I4" s="1501"/>
      <c r="J4" s="1442"/>
      <c r="K4" s="1501">
        <v>2018</v>
      </c>
      <c r="L4" s="1501"/>
      <c r="M4" s="1501"/>
      <c r="N4" s="1443"/>
      <c r="O4" s="1501">
        <v>2018</v>
      </c>
      <c r="P4" s="1501"/>
      <c r="Q4" s="1501"/>
      <c r="R4" s="87"/>
    </row>
    <row r="5" spans="2:18" x14ac:dyDescent="0.25">
      <c r="B5" s="1501"/>
      <c r="C5" s="1501" t="s">
        <v>148</v>
      </c>
      <c r="D5" s="1441" t="s">
        <v>149</v>
      </c>
      <c r="E5" s="1441" t="s">
        <v>150</v>
      </c>
      <c r="F5" s="90"/>
      <c r="G5" s="1501" t="s">
        <v>148</v>
      </c>
      <c r="H5" s="1441" t="s">
        <v>149</v>
      </c>
      <c r="I5" s="1441" t="s">
        <v>150</v>
      </c>
      <c r="J5" s="1442"/>
      <c r="K5" s="1501" t="s">
        <v>148</v>
      </c>
      <c r="L5" s="1441" t="s">
        <v>149</v>
      </c>
      <c r="M5" s="1441" t="s">
        <v>150</v>
      </c>
      <c r="N5" s="1443"/>
      <c r="O5" s="1501" t="s">
        <v>148</v>
      </c>
      <c r="P5" s="1441" t="s">
        <v>149</v>
      </c>
      <c r="Q5" s="1441" t="s">
        <v>150</v>
      </c>
      <c r="R5" s="87"/>
    </row>
    <row r="6" spans="2:18" x14ac:dyDescent="0.25">
      <c r="B6" s="1501"/>
      <c r="C6" s="1501"/>
      <c r="D6" s="1441" t="s">
        <v>151</v>
      </c>
      <c r="E6" s="1441" t="s">
        <v>151</v>
      </c>
      <c r="F6" s="90"/>
      <c r="G6" s="1501"/>
      <c r="H6" s="1441" t="s">
        <v>151</v>
      </c>
      <c r="I6" s="1441" t="s">
        <v>151</v>
      </c>
      <c r="J6" s="1442"/>
      <c r="K6" s="1501"/>
      <c r="L6" s="1441" t="s">
        <v>151</v>
      </c>
      <c r="M6" s="1441" t="s">
        <v>151</v>
      </c>
      <c r="N6" s="1443"/>
      <c r="O6" s="1501"/>
      <c r="P6" s="1441" t="s">
        <v>151</v>
      </c>
      <c r="Q6" s="1441" t="s">
        <v>151</v>
      </c>
      <c r="R6" s="87"/>
    </row>
    <row r="7" spans="2:18" x14ac:dyDescent="0.25">
      <c r="B7" s="7"/>
      <c r="C7" s="7"/>
      <c r="D7" s="7"/>
      <c r="F7" s="90"/>
      <c r="G7" s="7"/>
      <c r="H7" s="7"/>
      <c r="J7" s="90"/>
      <c r="K7" s="7"/>
      <c r="L7" s="7"/>
      <c r="O7" s="7"/>
      <c r="P7" s="7"/>
    </row>
    <row r="8" spans="2:18" x14ac:dyDescent="0.25">
      <c r="B8" s="305" t="s">
        <v>6</v>
      </c>
      <c r="F8" s="90"/>
      <c r="G8" s="440"/>
      <c r="J8" s="90"/>
      <c r="O8" s="440"/>
      <c r="R8" s="1"/>
    </row>
    <row r="9" spans="2:18" x14ac:dyDescent="0.25">
      <c r="B9" s="595" t="s">
        <v>508</v>
      </c>
      <c r="C9" s="645">
        <f>D9+E9</f>
        <v>5</v>
      </c>
      <c r="D9" s="646">
        <v>5</v>
      </c>
      <c r="E9" s="644">
        <v>0</v>
      </c>
      <c r="F9" s="638"/>
      <c r="G9" s="645">
        <f>H9+I9</f>
        <v>21</v>
      </c>
      <c r="H9" s="646">
        <v>20</v>
      </c>
      <c r="I9" s="644">
        <v>1</v>
      </c>
      <c r="J9" s="638"/>
      <c r="K9" s="637">
        <f>L9+M9</f>
        <v>0</v>
      </c>
      <c r="L9" s="639">
        <v>0</v>
      </c>
      <c r="M9" s="644">
        <v>0</v>
      </c>
      <c r="N9" s="440"/>
      <c r="O9" s="645" t="s">
        <v>101</v>
      </c>
      <c r="P9" s="646" t="s">
        <v>101</v>
      </c>
      <c r="Q9" s="644" t="s">
        <v>101</v>
      </c>
      <c r="R9" s="1"/>
    </row>
    <row r="10" spans="2:18" x14ac:dyDescent="0.25">
      <c r="B10" s="738" t="s">
        <v>104</v>
      </c>
      <c r="C10" s="758">
        <f t="shared" ref="C10:C73" si="0">D10+E10</f>
        <v>1</v>
      </c>
      <c r="D10" s="1063">
        <v>1</v>
      </c>
      <c r="E10" s="1061">
        <v>0</v>
      </c>
      <c r="F10" s="638"/>
      <c r="G10" s="758">
        <f>H10+I10</f>
        <v>1</v>
      </c>
      <c r="H10" s="1063">
        <v>0</v>
      </c>
      <c r="I10" s="1061">
        <v>1</v>
      </c>
      <c r="J10" s="638"/>
      <c r="K10" s="1062">
        <f>L10+M10</f>
        <v>0</v>
      </c>
      <c r="L10" s="740">
        <v>0</v>
      </c>
      <c r="M10" s="1061">
        <v>0</v>
      </c>
      <c r="N10" s="440"/>
      <c r="O10" s="758">
        <f>P10+Q10</f>
        <v>1</v>
      </c>
      <c r="P10" s="1063">
        <v>1</v>
      </c>
      <c r="Q10" s="1061">
        <v>0</v>
      </c>
      <c r="R10" s="1"/>
    </row>
    <row r="11" spans="2:18" hidden="1" x14ac:dyDescent="0.25">
      <c r="B11" s="560" t="s">
        <v>7</v>
      </c>
      <c r="C11" s="648">
        <f t="shared" si="0"/>
        <v>0</v>
      </c>
      <c r="D11" s="649">
        <v>0</v>
      </c>
      <c r="E11" s="647">
        <v>0</v>
      </c>
      <c r="F11" s="638"/>
      <c r="G11" s="758" t="e">
        <f t="shared" ref="G11:G12" si="1">H11+I11</f>
        <v>#VALUE!</v>
      </c>
      <c r="H11" s="649" t="s">
        <v>101</v>
      </c>
      <c r="I11" s="647" t="s">
        <v>101</v>
      </c>
      <c r="J11" s="638"/>
      <c r="K11" s="1062" t="e">
        <f t="shared" ref="K11:K12" si="2">L11+M11</f>
        <v>#VALUE!</v>
      </c>
      <c r="L11" s="740" t="s">
        <v>101</v>
      </c>
      <c r="M11" s="1061" t="s">
        <v>101</v>
      </c>
      <c r="N11" s="440"/>
      <c r="O11" s="758">
        <f t="shared" ref="O11:O12" si="3">P11+Q11</f>
        <v>5</v>
      </c>
      <c r="P11" s="649">
        <v>0</v>
      </c>
      <c r="Q11" s="647">
        <v>5</v>
      </c>
      <c r="R11" s="1"/>
    </row>
    <row r="12" spans="2:18" x14ac:dyDescent="0.25">
      <c r="B12" s="738" t="s">
        <v>11</v>
      </c>
      <c r="C12" s="648">
        <f t="shared" si="0"/>
        <v>2</v>
      </c>
      <c r="D12" s="649">
        <v>2</v>
      </c>
      <c r="E12" s="647">
        <v>0</v>
      </c>
      <c r="F12" s="638"/>
      <c r="G12" s="758">
        <f t="shared" si="1"/>
        <v>6</v>
      </c>
      <c r="H12" s="649">
        <v>4</v>
      </c>
      <c r="I12" s="647">
        <v>2</v>
      </c>
      <c r="J12" s="638"/>
      <c r="K12" s="1062">
        <f t="shared" si="2"/>
        <v>4</v>
      </c>
      <c r="L12" s="740">
        <v>3</v>
      </c>
      <c r="M12" s="1061">
        <v>1</v>
      </c>
      <c r="N12" s="440"/>
      <c r="O12" s="758">
        <f t="shared" si="3"/>
        <v>12</v>
      </c>
      <c r="P12" s="1063">
        <v>10</v>
      </c>
      <c r="Q12" s="1061">
        <v>2</v>
      </c>
      <c r="R12" s="1"/>
    </row>
    <row r="13" spans="2:18" x14ac:dyDescent="0.25">
      <c r="B13" s="560" t="s">
        <v>13</v>
      </c>
      <c r="C13" s="648">
        <f t="shared" si="0"/>
        <v>1</v>
      </c>
      <c r="D13" s="649">
        <v>1</v>
      </c>
      <c r="E13" s="647">
        <v>0</v>
      </c>
      <c r="F13" s="638"/>
      <c r="G13" s="648">
        <f>H13+I13</f>
        <v>1</v>
      </c>
      <c r="H13" s="649">
        <v>1</v>
      </c>
      <c r="I13" s="647">
        <v>0</v>
      </c>
      <c r="J13" s="638"/>
      <c r="K13" s="640">
        <f>L13+M13</f>
        <v>1</v>
      </c>
      <c r="L13" s="641">
        <v>1</v>
      </c>
      <c r="M13" s="647">
        <v>0</v>
      </c>
      <c r="N13" s="440"/>
      <c r="O13" s="648">
        <f>P13+Q13</f>
        <v>2</v>
      </c>
      <c r="P13" s="649">
        <v>2</v>
      </c>
      <c r="Q13" s="647">
        <v>0</v>
      </c>
      <c r="R13" s="1"/>
    </row>
    <row r="14" spans="2:18" x14ac:dyDescent="0.25">
      <c r="B14" s="560" t="s">
        <v>15</v>
      </c>
      <c r="C14" s="648">
        <f t="shared" si="0"/>
        <v>1</v>
      </c>
      <c r="D14" s="649">
        <v>1</v>
      </c>
      <c r="E14" s="647">
        <v>0</v>
      </c>
      <c r="F14" s="638"/>
      <c r="G14" s="648">
        <f>H14+I14</f>
        <v>14</v>
      </c>
      <c r="H14" s="649">
        <v>13</v>
      </c>
      <c r="I14" s="647">
        <v>1</v>
      </c>
      <c r="J14" s="638"/>
      <c r="K14" s="640">
        <f t="shared" ref="K14:K21" si="4">L14+M14</f>
        <v>4</v>
      </c>
      <c r="L14" s="641">
        <v>3</v>
      </c>
      <c r="M14" s="647">
        <v>1</v>
      </c>
      <c r="N14" s="440"/>
      <c r="O14" s="648">
        <f t="shared" ref="O14:O16" si="5">P14+Q14</f>
        <v>15</v>
      </c>
      <c r="P14" s="649">
        <v>13</v>
      </c>
      <c r="Q14" s="647">
        <v>2</v>
      </c>
      <c r="R14" s="1"/>
    </row>
    <row r="15" spans="2:18" x14ac:dyDescent="0.25">
      <c r="B15" s="560" t="s">
        <v>105</v>
      </c>
      <c r="C15" s="648">
        <f t="shared" si="0"/>
        <v>1</v>
      </c>
      <c r="D15" s="649">
        <v>1</v>
      </c>
      <c r="E15" s="647">
        <v>0</v>
      </c>
      <c r="F15" s="638"/>
      <c r="G15" s="648">
        <f>H15+I15</f>
        <v>0</v>
      </c>
      <c r="H15" s="649">
        <v>0</v>
      </c>
      <c r="I15" s="647">
        <v>0</v>
      </c>
      <c r="J15" s="638"/>
      <c r="K15" s="640">
        <f t="shared" si="4"/>
        <v>3</v>
      </c>
      <c r="L15" s="641">
        <v>2</v>
      </c>
      <c r="M15" s="647">
        <v>1</v>
      </c>
      <c r="N15" s="440"/>
      <c r="O15" s="648">
        <f t="shared" si="5"/>
        <v>1</v>
      </c>
      <c r="P15" s="649">
        <v>1</v>
      </c>
      <c r="Q15" s="647">
        <v>0</v>
      </c>
      <c r="R15" s="1"/>
    </row>
    <row r="16" spans="2:18" x14ac:dyDescent="0.25">
      <c r="B16" s="560" t="s">
        <v>17</v>
      </c>
      <c r="C16" s="648">
        <f t="shared" si="0"/>
        <v>0</v>
      </c>
      <c r="D16" s="649">
        <v>0</v>
      </c>
      <c r="E16" s="647">
        <v>0</v>
      </c>
      <c r="F16" s="638"/>
      <c r="G16" s="648" t="s">
        <v>101</v>
      </c>
      <c r="H16" s="649" t="s">
        <v>101</v>
      </c>
      <c r="I16" s="647" t="s">
        <v>101</v>
      </c>
      <c r="J16" s="638"/>
      <c r="K16" s="640">
        <f t="shared" si="4"/>
        <v>2</v>
      </c>
      <c r="L16" s="641">
        <v>2</v>
      </c>
      <c r="M16" s="647">
        <v>0</v>
      </c>
      <c r="N16" s="440"/>
      <c r="O16" s="648">
        <f t="shared" si="5"/>
        <v>1</v>
      </c>
      <c r="P16" s="649">
        <v>1</v>
      </c>
      <c r="Q16" s="647">
        <v>0</v>
      </c>
      <c r="R16" s="1"/>
    </row>
    <row r="17" spans="2:18" x14ac:dyDescent="0.25">
      <c r="B17" s="560" t="s">
        <v>510</v>
      </c>
      <c r="C17" s="648">
        <f t="shared" si="0"/>
        <v>0</v>
      </c>
      <c r="D17" s="649">
        <v>0</v>
      </c>
      <c r="E17" s="647">
        <v>0</v>
      </c>
      <c r="F17" s="638"/>
      <c r="G17" s="648">
        <f>H17+I17</f>
        <v>2</v>
      </c>
      <c r="H17" s="649">
        <v>0</v>
      </c>
      <c r="I17" s="647">
        <v>2</v>
      </c>
      <c r="J17" s="638"/>
      <c r="K17" s="640">
        <f t="shared" si="4"/>
        <v>0</v>
      </c>
      <c r="L17" s="641">
        <v>0</v>
      </c>
      <c r="M17" s="647">
        <v>0</v>
      </c>
      <c r="N17" s="440"/>
      <c r="O17" s="648" t="s">
        <v>101</v>
      </c>
      <c r="P17" s="649" t="s">
        <v>101</v>
      </c>
      <c r="Q17" s="647" t="s">
        <v>101</v>
      </c>
      <c r="R17" s="1"/>
    </row>
    <row r="18" spans="2:18" x14ac:dyDescent="0.25">
      <c r="B18" s="560" t="s">
        <v>511</v>
      </c>
      <c r="C18" s="648">
        <f t="shared" si="0"/>
        <v>0</v>
      </c>
      <c r="D18" s="649">
        <v>0</v>
      </c>
      <c r="E18" s="647">
        <v>0</v>
      </c>
      <c r="F18" s="638"/>
      <c r="G18" s="648">
        <f>H18+I18</f>
        <v>0</v>
      </c>
      <c r="H18" s="649">
        <v>0</v>
      </c>
      <c r="I18" s="647">
        <v>0</v>
      </c>
      <c r="J18" s="638"/>
      <c r="K18" s="640">
        <f t="shared" si="4"/>
        <v>0</v>
      </c>
      <c r="L18" s="641">
        <v>0</v>
      </c>
      <c r="M18" s="647">
        <v>0</v>
      </c>
      <c r="N18" s="440"/>
      <c r="O18" s="648">
        <v>0</v>
      </c>
      <c r="P18" s="649">
        <v>0</v>
      </c>
      <c r="Q18" s="647">
        <v>0</v>
      </c>
      <c r="R18" s="1"/>
    </row>
    <row r="19" spans="2:18" x14ac:dyDescent="0.25">
      <c r="B19" s="560" t="s">
        <v>111</v>
      </c>
      <c r="C19" s="648">
        <f t="shared" si="0"/>
        <v>13</v>
      </c>
      <c r="D19" s="649">
        <v>13</v>
      </c>
      <c r="E19" s="647">
        <v>0</v>
      </c>
      <c r="F19" s="638"/>
      <c r="G19" s="648" t="s">
        <v>101</v>
      </c>
      <c r="H19" s="649" t="s">
        <v>101</v>
      </c>
      <c r="I19" s="647" t="s">
        <v>101</v>
      </c>
      <c r="J19" s="638"/>
      <c r="K19" s="640">
        <f t="shared" si="4"/>
        <v>6</v>
      </c>
      <c r="L19" s="641">
        <v>6</v>
      </c>
      <c r="M19" s="647">
        <v>0</v>
      </c>
      <c r="N19" s="440"/>
      <c r="O19" s="648" t="s">
        <v>101</v>
      </c>
      <c r="P19" s="649" t="s">
        <v>101</v>
      </c>
      <c r="Q19" s="647" t="s">
        <v>101</v>
      </c>
      <c r="R19" s="1"/>
    </row>
    <row r="20" spans="2:18" x14ac:dyDescent="0.25">
      <c r="B20" s="560" t="s">
        <v>20</v>
      </c>
      <c r="C20" s="648">
        <f t="shared" si="0"/>
        <v>145</v>
      </c>
      <c r="D20" s="649">
        <v>145</v>
      </c>
      <c r="E20" s="647">
        <v>0</v>
      </c>
      <c r="F20" s="638"/>
      <c r="G20" s="648" t="s">
        <v>101</v>
      </c>
      <c r="H20" s="649" t="s">
        <v>101</v>
      </c>
      <c r="I20" s="647" t="s">
        <v>101</v>
      </c>
      <c r="J20" s="638"/>
      <c r="K20" s="640">
        <f t="shared" si="4"/>
        <v>150</v>
      </c>
      <c r="L20" s="641">
        <v>150</v>
      </c>
      <c r="M20" s="647">
        <v>0</v>
      </c>
      <c r="N20" s="440"/>
      <c r="O20" s="648" t="s">
        <v>101</v>
      </c>
      <c r="P20" s="649" t="s">
        <v>101</v>
      </c>
      <c r="Q20" s="647" t="s">
        <v>101</v>
      </c>
      <c r="R20" s="1"/>
    </row>
    <row r="21" spans="2:18" x14ac:dyDescent="0.25">
      <c r="B21" s="560" t="s">
        <v>112</v>
      </c>
      <c r="C21" s="648">
        <f t="shared" si="0"/>
        <v>46</v>
      </c>
      <c r="D21" s="649">
        <v>31</v>
      </c>
      <c r="E21" s="647">
        <v>15</v>
      </c>
      <c r="F21" s="638"/>
      <c r="G21" s="648" t="s">
        <v>101</v>
      </c>
      <c r="H21" s="649" t="s">
        <v>101</v>
      </c>
      <c r="I21" s="647" t="s">
        <v>101</v>
      </c>
      <c r="J21" s="638"/>
      <c r="K21" s="640">
        <f t="shared" si="4"/>
        <v>104</v>
      </c>
      <c r="L21" s="641">
        <v>66</v>
      </c>
      <c r="M21" s="647">
        <v>38</v>
      </c>
      <c r="N21" s="440"/>
      <c r="O21" s="648" t="s">
        <v>101</v>
      </c>
      <c r="P21" s="649" t="s">
        <v>101</v>
      </c>
      <c r="Q21" s="647" t="s">
        <v>101</v>
      </c>
      <c r="R21" s="1"/>
    </row>
    <row r="22" spans="2:18" x14ac:dyDescent="0.25">
      <c r="B22" s="574" t="s">
        <v>21</v>
      </c>
      <c r="C22" s="651">
        <f t="shared" si="0"/>
        <v>143</v>
      </c>
      <c r="D22" s="652">
        <v>128</v>
      </c>
      <c r="E22" s="650">
        <v>15</v>
      </c>
      <c r="F22" s="638"/>
      <c r="G22" s="651" t="s">
        <v>101</v>
      </c>
      <c r="H22" s="652" t="s">
        <v>101</v>
      </c>
      <c r="I22" s="650" t="s">
        <v>101</v>
      </c>
      <c r="J22" s="638"/>
      <c r="K22" s="642">
        <f>L22+M22</f>
        <v>227</v>
      </c>
      <c r="L22" s="643">
        <v>208</v>
      </c>
      <c r="M22" s="650">
        <v>19</v>
      </c>
      <c r="N22" s="440"/>
      <c r="O22" s="651">
        <f>P22+Q22</f>
        <v>239</v>
      </c>
      <c r="P22" s="652">
        <v>217</v>
      </c>
      <c r="Q22" s="650">
        <v>22</v>
      </c>
      <c r="R22" s="1"/>
    </row>
    <row r="23" spans="2:18" x14ac:dyDescent="0.25">
      <c r="B23" s="43"/>
      <c r="C23" s="91"/>
      <c r="D23" s="91"/>
      <c r="E23" s="91"/>
      <c r="F23" s="91"/>
      <c r="G23" s="91"/>
      <c r="H23" s="91"/>
      <c r="I23" s="91"/>
      <c r="J23" s="91"/>
      <c r="K23" s="91"/>
      <c r="L23" s="91"/>
      <c r="M23" s="91"/>
      <c r="O23" s="91"/>
      <c r="P23" s="91"/>
      <c r="Q23" s="91"/>
      <c r="R23" s="1"/>
    </row>
    <row r="24" spans="2:18" x14ac:dyDescent="0.25">
      <c r="B24" s="29"/>
      <c r="C24" s="91"/>
      <c r="D24" s="90"/>
      <c r="E24" s="90"/>
      <c r="F24" s="184"/>
      <c r="G24" s="91"/>
      <c r="H24" s="90"/>
      <c r="I24" s="90"/>
      <c r="J24" s="184"/>
      <c r="K24" s="91"/>
      <c r="L24" s="90"/>
      <c r="M24" s="90"/>
      <c r="O24" s="91"/>
      <c r="P24" s="90"/>
      <c r="Q24" s="90"/>
      <c r="R24" s="1"/>
    </row>
    <row r="25" spans="2:18" x14ac:dyDescent="0.25">
      <c r="B25" s="117" t="s">
        <v>23</v>
      </c>
      <c r="C25" s="91"/>
      <c r="D25" s="90"/>
      <c r="E25" s="90"/>
      <c r="F25" s="184"/>
      <c r="G25" s="91"/>
      <c r="H25" s="90"/>
      <c r="I25" s="90"/>
      <c r="J25" s="184"/>
      <c r="K25" s="91"/>
      <c r="L25" s="90"/>
      <c r="M25" s="90"/>
      <c r="O25" s="91"/>
      <c r="P25" s="90"/>
      <c r="Q25" s="90"/>
      <c r="R25" s="1"/>
    </row>
    <row r="26" spans="2:18" x14ac:dyDescent="0.25">
      <c r="B26" s="595" t="s">
        <v>539</v>
      </c>
      <c r="C26" s="645">
        <f t="shared" si="0"/>
        <v>0</v>
      </c>
      <c r="D26" s="646">
        <v>0</v>
      </c>
      <c r="E26" s="644">
        <v>0</v>
      </c>
      <c r="F26" s="638"/>
      <c r="G26" s="645" t="s">
        <v>101</v>
      </c>
      <c r="H26" s="646" t="s">
        <v>101</v>
      </c>
      <c r="I26" s="644" t="s">
        <v>101</v>
      </c>
      <c r="J26" s="638"/>
      <c r="K26" s="645" t="s">
        <v>101</v>
      </c>
      <c r="L26" s="639" t="s">
        <v>101</v>
      </c>
      <c r="M26" s="644" t="s">
        <v>101</v>
      </c>
      <c r="N26" s="440"/>
      <c r="O26" s="645" t="s">
        <v>101</v>
      </c>
      <c r="P26" s="646" t="s">
        <v>101</v>
      </c>
      <c r="Q26" s="644" t="s">
        <v>101</v>
      </c>
      <c r="R26" s="1"/>
    </row>
    <row r="27" spans="2:18" x14ac:dyDescent="0.25">
      <c r="B27" s="560" t="s">
        <v>543</v>
      </c>
      <c r="C27" s="648">
        <f t="shared" si="0"/>
        <v>63</v>
      </c>
      <c r="D27" s="649">
        <v>57</v>
      </c>
      <c r="E27" s="647">
        <v>6</v>
      </c>
      <c r="F27" s="638"/>
      <c r="G27" s="648">
        <f>SUM(H27:I27)</f>
        <v>119</v>
      </c>
      <c r="H27" s="649">
        <v>108</v>
      </c>
      <c r="I27" s="647">
        <v>11</v>
      </c>
      <c r="J27" s="638"/>
      <c r="K27" s="648">
        <f>L27+M27</f>
        <v>106</v>
      </c>
      <c r="L27" s="641">
        <v>91</v>
      </c>
      <c r="M27" s="647">
        <v>15</v>
      </c>
      <c r="N27" s="440"/>
      <c r="O27" s="648">
        <f>P27+Q27</f>
        <v>101</v>
      </c>
      <c r="P27" s="649">
        <v>90</v>
      </c>
      <c r="Q27" s="647">
        <v>11</v>
      </c>
      <c r="R27" s="1"/>
    </row>
    <row r="28" spans="2:18" x14ac:dyDescent="0.25">
      <c r="B28" s="560" t="s">
        <v>545</v>
      </c>
      <c r="C28" s="648">
        <f t="shared" si="0"/>
        <v>27</v>
      </c>
      <c r="D28" s="649">
        <v>27</v>
      </c>
      <c r="E28" s="647">
        <v>0</v>
      </c>
      <c r="F28" s="638"/>
      <c r="G28" s="648" t="s">
        <v>101</v>
      </c>
      <c r="H28" s="649" t="s">
        <v>101</v>
      </c>
      <c r="I28" s="647" t="s">
        <v>101</v>
      </c>
      <c r="J28" s="638"/>
      <c r="K28" s="648">
        <f t="shared" ref="K28:K46" si="6">L28+M28</f>
        <v>125</v>
      </c>
      <c r="L28" s="641">
        <v>125</v>
      </c>
      <c r="M28" s="647">
        <v>0</v>
      </c>
      <c r="N28" s="440"/>
      <c r="O28" s="648">
        <f t="shared" ref="O28:O35" si="7">P28+Q28</f>
        <v>496</v>
      </c>
      <c r="P28" s="649">
        <v>496</v>
      </c>
      <c r="Q28" s="647">
        <v>0</v>
      </c>
      <c r="R28" s="1"/>
    </row>
    <row r="29" spans="2:18" x14ac:dyDescent="0.25">
      <c r="B29" s="560" t="s">
        <v>26</v>
      </c>
      <c r="C29" s="648">
        <f t="shared" si="0"/>
        <v>30</v>
      </c>
      <c r="D29" s="649">
        <v>30</v>
      </c>
      <c r="E29" s="647">
        <v>0</v>
      </c>
      <c r="F29" s="638"/>
      <c r="G29" s="648">
        <f>SUM(H29,I29)</f>
        <v>15</v>
      </c>
      <c r="H29" s="649">
        <v>15</v>
      </c>
      <c r="I29" s="647">
        <v>0</v>
      </c>
      <c r="J29" s="638"/>
      <c r="K29" s="648">
        <f t="shared" si="6"/>
        <v>22</v>
      </c>
      <c r="L29" s="641">
        <v>22</v>
      </c>
      <c r="M29" s="647">
        <v>0</v>
      </c>
      <c r="N29" s="440"/>
      <c r="O29" s="648">
        <f t="shared" si="7"/>
        <v>11</v>
      </c>
      <c r="P29" s="649">
        <v>11</v>
      </c>
      <c r="Q29" s="647">
        <v>0</v>
      </c>
      <c r="R29" s="1"/>
    </row>
    <row r="30" spans="2:18" x14ac:dyDescent="0.25">
      <c r="B30" s="560" t="s">
        <v>114</v>
      </c>
      <c r="C30" s="648">
        <f t="shared" si="0"/>
        <v>9</v>
      </c>
      <c r="D30" s="649">
        <v>9</v>
      </c>
      <c r="E30" s="647">
        <v>0</v>
      </c>
      <c r="F30" s="453"/>
      <c r="G30" s="648" t="s">
        <v>101</v>
      </c>
      <c r="H30" s="649" t="s">
        <v>101</v>
      </c>
      <c r="I30" s="647" t="s">
        <v>101</v>
      </c>
      <c r="J30" s="453"/>
      <c r="K30" s="648">
        <f t="shared" si="6"/>
        <v>13</v>
      </c>
      <c r="L30" s="553">
        <v>13</v>
      </c>
      <c r="M30" s="557">
        <v>0</v>
      </c>
      <c r="N30" s="453"/>
      <c r="O30" s="648">
        <f t="shared" si="7"/>
        <v>0</v>
      </c>
      <c r="P30" s="649">
        <v>0</v>
      </c>
      <c r="Q30" s="647">
        <v>0</v>
      </c>
      <c r="R30" s="1"/>
    </row>
    <row r="31" spans="2:18" x14ac:dyDescent="0.25">
      <c r="B31" s="560" t="s">
        <v>28</v>
      </c>
      <c r="C31" s="648">
        <f t="shared" si="0"/>
        <v>2</v>
      </c>
      <c r="D31" s="649">
        <v>2</v>
      </c>
      <c r="E31" s="647">
        <v>0</v>
      </c>
      <c r="F31" s="638"/>
      <c r="G31" s="648">
        <f>H31+I31</f>
        <v>9</v>
      </c>
      <c r="H31" s="649">
        <v>9</v>
      </c>
      <c r="I31" s="647">
        <v>0</v>
      </c>
      <c r="J31" s="638"/>
      <c r="K31" s="648">
        <f t="shared" si="6"/>
        <v>2</v>
      </c>
      <c r="L31" s="641">
        <v>2</v>
      </c>
      <c r="M31" s="647">
        <v>0</v>
      </c>
      <c r="N31" s="440"/>
      <c r="O31" s="648">
        <f t="shared" si="7"/>
        <v>2</v>
      </c>
      <c r="P31" s="1065">
        <v>2</v>
      </c>
      <c r="Q31" s="1065">
        <v>0</v>
      </c>
      <c r="R31" s="1"/>
    </row>
    <row r="32" spans="2:18" x14ac:dyDescent="0.25">
      <c r="B32" s="560" t="s">
        <v>117</v>
      </c>
      <c r="C32" s="648">
        <f t="shared" si="0"/>
        <v>9</v>
      </c>
      <c r="D32" s="649">
        <v>9</v>
      </c>
      <c r="E32" s="647">
        <v>0</v>
      </c>
      <c r="F32" s="638"/>
      <c r="G32" s="648" t="s">
        <v>101</v>
      </c>
      <c r="H32" s="649" t="s">
        <v>101</v>
      </c>
      <c r="I32" s="647" t="s">
        <v>101</v>
      </c>
      <c r="J32" s="638"/>
      <c r="K32" s="648">
        <f t="shared" si="6"/>
        <v>11</v>
      </c>
      <c r="L32" s="641">
        <v>11</v>
      </c>
      <c r="M32" s="647">
        <v>0</v>
      </c>
      <c r="N32" s="440"/>
      <c r="O32" s="648">
        <f t="shared" si="7"/>
        <v>2</v>
      </c>
      <c r="P32" s="1065">
        <v>2</v>
      </c>
      <c r="Q32" s="1065">
        <v>0</v>
      </c>
      <c r="R32" s="1"/>
    </row>
    <row r="33" spans="2:18" x14ac:dyDescent="0.25">
      <c r="B33" s="560" t="s">
        <v>444</v>
      </c>
      <c r="C33" s="648">
        <f t="shared" si="0"/>
        <v>6</v>
      </c>
      <c r="D33" s="649">
        <v>6</v>
      </c>
      <c r="E33" s="647">
        <v>0</v>
      </c>
      <c r="F33" s="653"/>
      <c r="G33" s="648" t="s">
        <v>101</v>
      </c>
      <c r="H33" s="649" t="s">
        <v>101</v>
      </c>
      <c r="I33" s="647" t="s">
        <v>101</v>
      </c>
      <c r="J33" s="653"/>
      <c r="K33" s="648">
        <f t="shared" si="6"/>
        <v>8</v>
      </c>
      <c r="L33" s="553">
        <v>8</v>
      </c>
      <c r="M33" s="557">
        <v>0</v>
      </c>
      <c r="N33" s="653"/>
      <c r="O33" s="648">
        <f t="shared" si="7"/>
        <v>18</v>
      </c>
      <c r="P33" s="1065">
        <v>18</v>
      </c>
      <c r="Q33" s="1065">
        <v>0</v>
      </c>
      <c r="R33" s="1"/>
    </row>
    <row r="34" spans="2:18" x14ac:dyDescent="0.25">
      <c r="B34" s="560" t="s">
        <v>30</v>
      </c>
      <c r="C34" s="648">
        <f t="shared" si="0"/>
        <v>13</v>
      </c>
      <c r="D34" s="649">
        <v>13</v>
      </c>
      <c r="E34" s="647">
        <v>0</v>
      </c>
      <c r="F34" s="638"/>
      <c r="G34" s="648">
        <f>SUM(H34:I34)</f>
        <v>8</v>
      </c>
      <c r="H34" s="649">
        <v>8</v>
      </c>
      <c r="I34" s="647">
        <v>0</v>
      </c>
      <c r="J34" s="638"/>
      <c r="K34" s="648">
        <f t="shared" si="6"/>
        <v>35</v>
      </c>
      <c r="L34" s="641">
        <v>35</v>
      </c>
      <c r="M34" s="647">
        <v>0</v>
      </c>
      <c r="N34" s="440"/>
      <c r="O34" s="648">
        <f t="shared" si="7"/>
        <v>6</v>
      </c>
      <c r="P34" s="1065">
        <v>6</v>
      </c>
      <c r="Q34" s="1065">
        <v>0</v>
      </c>
      <c r="R34" s="1"/>
    </row>
    <row r="35" spans="2:18" x14ac:dyDescent="0.25">
      <c r="B35" s="560" t="s">
        <v>32</v>
      </c>
      <c r="C35" s="648">
        <f t="shared" si="0"/>
        <v>183</v>
      </c>
      <c r="D35" s="649">
        <v>156</v>
      </c>
      <c r="E35" s="647">
        <v>27</v>
      </c>
      <c r="F35" s="638"/>
      <c r="G35" s="648">
        <f>H35+I35</f>
        <v>49</v>
      </c>
      <c r="H35" s="649">
        <v>46</v>
      </c>
      <c r="I35" s="647">
        <v>3</v>
      </c>
      <c r="J35" s="638"/>
      <c r="K35" s="648">
        <f t="shared" si="6"/>
        <v>218</v>
      </c>
      <c r="L35" s="641">
        <v>190</v>
      </c>
      <c r="M35" s="647">
        <v>28</v>
      </c>
      <c r="N35" s="440"/>
      <c r="O35" s="648">
        <f t="shared" si="7"/>
        <v>21</v>
      </c>
      <c r="P35" s="649">
        <v>17</v>
      </c>
      <c r="Q35" s="647">
        <v>4</v>
      </c>
      <c r="R35" s="1"/>
    </row>
    <row r="36" spans="2:18" x14ac:dyDescent="0.25">
      <c r="B36" s="560" t="s">
        <v>34</v>
      </c>
      <c r="C36" s="648">
        <f t="shared" si="0"/>
        <v>55</v>
      </c>
      <c r="D36" s="649">
        <v>55</v>
      </c>
      <c r="E36" s="647">
        <v>0</v>
      </c>
      <c r="F36" s="638"/>
      <c r="G36" s="648" t="s">
        <v>101</v>
      </c>
      <c r="H36" s="649" t="s">
        <v>101</v>
      </c>
      <c r="I36" s="647" t="s">
        <v>101</v>
      </c>
      <c r="J36" s="638"/>
      <c r="K36" s="648">
        <f t="shared" si="6"/>
        <v>57</v>
      </c>
      <c r="L36" s="641">
        <v>57</v>
      </c>
      <c r="M36" s="647">
        <v>0</v>
      </c>
      <c r="N36" s="440"/>
      <c r="O36" s="1064" t="s">
        <v>101</v>
      </c>
      <c r="P36" s="1065" t="s">
        <v>101</v>
      </c>
      <c r="Q36" s="1065" t="s">
        <v>101</v>
      </c>
      <c r="R36" s="1"/>
    </row>
    <row r="37" spans="2:18" x14ac:dyDescent="0.25">
      <c r="B37" s="560" t="s">
        <v>36</v>
      </c>
      <c r="C37" s="648">
        <f t="shared" si="0"/>
        <v>98</v>
      </c>
      <c r="D37" s="649">
        <v>98</v>
      </c>
      <c r="E37" s="647">
        <v>0</v>
      </c>
      <c r="F37" s="638"/>
      <c r="G37" s="648">
        <f>H37+I37</f>
        <v>47</v>
      </c>
      <c r="H37" s="649">
        <v>46</v>
      </c>
      <c r="I37" s="647">
        <v>1</v>
      </c>
      <c r="J37" s="638"/>
      <c r="K37" s="648">
        <f t="shared" si="6"/>
        <v>115</v>
      </c>
      <c r="L37" s="641">
        <v>115</v>
      </c>
      <c r="M37" s="647">
        <v>0</v>
      </c>
      <c r="N37" s="440"/>
      <c r="O37" s="648">
        <f>P37+Q37</f>
        <v>62</v>
      </c>
      <c r="P37" s="649">
        <v>61</v>
      </c>
      <c r="Q37" s="647">
        <v>1</v>
      </c>
      <c r="R37" s="1"/>
    </row>
    <row r="38" spans="2:18" x14ac:dyDescent="0.25">
      <c r="B38" s="560" t="s">
        <v>38</v>
      </c>
      <c r="C38" s="648">
        <f t="shared" si="0"/>
        <v>105</v>
      </c>
      <c r="D38" s="649">
        <v>104</v>
      </c>
      <c r="E38" s="647">
        <v>1</v>
      </c>
      <c r="F38" s="638"/>
      <c r="G38" s="648" t="s">
        <v>101</v>
      </c>
      <c r="H38" s="649" t="s">
        <v>101</v>
      </c>
      <c r="I38" s="647" t="s">
        <v>101</v>
      </c>
      <c r="J38" s="638"/>
      <c r="K38" s="648">
        <f t="shared" si="6"/>
        <v>97</v>
      </c>
      <c r="L38" s="641">
        <v>95</v>
      </c>
      <c r="M38" s="647">
        <v>2</v>
      </c>
      <c r="N38" s="440"/>
      <c r="O38" s="648">
        <f>P38+Q38</f>
        <v>38</v>
      </c>
      <c r="P38" s="1065">
        <v>37</v>
      </c>
      <c r="Q38" s="1065">
        <v>1</v>
      </c>
      <c r="R38" s="1"/>
    </row>
    <row r="39" spans="2:18" x14ac:dyDescent="0.25">
      <c r="B39" s="560" t="s">
        <v>433</v>
      </c>
      <c r="C39" s="648">
        <f t="shared" si="0"/>
        <v>34</v>
      </c>
      <c r="D39" s="649">
        <v>34</v>
      </c>
      <c r="E39" s="647">
        <v>0</v>
      </c>
      <c r="F39" s="638"/>
      <c r="G39" s="648" t="s">
        <v>101</v>
      </c>
      <c r="H39" s="649" t="s">
        <v>101</v>
      </c>
      <c r="I39" s="647" t="s">
        <v>101</v>
      </c>
      <c r="J39" s="638"/>
      <c r="K39" s="648">
        <f t="shared" si="6"/>
        <v>97</v>
      </c>
      <c r="L39" s="641">
        <v>97</v>
      </c>
      <c r="M39" s="647">
        <v>0</v>
      </c>
      <c r="N39" s="440"/>
      <c r="O39" s="1064" t="s">
        <v>101</v>
      </c>
      <c r="P39" s="1065" t="s">
        <v>101</v>
      </c>
      <c r="Q39" s="1065" t="s">
        <v>101</v>
      </c>
      <c r="R39" s="1"/>
    </row>
    <row r="40" spans="2:18" x14ac:dyDescent="0.25">
      <c r="B40" s="560" t="s">
        <v>40</v>
      </c>
      <c r="C40" s="648">
        <f t="shared" si="0"/>
        <v>11</v>
      </c>
      <c r="D40" s="649">
        <v>11</v>
      </c>
      <c r="E40" s="647">
        <v>0</v>
      </c>
      <c r="F40" s="638"/>
      <c r="G40" s="648" t="s">
        <v>101</v>
      </c>
      <c r="H40" s="649" t="s">
        <v>101</v>
      </c>
      <c r="I40" s="647" t="s">
        <v>101</v>
      </c>
      <c r="J40" s="638"/>
      <c r="K40" s="648">
        <f t="shared" si="6"/>
        <v>2</v>
      </c>
      <c r="L40" s="641">
        <v>2</v>
      </c>
      <c r="M40" s="647">
        <v>0</v>
      </c>
      <c r="N40" s="440"/>
      <c r="O40" s="1114">
        <f>P40+Q40</f>
        <v>9</v>
      </c>
      <c r="P40" s="1065">
        <v>9</v>
      </c>
      <c r="Q40" s="1065">
        <v>0</v>
      </c>
      <c r="R40" s="1"/>
    </row>
    <row r="41" spans="2:18" x14ac:dyDescent="0.25">
      <c r="B41" s="560" t="s">
        <v>477</v>
      </c>
      <c r="C41" s="648">
        <f t="shared" si="0"/>
        <v>4</v>
      </c>
      <c r="D41" s="649">
        <v>4</v>
      </c>
      <c r="E41" s="647">
        <v>0</v>
      </c>
      <c r="F41" s="638"/>
      <c r="G41" s="648">
        <v>3</v>
      </c>
      <c r="H41" s="649">
        <v>3</v>
      </c>
      <c r="I41" s="647">
        <v>0</v>
      </c>
      <c r="J41" s="638"/>
      <c r="K41" s="648">
        <f t="shared" si="6"/>
        <v>1</v>
      </c>
      <c r="L41" s="641">
        <v>1</v>
      </c>
      <c r="M41" s="647">
        <v>0</v>
      </c>
      <c r="N41" s="440"/>
      <c r="O41" s="1064">
        <v>1</v>
      </c>
      <c r="P41" s="1065">
        <v>1</v>
      </c>
      <c r="Q41" s="1065">
        <v>0</v>
      </c>
      <c r="R41" s="1"/>
    </row>
    <row r="42" spans="2:18" x14ac:dyDescent="0.25">
      <c r="B42" s="560" t="s">
        <v>43</v>
      </c>
      <c r="C42" s="648">
        <f t="shared" si="0"/>
        <v>842</v>
      </c>
      <c r="D42" s="649">
        <v>842</v>
      </c>
      <c r="E42" s="647">
        <v>0</v>
      </c>
      <c r="F42" s="638"/>
      <c r="G42" s="648" t="s">
        <v>101</v>
      </c>
      <c r="H42" s="649" t="s">
        <v>101</v>
      </c>
      <c r="I42" s="647" t="s">
        <v>101</v>
      </c>
      <c r="J42" s="638"/>
      <c r="K42" s="648">
        <f t="shared" si="6"/>
        <v>467</v>
      </c>
      <c r="L42" s="641">
        <v>467</v>
      </c>
      <c r="M42" s="647">
        <v>0</v>
      </c>
      <c r="N42" s="440"/>
      <c r="O42" s="1064">
        <f>P42+Q42</f>
        <v>3</v>
      </c>
      <c r="P42" s="1065">
        <v>3</v>
      </c>
      <c r="Q42" s="1065">
        <v>0</v>
      </c>
      <c r="R42" s="1"/>
    </row>
    <row r="43" spans="2:18" x14ac:dyDescent="0.25">
      <c r="B43" s="560" t="s">
        <v>45</v>
      </c>
      <c r="C43" s="648">
        <f t="shared" si="0"/>
        <v>78</v>
      </c>
      <c r="D43" s="649">
        <v>78</v>
      </c>
      <c r="E43" s="647">
        <v>0</v>
      </c>
      <c r="F43" s="638"/>
      <c r="G43" s="648">
        <f>H43+I43</f>
        <v>0</v>
      </c>
      <c r="H43" s="649">
        <v>0</v>
      </c>
      <c r="I43" s="647">
        <v>0</v>
      </c>
      <c r="J43" s="638"/>
      <c r="K43" s="648">
        <f t="shared" si="6"/>
        <v>48</v>
      </c>
      <c r="L43" s="641">
        <v>48</v>
      </c>
      <c r="M43" s="647">
        <v>0</v>
      </c>
      <c r="N43" s="440"/>
      <c r="O43" s="1064">
        <f>P43+Q43</f>
        <v>2</v>
      </c>
      <c r="P43" s="1065">
        <v>2</v>
      </c>
      <c r="Q43" s="1065">
        <v>0</v>
      </c>
      <c r="R43" s="1"/>
    </row>
    <row r="44" spans="2:18" x14ac:dyDescent="0.25">
      <c r="B44" s="560" t="s">
        <v>46</v>
      </c>
      <c r="C44" s="648">
        <f t="shared" si="0"/>
        <v>13</v>
      </c>
      <c r="D44" s="649">
        <v>5</v>
      </c>
      <c r="E44" s="647">
        <v>8</v>
      </c>
      <c r="F44" s="638"/>
      <c r="G44" s="648" t="s">
        <v>101</v>
      </c>
      <c r="H44" s="649" t="s">
        <v>101</v>
      </c>
      <c r="I44" s="647" t="s">
        <v>101</v>
      </c>
      <c r="J44" s="638"/>
      <c r="K44" s="648">
        <f t="shared" si="6"/>
        <v>17</v>
      </c>
      <c r="L44" s="641">
        <v>12</v>
      </c>
      <c r="M44" s="647">
        <v>5</v>
      </c>
      <c r="N44" s="440"/>
      <c r="O44" s="1064">
        <f>P44+Q44</f>
        <v>24</v>
      </c>
      <c r="P44" s="1065">
        <v>9</v>
      </c>
      <c r="Q44" s="1065">
        <v>15</v>
      </c>
      <c r="R44" s="1"/>
    </row>
    <row r="45" spans="2:18" x14ac:dyDescent="0.25">
      <c r="B45" s="560" t="s">
        <v>49</v>
      </c>
      <c r="C45" s="648">
        <f t="shared" si="0"/>
        <v>20</v>
      </c>
      <c r="D45" s="649">
        <v>19</v>
      </c>
      <c r="E45" s="647">
        <v>1</v>
      </c>
      <c r="F45" s="638"/>
      <c r="G45" s="648">
        <f>H45+I45</f>
        <v>11</v>
      </c>
      <c r="H45" s="649">
        <v>11</v>
      </c>
      <c r="I45" s="647">
        <v>0</v>
      </c>
      <c r="J45" s="638"/>
      <c r="K45" s="648">
        <f t="shared" si="6"/>
        <v>31</v>
      </c>
      <c r="L45" s="641">
        <v>29</v>
      </c>
      <c r="M45" s="647">
        <v>2</v>
      </c>
      <c r="N45" s="440"/>
      <c r="O45" s="1064">
        <f t="shared" ref="O45:O46" si="8">P45+Q45</f>
        <v>9</v>
      </c>
      <c r="P45" s="649">
        <v>9</v>
      </c>
      <c r="Q45" s="647">
        <v>0</v>
      </c>
      <c r="R45" s="1"/>
    </row>
    <row r="46" spans="2:18" x14ac:dyDescent="0.25">
      <c r="B46" s="560" t="s">
        <v>51</v>
      </c>
      <c r="C46" s="648">
        <f t="shared" si="0"/>
        <v>15</v>
      </c>
      <c r="D46" s="649">
        <v>12</v>
      </c>
      <c r="E46" s="647">
        <v>3</v>
      </c>
      <c r="F46" s="638"/>
      <c r="G46" s="648">
        <f>H46+I46</f>
        <v>8</v>
      </c>
      <c r="H46" s="649">
        <v>4</v>
      </c>
      <c r="I46" s="647">
        <v>4</v>
      </c>
      <c r="J46" s="638"/>
      <c r="K46" s="648">
        <f t="shared" si="6"/>
        <v>29</v>
      </c>
      <c r="L46" s="641">
        <v>23</v>
      </c>
      <c r="M46" s="647">
        <v>6</v>
      </c>
      <c r="N46" s="440"/>
      <c r="O46" s="1064">
        <f t="shared" si="8"/>
        <v>7</v>
      </c>
      <c r="P46" s="649">
        <v>5</v>
      </c>
      <c r="Q46" s="647">
        <v>2</v>
      </c>
      <c r="R46" s="1"/>
    </row>
    <row r="47" spans="2:18" x14ac:dyDescent="0.25">
      <c r="B47" s="574" t="s">
        <v>351</v>
      </c>
      <c r="C47" s="651">
        <f t="shared" si="0"/>
        <v>28</v>
      </c>
      <c r="D47" s="652">
        <v>28</v>
      </c>
      <c r="E47" s="650">
        <v>0</v>
      </c>
      <c r="F47" s="638"/>
      <c r="G47" s="651">
        <f>H47+I47</f>
        <v>0</v>
      </c>
      <c r="H47" s="652">
        <v>0</v>
      </c>
      <c r="I47" s="650">
        <v>0</v>
      </c>
      <c r="J47" s="638"/>
      <c r="K47" s="651">
        <f>L47+M47</f>
        <v>19</v>
      </c>
      <c r="L47" s="643">
        <v>19</v>
      </c>
      <c r="M47" s="650">
        <v>0</v>
      </c>
      <c r="N47" s="440"/>
      <c r="O47" s="1066">
        <f>P47+Q47</f>
        <v>4</v>
      </c>
      <c r="P47" s="1067">
        <v>4</v>
      </c>
      <c r="Q47" s="1067">
        <v>0</v>
      </c>
      <c r="R47" s="1"/>
    </row>
    <row r="48" spans="2:18" x14ac:dyDescent="0.25">
      <c r="B48" s="43"/>
      <c r="C48" s="91"/>
      <c r="D48" s="91"/>
      <c r="E48" s="91"/>
      <c r="F48" s="91"/>
      <c r="G48" s="91"/>
      <c r="H48" s="91"/>
      <c r="I48" s="91"/>
      <c r="J48" s="91"/>
      <c r="K48" s="91"/>
      <c r="L48" s="91"/>
      <c r="M48" s="91"/>
      <c r="O48" s="91"/>
      <c r="P48" s="91"/>
      <c r="Q48" s="91"/>
      <c r="R48" s="1"/>
    </row>
    <row r="49" spans="2:18" x14ac:dyDescent="0.25">
      <c r="B49" s="21"/>
      <c r="C49" s="91"/>
      <c r="D49" s="90"/>
      <c r="E49" s="90"/>
      <c r="F49" s="184"/>
      <c r="G49" s="91"/>
      <c r="H49" s="90"/>
      <c r="I49" s="90"/>
      <c r="J49" s="184"/>
      <c r="K49" s="91"/>
      <c r="L49" s="90"/>
      <c r="M49" s="90"/>
      <c r="O49" s="91"/>
      <c r="P49" s="90"/>
      <c r="Q49" s="90"/>
      <c r="R49" s="1"/>
    </row>
    <row r="50" spans="2:18" x14ac:dyDescent="0.25">
      <c r="B50" s="117" t="s">
        <v>52</v>
      </c>
      <c r="C50" s="91"/>
      <c r="D50" s="90"/>
      <c r="E50" s="90"/>
      <c r="F50" s="184"/>
      <c r="G50" s="91"/>
      <c r="H50" s="90"/>
      <c r="I50" s="90"/>
      <c r="J50" s="184"/>
      <c r="K50" s="91"/>
      <c r="L50" s="90"/>
      <c r="M50" s="90"/>
      <c r="O50" s="91"/>
      <c r="P50" s="90"/>
      <c r="Q50" s="90"/>
      <c r="R50" s="1"/>
    </row>
    <row r="51" spans="2:18" x14ac:dyDescent="0.25">
      <c r="B51" s="595" t="s">
        <v>53</v>
      </c>
      <c r="C51" s="645">
        <f t="shared" si="0"/>
        <v>1</v>
      </c>
      <c r="D51" s="639">
        <v>1</v>
      </c>
      <c r="E51" s="644">
        <v>0</v>
      </c>
      <c r="F51" s="638"/>
      <c r="G51" s="645">
        <f>SUM(H51:I51)</f>
        <v>1</v>
      </c>
      <c r="H51" s="639">
        <v>1</v>
      </c>
      <c r="I51" s="644">
        <v>0</v>
      </c>
      <c r="J51" s="638"/>
      <c r="K51" s="645">
        <v>0</v>
      </c>
      <c r="L51" s="639">
        <v>0</v>
      </c>
      <c r="M51" s="644">
        <v>0</v>
      </c>
      <c r="N51" s="440"/>
      <c r="O51" s="645">
        <v>0</v>
      </c>
      <c r="P51" s="639">
        <v>0</v>
      </c>
      <c r="Q51" s="644">
        <v>0</v>
      </c>
      <c r="R51" s="1"/>
    </row>
    <row r="52" spans="2:18" x14ac:dyDescent="0.25">
      <c r="B52" s="738" t="s">
        <v>55</v>
      </c>
      <c r="C52" s="758">
        <f t="shared" si="0"/>
        <v>2</v>
      </c>
      <c r="D52" s="740">
        <v>2</v>
      </c>
      <c r="E52" s="1061">
        <v>0</v>
      </c>
      <c r="F52" s="638"/>
      <c r="G52" s="758">
        <f>H52+I52</f>
        <v>6</v>
      </c>
      <c r="H52" s="740">
        <v>6</v>
      </c>
      <c r="I52" s="1061">
        <v>0</v>
      </c>
      <c r="J52" s="638"/>
      <c r="K52" s="758">
        <f>L52+M52</f>
        <v>3</v>
      </c>
      <c r="L52" s="740">
        <v>3</v>
      </c>
      <c r="M52" s="1061">
        <v>0</v>
      </c>
      <c r="N52" s="440"/>
      <c r="O52" s="758">
        <f>P52+Q52</f>
        <v>2</v>
      </c>
      <c r="P52" s="740">
        <v>2</v>
      </c>
      <c r="Q52" s="1061">
        <v>0</v>
      </c>
      <c r="R52" s="1"/>
    </row>
    <row r="53" spans="2:18" x14ac:dyDescent="0.25">
      <c r="B53" s="560" t="s">
        <v>120</v>
      </c>
      <c r="C53" s="657">
        <f t="shared" si="0"/>
        <v>0</v>
      </c>
      <c r="D53" s="641">
        <v>0</v>
      </c>
      <c r="E53" s="647">
        <v>0</v>
      </c>
      <c r="F53" s="638"/>
      <c r="G53" s="657">
        <f>H53+I53</f>
        <v>11</v>
      </c>
      <c r="H53" s="641">
        <v>11</v>
      </c>
      <c r="I53" s="647">
        <v>0</v>
      </c>
      <c r="J53" s="638"/>
      <c r="K53" s="758">
        <f t="shared" ref="K53:K55" si="9">L53+M53</f>
        <v>1</v>
      </c>
      <c r="L53" s="641">
        <v>1</v>
      </c>
      <c r="M53" s="647">
        <v>0</v>
      </c>
      <c r="N53" s="440"/>
      <c r="O53" s="758">
        <f>P53+Q53</f>
        <v>14</v>
      </c>
      <c r="P53" s="1065">
        <v>14</v>
      </c>
      <c r="Q53" s="257">
        <v>0</v>
      </c>
      <c r="R53" s="1"/>
    </row>
    <row r="54" spans="2:18" x14ac:dyDescent="0.25">
      <c r="B54" s="560" t="s">
        <v>58</v>
      </c>
      <c r="C54" s="657">
        <f t="shared" si="0"/>
        <v>0</v>
      </c>
      <c r="D54" s="641">
        <v>0</v>
      </c>
      <c r="E54" s="647">
        <v>0</v>
      </c>
      <c r="F54" s="638"/>
      <c r="G54" s="657" t="s">
        <v>101</v>
      </c>
      <c r="H54" s="641" t="s">
        <v>101</v>
      </c>
      <c r="I54" s="647" t="s">
        <v>101</v>
      </c>
      <c r="J54" s="638"/>
      <c r="K54" s="758">
        <f t="shared" si="9"/>
        <v>1</v>
      </c>
      <c r="L54" s="641">
        <v>1</v>
      </c>
      <c r="M54" s="647">
        <v>0</v>
      </c>
      <c r="N54" s="440"/>
      <c r="O54" s="351" t="s">
        <v>101</v>
      </c>
      <c r="P54" s="1065" t="s">
        <v>101</v>
      </c>
      <c r="Q54" s="1065" t="s">
        <v>101</v>
      </c>
      <c r="R54" s="1"/>
    </row>
    <row r="55" spans="2:18" x14ac:dyDescent="0.25">
      <c r="B55" s="560" t="s">
        <v>121</v>
      </c>
      <c r="C55" s="657">
        <f t="shared" si="0"/>
        <v>0</v>
      </c>
      <c r="D55" s="641">
        <v>0</v>
      </c>
      <c r="E55" s="647">
        <v>0</v>
      </c>
      <c r="F55" s="638"/>
      <c r="G55" s="657" t="s">
        <v>101</v>
      </c>
      <c r="H55" s="641" t="s">
        <v>101</v>
      </c>
      <c r="I55" s="647" t="s">
        <v>101</v>
      </c>
      <c r="J55" s="638"/>
      <c r="K55" s="758">
        <f t="shared" si="9"/>
        <v>0</v>
      </c>
      <c r="L55" s="641">
        <v>0</v>
      </c>
      <c r="M55" s="647">
        <v>0</v>
      </c>
      <c r="N55" s="440"/>
      <c r="O55" s="351" t="s">
        <v>101</v>
      </c>
      <c r="P55" s="1065" t="s">
        <v>101</v>
      </c>
      <c r="Q55" s="1065" t="s">
        <v>101</v>
      </c>
      <c r="R55" s="1"/>
    </row>
    <row r="56" spans="2:18" x14ac:dyDescent="0.25">
      <c r="B56" s="560" t="s">
        <v>579</v>
      </c>
      <c r="C56" s="657">
        <f t="shared" si="0"/>
        <v>0</v>
      </c>
      <c r="D56" s="641">
        <v>0</v>
      </c>
      <c r="E56" s="647">
        <v>0</v>
      </c>
      <c r="F56" s="638"/>
      <c r="G56" s="657" t="s">
        <v>101</v>
      </c>
      <c r="H56" s="641" t="s">
        <v>101</v>
      </c>
      <c r="I56" s="647" t="s">
        <v>101</v>
      </c>
      <c r="J56" s="638"/>
      <c r="K56" s="657" t="s">
        <v>101</v>
      </c>
      <c r="L56" s="641" t="s">
        <v>101</v>
      </c>
      <c r="M56" s="647" t="s">
        <v>101</v>
      </c>
      <c r="N56" s="440"/>
      <c r="O56" s="351" t="s">
        <v>101</v>
      </c>
      <c r="P56" s="1065" t="s">
        <v>101</v>
      </c>
      <c r="Q56" s="1065" t="s">
        <v>101</v>
      </c>
      <c r="R56" s="1"/>
    </row>
    <row r="57" spans="2:18" x14ac:dyDescent="0.25">
      <c r="B57" s="560" t="s">
        <v>123</v>
      </c>
      <c r="C57" s="657">
        <f t="shared" si="0"/>
        <v>30</v>
      </c>
      <c r="D57" s="641">
        <v>30</v>
      </c>
      <c r="E57" s="647">
        <v>0</v>
      </c>
      <c r="F57" s="638"/>
      <c r="G57" s="657">
        <f>H57+I57</f>
        <v>0</v>
      </c>
      <c r="H57" s="641">
        <v>0</v>
      </c>
      <c r="I57" s="647">
        <v>0</v>
      </c>
      <c r="J57" s="638"/>
      <c r="K57" s="657">
        <f>L57+M57</f>
        <v>34</v>
      </c>
      <c r="L57" s="641">
        <v>34</v>
      </c>
      <c r="M57" s="647">
        <v>0</v>
      </c>
      <c r="N57" s="440"/>
      <c r="O57" s="1064">
        <f>P57+Q57</f>
        <v>160</v>
      </c>
      <c r="P57" s="1065">
        <v>160</v>
      </c>
      <c r="Q57" s="257">
        <v>0</v>
      </c>
      <c r="R57" s="1"/>
    </row>
    <row r="58" spans="2:18" x14ac:dyDescent="0.25">
      <c r="B58" s="560" t="s">
        <v>60</v>
      </c>
      <c r="C58" s="657">
        <f t="shared" si="0"/>
        <v>6</v>
      </c>
      <c r="D58" s="641">
        <v>6</v>
      </c>
      <c r="E58" s="647">
        <v>0</v>
      </c>
      <c r="F58" s="638"/>
      <c r="G58" s="657">
        <f t="shared" ref="G58:G60" si="10">H58+I58</f>
        <v>6</v>
      </c>
      <c r="H58" s="641">
        <v>6</v>
      </c>
      <c r="I58" s="647">
        <v>0</v>
      </c>
      <c r="J58" s="638"/>
      <c r="K58" s="657">
        <f t="shared" ref="K58:K59" si="11">L58+M58</f>
        <v>8</v>
      </c>
      <c r="L58" s="641">
        <v>8</v>
      </c>
      <c r="M58" s="647">
        <v>0</v>
      </c>
      <c r="N58" s="440"/>
      <c r="O58" s="1064">
        <f t="shared" ref="O58:O59" si="12">P58+Q58</f>
        <v>6</v>
      </c>
      <c r="P58" s="1065">
        <v>6</v>
      </c>
      <c r="Q58" s="1065">
        <v>0</v>
      </c>
      <c r="R58" s="1"/>
    </row>
    <row r="59" spans="2:18" x14ac:dyDescent="0.25">
      <c r="B59" s="560" t="s">
        <v>420</v>
      </c>
      <c r="C59" s="657">
        <f t="shared" si="0"/>
        <v>0</v>
      </c>
      <c r="D59" s="553">
        <v>0</v>
      </c>
      <c r="E59" s="557">
        <v>0</v>
      </c>
      <c r="F59" s="453"/>
      <c r="G59" s="657">
        <f t="shared" si="10"/>
        <v>3</v>
      </c>
      <c r="H59" s="553">
        <v>2</v>
      </c>
      <c r="I59" s="557">
        <v>1</v>
      </c>
      <c r="J59" s="453"/>
      <c r="K59" s="657">
        <f t="shared" si="11"/>
        <v>2</v>
      </c>
      <c r="L59" s="553">
        <v>2</v>
      </c>
      <c r="M59" s="557">
        <v>0</v>
      </c>
      <c r="N59" s="638"/>
      <c r="O59" s="1064">
        <f t="shared" si="12"/>
        <v>2</v>
      </c>
      <c r="P59" s="1065">
        <v>0</v>
      </c>
      <c r="Q59" s="1065">
        <v>2</v>
      </c>
      <c r="R59" s="90"/>
    </row>
    <row r="60" spans="2:18" x14ac:dyDescent="0.25">
      <c r="B60" s="560" t="s">
        <v>587</v>
      </c>
      <c r="C60" s="657">
        <f t="shared" si="0"/>
        <v>1</v>
      </c>
      <c r="D60" s="553">
        <v>1</v>
      </c>
      <c r="E60" s="557">
        <v>0</v>
      </c>
      <c r="F60" s="453"/>
      <c r="G60" s="657">
        <f t="shared" si="10"/>
        <v>1</v>
      </c>
      <c r="H60" s="553">
        <v>1</v>
      </c>
      <c r="I60" s="557">
        <v>0</v>
      </c>
      <c r="J60" s="453"/>
      <c r="K60" s="657" t="s">
        <v>101</v>
      </c>
      <c r="L60" s="641" t="s">
        <v>101</v>
      </c>
      <c r="M60" s="647" t="s">
        <v>101</v>
      </c>
      <c r="N60" s="638"/>
      <c r="O60" s="351" t="s">
        <v>101</v>
      </c>
      <c r="P60" s="1065" t="s">
        <v>101</v>
      </c>
      <c r="Q60" s="1065" t="s">
        <v>101</v>
      </c>
      <c r="R60" s="90"/>
    </row>
    <row r="61" spans="2:18" x14ac:dyDescent="0.25">
      <c r="B61" s="560" t="s">
        <v>62</v>
      </c>
      <c r="C61" s="657">
        <v>0</v>
      </c>
      <c r="D61" s="641">
        <v>0</v>
      </c>
      <c r="E61" s="647">
        <v>0</v>
      </c>
      <c r="F61" s="638"/>
      <c r="G61" s="657">
        <v>1</v>
      </c>
      <c r="H61" s="641">
        <v>1</v>
      </c>
      <c r="I61" s="647">
        <v>0</v>
      </c>
      <c r="J61" s="638"/>
      <c r="K61" s="657">
        <v>2</v>
      </c>
      <c r="L61" s="641">
        <v>2</v>
      </c>
      <c r="M61" s="647">
        <v>0</v>
      </c>
      <c r="N61" s="440"/>
      <c r="O61" s="1064">
        <v>0</v>
      </c>
      <c r="P61" s="1065">
        <v>0</v>
      </c>
      <c r="Q61" s="1065">
        <v>0</v>
      </c>
      <c r="R61" s="1"/>
    </row>
    <row r="62" spans="2:18" x14ac:dyDescent="0.25">
      <c r="B62" s="560" t="s">
        <v>125</v>
      </c>
      <c r="C62" s="657">
        <f t="shared" si="0"/>
        <v>1</v>
      </c>
      <c r="D62" s="641">
        <v>1</v>
      </c>
      <c r="E62" s="647">
        <v>0</v>
      </c>
      <c r="F62" s="638"/>
      <c r="G62" s="657">
        <f>H62+I62</f>
        <v>0</v>
      </c>
      <c r="H62" s="641">
        <v>0</v>
      </c>
      <c r="I62" s="647">
        <v>0</v>
      </c>
      <c r="J62" s="638"/>
      <c r="K62" s="657">
        <f t="shared" ref="K62:K79" si="13">L62+M62</f>
        <v>0</v>
      </c>
      <c r="L62" s="641">
        <v>0</v>
      </c>
      <c r="M62" s="647">
        <v>0</v>
      </c>
      <c r="N62" s="440"/>
      <c r="O62" s="351" t="s">
        <v>101</v>
      </c>
      <c r="P62" s="1065" t="s">
        <v>101</v>
      </c>
      <c r="Q62" s="1065" t="s">
        <v>101</v>
      </c>
      <c r="R62" s="1"/>
    </row>
    <row r="63" spans="2:18" x14ac:dyDescent="0.25">
      <c r="B63" s="560" t="s">
        <v>127</v>
      </c>
      <c r="C63" s="657">
        <f t="shared" si="0"/>
        <v>0</v>
      </c>
      <c r="D63" s="641">
        <v>0</v>
      </c>
      <c r="E63" s="647">
        <v>0</v>
      </c>
      <c r="F63" s="638"/>
      <c r="G63" s="657" t="s">
        <v>101</v>
      </c>
      <c r="H63" s="641" t="s">
        <v>101</v>
      </c>
      <c r="I63" s="647" t="s">
        <v>101</v>
      </c>
      <c r="J63" s="638"/>
      <c r="K63" s="657">
        <f t="shared" si="13"/>
        <v>2</v>
      </c>
      <c r="L63" s="641">
        <v>1</v>
      </c>
      <c r="M63" s="647">
        <v>1</v>
      </c>
      <c r="N63" s="440"/>
      <c r="O63" s="351" t="s">
        <v>101</v>
      </c>
      <c r="P63" s="1065" t="s">
        <v>101</v>
      </c>
      <c r="Q63" s="1065" t="s">
        <v>101</v>
      </c>
      <c r="R63" s="1"/>
    </row>
    <row r="64" spans="2:18" x14ac:dyDescent="0.25">
      <c r="B64" s="560" t="s">
        <v>129</v>
      </c>
      <c r="C64" s="657">
        <f t="shared" si="0"/>
        <v>1</v>
      </c>
      <c r="D64" s="553">
        <v>1</v>
      </c>
      <c r="E64" s="557">
        <v>0</v>
      </c>
      <c r="F64" s="453"/>
      <c r="G64" s="657">
        <f>H64+I64</f>
        <v>0</v>
      </c>
      <c r="H64" s="553">
        <v>0</v>
      </c>
      <c r="I64" s="557">
        <v>0</v>
      </c>
      <c r="J64" s="453"/>
      <c r="K64" s="657">
        <f t="shared" si="13"/>
        <v>1</v>
      </c>
      <c r="L64" s="553">
        <v>1</v>
      </c>
      <c r="M64" s="557">
        <v>0</v>
      </c>
      <c r="N64" s="453"/>
      <c r="O64" s="351">
        <f>P64+Q64</f>
        <v>1</v>
      </c>
      <c r="P64" s="1065">
        <v>1</v>
      </c>
      <c r="Q64" s="1065">
        <v>0</v>
      </c>
      <c r="R64" s="1"/>
    </row>
    <row r="65" spans="2:18" x14ac:dyDescent="0.25">
      <c r="B65" s="560" t="s">
        <v>594</v>
      </c>
      <c r="C65" s="657">
        <f t="shared" si="0"/>
        <v>4</v>
      </c>
      <c r="D65" s="641">
        <v>4</v>
      </c>
      <c r="E65" s="647">
        <v>0</v>
      </c>
      <c r="F65" s="453"/>
      <c r="G65" s="657" t="s">
        <v>101</v>
      </c>
      <c r="H65" s="641" t="s">
        <v>101</v>
      </c>
      <c r="I65" s="647" t="s">
        <v>101</v>
      </c>
      <c r="J65" s="453"/>
      <c r="K65" s="657">
        <f t="shared" si="13"/>
        <v>6</v>
      </c>
      <c r="L65" s="553">
        <v>6</v>
      </c>
      <c r="M65" s="557">
        <v>0</v>
      </c>
      <c r="N65" s="453"/>
      <c r="O65" s="351" t="s">
        <v>101</v>
      </c>
      <c r="P65" s="1065" t="s">
        <v>101</v>
      </c>
      <c r="Q65" s="1065" t="s">
        <v>101</v>
      </c>
      <c r="R65" s="1"/>
    </row>
    <row r="66" spans="2:18" x14ac:dyDescent="0.25">
      <c r="B66" s="560" t="s">
        <v>597</v>
      </c>
      <c r="C66" s="657">
        <f t="shared" si="0"/>
        <v>2</v>
      </c>
      <c r="D66" s="641">
        <v>2</v>
      </c>
      <c r="E66" s="647">
        <v>0</v>
      </c>
      <c r="F66" s="453"/>
      <c r="G66" s="657" t="s">
        <v>101</v>
      </c>
      <c r="H66" s="641" t="s">
        <v>101</v>
      </c>
      <c r="I66" s="647" t="s">
        <v>101</v>
      </c>
      <c r="J66" s="453"/>
      <c r="K66" s="657">
        <f t="shared" si="13"/>
        <v>5</v>
      </c>
      <c r="L66" s="553">
        <v>4</v>
      </c>
      <c r="M66" s="557">
        <v>1</v>
      </c>
      <c r="N66" s="453"/>
      <c r="O66" s="351" t="s">
        <v>101</v>
      </c>
      <c r="P66" s="1065" t="s">
        <v>101</v>
      </c>
      <c r="Q66" s="1065" t="s">
        <v>101</v>
      </c>
      <c r="R66" s="1"/>
    </row>
    <row r="67" spans="2:18" x14ac:dyDescent="0.25">
      <c r="B67" s="560" t="s">
        <v>599</v>
      </c>
      <c r="C67" s="657">
        <f t="shared" si="0"/>
        <v>115</v>
      </c>
      <c r="D67" s="641">
        <v>8</v>
      </c>
      <c r="E67" s="647">
        <v>107</v>
      </c>
      <c r="F67" s="453"/>
      <c r="G67" s="657" t="s">
        <v>101</v>
      </c>
      <c r="H67" s="641" t="s">
        <v>101</v>
      </c>
      <c r="I67" s="647" t="s">
        <v>101</v>
      </c>
      <c r="J67" s="453"/>
      <c r="K67" s="657">
        <f t="shared" si="13"/>
        <v>66</v>
      </c>
      <c r="L67" s="553">
        <v>1</v>
      </c>
      <c r="M67" s="557">
        <v>65</v>
      </c>
      <c r="N67" s="453"/>
      <c r="O67" s="351" t="s">
        <v>101</v>
      </c>
      <c r="P67" s="1065" t="s">
        <v>101</v>
      </c>
      <c r="Q67" s="1065" t="s">
        <v>101</v>
      </c>
      <c r="R67" s="1"/>
    </row>
    <row r="68" spans="2:18" x14ac:dyDescent="0.25">
      <c r="B68" s="560" t="s">
        <v>64</v>
      </c>
      <c r="C68" s="657">
        <f t="shared" si="0"/>
        <v>0</v>
      </c>
      <c r="D68" s="641">
        <v>0</v>
      </c>
      <c r="E68" s="647">
        <v>0</v>
      </c>
      <c r="F68" s="453"/>
      <c r="G68" s="657" t="s">
        <v>101</v>
      </c>
      <c r="H68" s="641" t="s">
        <v>101</v>
      </c>
      <c r="I68" s="647" t="s">
        <v>101</v>
      </c>
      <c r="J68" s="453"/>
      <c r="K68" s="657">
        <f t="shared" si="13"/>
        <v>4</v>
      </c>
      <c r="L68" s="553">
        <v>4</v>
      </c>
      <c r="M68" s="557">
        <v>0</v>
      </c>
      <c r="N68" s="453"/>
      <c r="O68" s="351">
        <f>P68+Q68</f>
        <v>12</v>
      </c>
      <c r="P68" s="1065">
        <v>11</v>
      </c>
      <c r="Q68" s="1065">
        <v>1</v>
      </c>
      <c r="R68" s="1"/>
    </row>
    <row r="69" spans="2:18" x14ac:dyDescent="0.25">
      <c r="B69" s="560" t="s">
        <v>603</v>
      </c>
      <c r="C69" s="657">
        <f t="shared" si="0"/>
        <v>8</v>
      </c>
      <c r="D69" s="641">
        <v>5</v>
      </c>
      <c r="E69" s="647">
        <v>3</v>
      </c>
      <c r="F69" s="453"/>
      <c r="G69" s="657" t="s">
        <v>101</v>
      </c>
      <c r="H69" s="641" t="s">
        <v>101</v>
      </c>
      <c r="I69" s="647" t="s">
        <v>101</v>
      </c>
      <c r="J69" s="453"/>
      <c r="K69" s="657">
        <f t="shared" si="13"/>
        <v>21</v>
      </c>
      <c r="L69" s="553">
        <v>19</v>
      </c>
      <c r="M69" s="557">
        <v>2</v>
      </c>
      <c r="N69" s="453"/>
      <c r="O69" s="351">
        <f t="shared" ref="O69:O71" si="14">P69+Q69</f>
        <v>12</v>
      </c>
      <c r="P69" s="1065">
        <v>8</v>
      </c>
      <c r="Q69" s="1065">
        <v>4</v>
      </c>
      <c r="R69" s="1"/>
    </row>
    <row r="70" spans="2:18" x14ac:dyDescent="0.25">
      <c r="B70" s="560" t="s">
        <v>65</v>
      </c>
      <c r="C70" s="657">
        <f t="shared" si="0"/>
        <v>0</v>
      </c>
      <c r="D70" s="641">
        <v>0</v>
      </c>
      <c r="E70" s="647">
        <v>0</v>
      </c>
      <c r="F70" s="453"/>
      <c r="G70" s="657" t="s">
        <v>101</v>
      </c>
      <c r="H70" s="641" t="s">
        <v>101</v>
      </c>
      <c r="I70" s="647" t="s">
        <v>101</v>
      </c>
      <c r="J70" s="453"/>
      <c r="K70" s="657">
        <f t="shared" si="13"/>
        <v>2</v>
      </c>
      <c r="L70" s="553">
        <v>0</v>
      </c>
      <c r="M70" s="557">
        <v>2</v>
      </c>
      <c r="N70" s="453"/>
      <c r="O70" s="351">
        <f t="shared" si="14"/>
        <v>0</v>
      </c>
      <c r="P70" s="1065">
        <v>0</v>
      </c>
      <c r="Q70" s="1065">
        <v>0</v>
      </c>
      <c r="R70" s="1"/>
    </row>
    <row r="71" spans="2:18" x14ac:dyDescent="0.25">
      <c r="B71" s="560" t="s">
        <v>67</v>
      </c>
      <c r="C71" s="657">
        <f t="shared" si="0"/>
        <v>23</v>
      </c>
      <c r="D71" s="641">
        <v>15</v>
      </c>
      <c r="E71" s="647">
        <v>8</v>
      </c>
      <c r="F71" s="453"/>
      <c r="G71" s="657" t="s">
        <v>101</v>
      </c>
      <c r="H71" s="641" t="s">
        <v>101</v>
      </c>
      <c r="I71" s="647" t="s">
        <v>101</v>
      </c>
      <c r="J71" s="453"/>
      <c r="K71" s="657">
        <f t="shared" si="13"/>
        <v>32</v>
      </c>
      <c r="L71" s="553">
        <v>25</v>
      </c>
      <c r="M71" s="557">
        <v>7</v>
      </c>
      <c r="N71" s="453"/>
      <c r="O71" s="351">
        <f t="shared" si="14"/>
        <v>36</v>
      </c>
      <c r="P71" s="1065">
        <v>29</v>
      </c>
      <c r="Q71" s="1065">
        <v>7</v>
      </c>
      <c r="R71" s="1"/>
    </row>
    <row r="72" spans="2:18" hidden="1" x14ac:dyDescent="0.25">
      <c r="B72" s="560" t="s">
        <v>607</v>
      </c>
      <c r="C72" s="657">
        <f t="shared" si="0"/>
        <v>0</v>
      </c>
      <c r="D72" s="641">
        <v>0</v>
      </c>
      <c r="E72" s="647">
        <v>0</v>
      </c>
      <c r="F72" s="453"/>
      <c r="G72" s="657" t="s">
        <v>101</v>
      </c>
      <c r="H72" s="641" t="s">
        <v>101</v>
      </c>
      <c r="I72" s="647" t="s">
        <v>101</v>
      </c>
      <c r="J72" s="453"/>
      <c r="K72" s="657">
        <f t="shared" si="13"/>
        <v>3</v>
      </c>
      <c r="L72" s="553">
        <v>3</v>
      </c>
      <c r="M72" s="557">
        <v>0</v>
      </c>
      <c r="N72" s="453"/>
      <c r="O72" s="351" t="s">
        <v>101</v>
      </c>
      <c r="P72" s="1065" t="s">
        <v>101</v>
      </c>
      <c r="Q72" s="1065" t="s">
        <v>101</v>
      </c>
      <c r="R72" s="1"/>
    </row>
    <row r="73" spans="2:18" x14ac:dyDescent="0.25">
      <c r="B73" s="628" t="s">
        <v>479</v>
      </c>
      <c r="C73" s="657">
        <f t="shared" si="0"/>
        <v>16</v>
      </c>
      <c r="D73" s="641">
        <v>16</v>
      </c>
      <c r="E73" s="647">
        <v>0</v>
      </c>
      <c r="F73" s="453"/>
      <c r="G73" s="657" t="s">
        <v>101</v>
      </c>
      <c r="H73" s="641" t="s">
        <v>101</v>
      </c>
      <c r="I73" s="647" t="s">
        <v>101</v>
      </c>
      <c r="J73" s="453"/>
      <c r="K73" s="657">
        <f t="shared" si="13"/>
        <v>13</v>
      </c>
      <c r="L73" s="553">
        <v>13</v>
      </c>
      <c r="M73" s="557">
        <v>0</v>
      </c>
      <c r="N73" s="453"/>
      <c r="O73" s="351">
        <f>P73+Q73</f>
        <v>6</v>
      </c>
      <c r="P73" s="1065">
        <v>6</v>
      </c>
      <c r="Q73" s="1065">
        <v>0</v>
      </c>
      <c r="R73" s="1"/>
    </row>
    <row r="74" spans="2:18" x14ac:dyDescent="0.25">
      <c r="B74" s="560" t="s">
        <v>68</v>
      </c>
      <c r="C74" s="657">
        <f t="shared" ref="C74:C99" si="15">D74+E74</f>
        <v>6</v>
      </c>
      <c r="D74" s="641">
        <v>4</v>
      </c>
      <c r="E74" s="647">
        <v>2</v>
      </c>
      <c r="F74" s="453"/>
      <c r="G74" s="657" t="s">
        <v>101</v>
      </c>
      <c r="H74" s="641" t="s">
        <v>101</v>
      </c>
      <c r="I74" s="647" t="s">
        <v>101</v>
      </c>
      <c r="J74" s="453"/>
      <c r="K74" s="657">
        <f t="shared" si="13"/>
        <v>12</v>
      </c>
      <c r="L74" s="553">
        <v>7</v>
      </c>
      <c r="M74" s="557">
        <v>5</v>
      </c>
      <c r="N74" s="453"/>
      <c r="O74" s="351">
        <f t="shared" ref="O74:O79" si="16">P74+Q74</f>
        <v>27</v>
      </c>
      <c r="P74" s="1065">
        <v>19</v>
      </c>
      <c r="Q74" s="1065">
        <v>8</v>
      </c>
      <c r="R74" s="1"/>
    </row>
    <row r="75" spans="2:18" x14ac:dyDescent="0.25">
      <c r="B75" s="560" t="s">
        <v>70</v>
      </c>
      <c r="C75" s="657">
        <f t="shared" si="15"/>
        <v>19</v>
      </c>
      <c r="D75" s="641">
        <v>3</v>
      </c>
      <c r="E75" s="647">
        <v>16</v>
      </c>
      <c r="F75" s="453"/>
      <c r="G75" s="657">
        <f>SUM(H75:I75)</f>
        <v>7</v>
      </c>
      <c r="H75" s="641">
        <v>6</v>
      </c>
      <c r="I75" s="647">
        <v>1</v>
      </c>
      <c r="J75" s="453"/>
      <c r="K75" s="657">
        <f t="shared" si="13"/>
        <v>13</v>
      </c>
      <c r="L75" s="553">
        <v>12</v>
      </c>
      <c r="M75" s="557">
        <v>1</v>
      </c>
      <c r="N75" s="453"/>
      <c r="O75" s="351">
        <f t="shared" si="16"/>
        <v>10</v>
      </c>
      <c r="P75" s="1065">
        <v>9</v>
      </c>
      <c r="Q75" s="1065">
        <v>1</v>
      </c>
      <c r="R75" s="1"/>
    </row>
    <row r="76" spans="2:18" ht="13.9" customHeight="1" x14ac:dyDescent="0.25">
      <c r="B76" s="560" t="s">
        <v>132</v>
      </c>
      <c r="C76" s="657">
        <f t="shared" si="15"/>
        <v>0</v>
      </c>
      <c r="D76" s="641">
        <v>0</v>
      </c>
      <c r="E76" s="647">
        <v>0</v>
      </c>
      <c r="F76" s="453"/>
      <c r="G76" s="657">
        <v>0</v>
      </c>
      <c r="H76" s="641">
        <v>0</v>
      </c>
      <c r="I76" s="647">
        <v>0</v>
      </c>
      <c r="J76" s="453"/>
      <c r="K76" s="657">
        <f t="shared" si="13"/>
        <v>1</v>
      </c>
      <c r="L76" s="553">
        <v>1</v>
      </c>
      <c r="M76" s="557">
        <v>0</v>
      </c>
      <c r="N76" s="453"/>
      <c r="O76" s="351">
        <f t="shared" si="16"/>
        <v>6</v>
      </c>
      <c r="P76" s="1065">
        <v>6</v>
      </c>
      <c r="Q76" s="1065">
        <v>0</v>
      </c>
      <c r="R76" s="1"/>
    </row>
    <row r="77" spans="2:18" x14ac:dyDescent="0.25">
      <c r="B77" s="560" t="s">
        <v>134</v>
      </c>
      <c r="C77" s="657">
        <f t="shared" si="15"/>
        <v>112</v>
      </c>
      <c r="D77" s="553">
        <v>95</v>
      </c>
      <c r="E77" s="557">
        <v>17</v>
      </c>
      <c r="F77" s="453"/>
      <c r="G77" s="657">
        <f>H77+I77</f>
        <v>178</v>
      </c>
      <c r="H77" s="553">
        <v>132</v>
      </c>
      <c r="I77" s="557">
        <v>46</v>
      </c>
      <c r="J77" s="453"/>
      <c r="K77" s="657">
        <f t="shared" si="13"/>
        <v>174</v>
      </c>
      <c r="L77" s="553">
        <v>144</v>
      </c>
      <c r="M77" s="557">
        <v>30</v>
      </c>
      <c r="N77" s="453"/>
      <c r="O77" s="351">
        <f t="shared" si="16"/>
        <v>159</v>
      </c>
      <c r="P77" s="1065">
        <v>153</v>
      </c>
      <c r="Q77" s="1065">
        <v>6</v>
      </c>
      <c r="R77" s="1"/>
    </row>
    <row r="78" spans="2:18" x14ac:dyDescent="0.25">
      <c r="B78" s="560" t="s">
        <v>72</v>
      </c>
      <c r="C78" s="657">
        <f t="shared" si="15"/>
        <v>6</v>
      </c>
      <c r="D78" s="553">
        <v>3</v>
      </c>
      <c r="E78" s="557">
        <v>3</v>
      </c>
      <c r="F78" s="453"/>
      <c r="G78" s="657">
        <f>H78+I78</f>
        <v>0</v>
      </c>
      <c r="H78" s="553">
        <v>0</v>
      </c>
      <c r="I78" s="557">
        <v>0</v>
      </c>
      <c r="J78" s="453"/>
      <c r="K78" s="657">
        <f t="shared" si="13"/>
        <v>4</v>
      </c>
      <c r="L78" s="553">
        <v>1</v>
      </c>
      <c r="M78" s="557">
        <v>3</v>
      </c>
      <c r="N78" s="453"/>
      <c r="O78" s="351">
        <f t="shared" si="16"/>
        <v>11</v>
      </c>
      <c r="P78" s="1065">
        <v>2</v>
      </c>
      <c r="Q78" s="1065">
        <v>9</v>
      </c>
      <c r="R78" s="440"/>
    </row>
    <row r="79" spans="2:18" x14ac:dyDescent="0.25">
      <c r="B79" s="560" t="s">
        <v>73</v>
      </c>
      <c r="C79" s="657">
        <f t="shared" si="15"/>
        <v>3</v>
      </c>
      <c r="D79" s="641">
        <v>3</v>
      </c>
      <c r="E79" s="647">
        <v>0</v>
      </c>
      <c r="F79" s="453"/>
      <c r="G79" s="657" t="s">
        <v>101</v>
      </c>
      <c r="H79" s="641" t="s">
        <v>101</v>
      </c>
      <c r="I79" s="647" t="s">
        <v>101</v>
      </c>
      <c r="J79" s="453"/>
      <c r="K79" s="657">
        <f t="shared" si="13"/>
        <v>2</v>
      </c>
      <c r="L79" s="553">
        <v>2</v>
      </c>
      <c r="M79" s="557">
        <v>0</v>
      </c>
      <c r="N79" s="453"/>
      <c r="O79" s="351">
        <f t="shared" si="16"/>
        <v>1</v>
      </c>
      <c r="P79" s="1065">
        <v>1</v>
      </c>
      <c r="Q79" s="1065">
        <v>0</v>
      </c>
      <c r="R79" s="440"/>
    </row>
    <row r="80" spans="2:18" x14ac:dyDescent="0.25">
      <c r="B80" s="560" t="s">
        <v>617</v>
      </c>
      <c r="C80" s="657">
        <f t="shared" si="15"/>
        <v>7</v>
      </c>
      <c r="D80" s="641">
        <v>7</v>
      </c>
      <c r="E80" s="647">
        <v>0</v>
      </c>
      <c r="F80" s="453"/>
      <c r="G80" s="657" t="s">
        <v>101</v>
      </c>
      <c r="H80" s="641" t="s">
        <v>101</v>
      </c>
      <c r="I80" s="647" t="s">
        <v>101</v>
      </c>
      <c r="J80" s="453"/>
      <c r="K80" s="657" t="s">
        <v>101</v>
      </c>
      <c r="L80" s="641" t="s">
        <v>101</v>
      </c>
      <c r="M80" s="647" t="s">
        <v>101</v>
      </c>
      <c r="N80" s="453"/>
      <c r="O80" s="1068" t="s">
        <v>101</v>
      </c>
      <c r="P80" s="1069" t="s">
        <v>101</v>
      </c>
      <c r="Q80" s="1070" t="s">
        <v>101</v>
      </c>
      <c r="R80" s="440"/>
    </row>
    <row r="81" spans="2:18" x14ac:dyDescent="0.25">
      <c r="B81" s="560" t="s">
        <v>74</v>
      </c>
      <c r="C81" s="657">
        <f t="shared" si="15"/>
        <v>10</v>
      </c>
      <c r="D81" s="641">
        <v>9</v>
      </c>
      <c r="E81" s="647">
        <v>1</v>
      </c>
      <c r="F81" s="453"/>
      <c r="G81" s="657" t="s">
        <v>101</v>
      </c>
      <c r="H81" s="641" t="s">
        <v>101</v>
      </c>
      <c r="I81" s="647" t="s">
        <v>101</v>
      </c>
      <c r="J81" s="453"/>
      <c r="K81" s="657">
        <f>L81+M81</f>
        <v>2</v>
      </c>
      <c r="L81" s="553">
        <v>2</v>
      </c>
      <c r="M81" s="557">
        <v>0</v>
      </c>
      <c r="N81" s="453"/>
      <c r="O81" s="351">
        <f>P81+Q81</f>
        <v>14</v>
      </c>
      <c r="P81" s="1065">
        <v>13</v>
      </c>
      <c r="Q81" s="1065">
        <v>1</v>
      </c>
      <c r="R81" s="440"/>
    </row>
    <row r="82" spans="2:18" x14ac:dyDescent="0.25">
      <c r="B82" s="560" t="s">
        <v>76</v>
      </c>
      <c r="C82" s="657">
        <f t="shared" si="15"/>
        <v>1</v>
      </c>
      <c r="D82" s="641">
        <v>1</v>
      </c>
      <c r="E82" s="647">
        <v>0</v>
      </c>
      <c r="F82" s="453"/>
      <c r="G82" s="657">
        <v>0</v>
      </c>
      <c r="H82" s="641">
        <v>0</v>
      </c>
      <c r="I82" s="647">
        <v>0</v>
      </c>
      <c r="J82" s="453"/>
      <c r="K82" s="657">
        <f>L82+M82</f>
        <v>3</v>
      </c>
      <c r="L82" s="553">
        <v>3</v>
      </c>
      <c r="M82" s="557">
        <v>0</v>
      </c>
      <c r="N82" s="453"/>
      <c r="O82" s="351">
        <f>P82+Q82</f>
        <v>3</v>
      </c>
      <c r="P82" s="1065">
        <v>3</v>
      </c>
      <c r="Q82" s="1065">
        <v>0</v>
      </c>
      <c r="R82" s="440"/>
    </row>
    <row r="83" spans="2:18" x14ac:dyDescent="0.25">
      <c r="B83" s="560" t="s">
        <v>135</v>
      </c>
      <c r="C83" s="657">
        <f t="shared" si="15"/>
        <v>1</v>
      </c>
      <c r="D83" s="553">
        <v>1</v>
      </c>
      <c r="E83" s="557">
        <v>0</v>
      </c>
      <c r="F83" s="453"/>
      <c r="G83" s="657">
        <f>H83+I83</f>
        <v>2</v>
      </c>
      <c r="H83" s="553">
        <v>1</v>
      </c>
      <c r="I83" s="557">
        <v>1</v>
      </c>
      <c r="J83" s="453"/>
      <c r="K83" s="657" t="s">
        <v>101</v>
      </c>
      <c r="L83" s="641" t="s">
        <v>101</v>
      </c>
      <c r="M83" s="647" t="s">
        <v>101</v>
      </c>
      <c r="N83" s="453"/>
      <c r="O83" s="1068" t="s">
        <v>101</v>
      </c>
      <c r="P83" s="1069" t="s">
        <v>101</v>
      </c>
      <c r="Q83" s="1070" t="s">
        <v>101</v>
      </c>
      <c r="R83" s="440"/>
    </row>
    <row r="84" spans="2:18" x14ac:dyDescent="0.25">
      <c r="B84" s="560" t="s">
        <v>625</v>
      </c>
      <c r="C84" s="657">
        <f t="shared" si="15"/>
        <v>50</v>
      </c>
      <c r="D84" s="641">
        <v>46</v>
      </c>
      <c r="E84" s="647">
        <v>4</v>
      </c>
      <c r="F84" s="453"/>
      <c r="G84" s="657" t="s">
        <v>101</v>
      </c>
      <c r="H84" s="641" t="s">
        <v>101</v>
      </c>
      <c r="I84" s="647" t="s">
        <v>101</v>
      </c>
      <c r="J84" s="453"/>
      <c r="K84" s="657">
        <f>L84+M84</f>
        <v>86</v>
      </c>
      <c r="L84" s="553">
        <v>79</v>
      </c>
      <c r="M84" s="557">
        <v>7</v>
      </c>
      <c r="N84" s="453"/>
      <c r="O84" s="351">
        <f>P84+Q84</f>
        <v>37</v>
      </c>
      <c r="P84" s="1065">
        <v>33</v>
      </c>
      <c r="Q84" s="1065">
        <v>4</v>
      </c>
      <c r="R84" s="440"/>
    </row>
    <row r="85" spans="2:18" x14ac:dyDescent="0.25">
      <c r="B85" s="560" t="s">
        <v>78</v>
      </c>
      <c r="C85" s="657">
        <f t="shared" si="15"/>
        <v>1</v>
      </c>
      <c r="D85" s="641">
        <v>1</v>
      </c>
      <c r="E85" s="647">
        <v>0</v>
      </c>
      <c r="F85" s="453"/>
      <c r="G85" s="657" t="s">
        <v>101</v>
      </c>
      <c r="H85" s="641" t="s">
        <v>101</v>
      </c>
      <c r="I85" s="647" t="s">
        <v>101</v>
      </c>
      <c r="J85" s="453"/>
      <c r="K85" s="657">
        <f t="shared" ref="K85:K86" si="17">L85+M85</f>
        <v>1</v>
      </c>
      <c r="L85" s="553">
        <v>1</v>
      </c>
      <c r="M85" s="557">
        <v>0</v>
      </c>
      <c r="N85" s="453"/>
      <c r="O85" s="351">
        <f>P85+Q85</f>
        <v>4</v>
      </c>
      <c r="P85" s="1065">
        <v>4</v>
      </c>
      <c r="Q85" s="1065">
        <v>0</v>
      </c>
      <c r="R85" s="1"/>
    </row>
    <row r="86" spans="2:18" x14ac:dyDescent="0.25">
      <c r="B86" s="560" t="s">
        <v>636</v>
      </c>
      <c r="C86" s="657">
        <f t="shared" si="15"/>
        <v>19</v>
      </c>
      <c r="D86" s="641">
        <v>15</v>
      </c>
      <c r="E86" s="647">
        <v>4</v>
      </c>
      <c r="F86" s="453"/>
      <c r="G86" s="657" t="s">
        <v>101</v>
      </c>
      <c r="H86" s="641" t="s">
        <v>101</v>
      </c>
      <c r="I86" s="647" t="s">
        <v>101</v>
      </c>
      <c r="J86" s="453"/>
      <c r="K86" s="657">
        <f t="shared" si="17"/>
        <v>23</v>
      </c>
      <c r="L86" s="553">
        <v>15</v>
      </c>
      <c r="M86" s="557">
        <v>8</v>
      </c>
      <c r="N86" s="453"/>
      <c r="O86" s="351" t="s">
        <v>101</v>
      </c>
      <c r="P86" s="1065" t="s">
        <v>101</v>
      </c>
      <c r="Q86" s="1065" t="s">
        <v>101</v>
      </c>
      <c r="R86" s="1"/>
    </row>
    <row r="87" spans="2:18" x14ac:dyDescent="0.25">
      <c r="B87" s="560" t="s">
        <v>81</v>
      </c>
      <c r="C87" s="657">
        <f t="shared" si="15"/>
        <v>1</v>
      </c>
      <c r="D87" s="553">
        <v>1</v>
      </c>
      <c r="E87" s="557">
        <v>0</v>
      </c>
      <c r="F87" s="453"/>
      <c r="G87" s="657">
        <f>H87+I87</f>
        <v>0</v>
      </c>
      <c r="H87" s="553">
        <v>0</v>
      </c>
      <c r="I87" s="557">
        <v>0</v>
      </c>
      <c r="J87" s="453"/>
      <c r="K87" s="657" t="s">
        <v>101</v>
      </c>
      <c r="L87" s="641" t="s">
        <v>101</v>
      </c>
      <c r="M87" s="647" t="s">
        <v>101</v>
      </c>
      <c r="N87" s="453"/>
      <c r="O87" s="351" t="s">
        <v>101</v>
      </c>
      <c r="P87" s="1065" t="s">
        <v>101</v>
      </c>
      <c r="Q87" s="1065" t="s">
        <v>101</v>
      </c>
      <c r="R87" s="1"/>
    </row>
    <row r="88" spans="2:18" x14ac:dyDescent="0.25">
      <c r="B88" s="560" t="s">
        <v>639</v>
      </c>
      <c r="C88" s="657">
        <f t="shared" si="15"/>
        <v>0</v>
      </c>
      <c r="D88" s="553">
        <v>0</v>
      </c>
      <c r="E88" s="557">
        <v>0</v>
      </c>
      <c r="F88" s="453"/>
      <c r="G88" s="657">
        <f t="shared" ref="G88:G90" si="18">H88+I88</f>
        <v>0</v>
      </c>
      <c r="H88" s="553">
        <v>0</v>
      </c>
      <c r="I88" s="557">
        <v>0</v>
      </c>
      <c r="J88" s="453"/>
      <c r="K88" s="657">
        <f>L88+M88</f>
        <v>0</v>
      </c>
      <c r="L88" s="641">
        <v>0</v>
      </c>
      <c r="M88" s="647">
        <v>0</v>
      </c>
      <c r="N88" s="453"/>
      <c r="O88" s="351">
        <f>P88+Q88</f>
        <v>0</v>
      </c>
      <c r="P88" s="1065">
        <v>0</v>
      </c>
      <c r="Q88" s="1065">
        <v>0</v>
      </c>
      <c r="R88" s="1"/>
    </row>
    <row r="89" spans="2:18" x14ac:dyDescent="0.25">
      <c r="B89" s="560" t="s">
        <v>137</v>
      </c>
      <c r="C89" s="657">
        <f t="shared" si="15"/>
        <v>0</v>
      </c>
      <c r="D89" s="553">
        <v>0</v>
      </c>
      <c r="E89" s="557">
        <v>0</v>
      </c>
      <c r="F89" s="453"/>
      <c r="G89" s="657">
        <f t="shared" si="18"/>
        <v>0</v>
      </c>
      <c r="H89" s="553">
        <v>0</v>
      </c>
      <c r="I89" s="557">
        <v>0</v>
      </c>
      <c r="J89" s="453"/>
      <c r="K89" s="657">
        <f t="shared" ref="K89:K98" si="19">L89+M89</f>
        <v>0</v>
      </c>
      <c r="L89" s="553">
        <v>0</v>
      </c>
      <c r="M89" s="557">
        <v>0</v>
      </c>
      <c r="N89" s="453"/>
      <c r="O89" s="351">
        <f t="shared" ref="O89:O95" si="20">P89+Q89</f>
        <v>0</v>
      </c>
      <c r="P89" s="1069">
        <v>0</v>
      </c>
      <c r="Q89" s="1070">
        <v>0</v>
      </c>
      <c r="R89" s="1"/>
    </row>
    <row r="90" spans="2:18" x14ac:dyDescent="0.25">
      <c r="B90" s="560" t="s">
        <v>138</v>
      </c>
      <c r="C90" s="657">
        <f t="shared" si="15"/>
        <v>6</v>
      </c>
      <c r="D90" s="553">
        <v>6</v>
      </c>
      <c r="E90" s="557">
        <v>0</v>
      </c>
      <c r="F90" s="453"/>
      <c r="G90" s="657">
        <f t="shared" si="18"/>
        <v>2</v>
      </c>
      <c r="H90" s="553">
        <v>2</v>
      </c>
      <c r="I90" s="557">
        <v>0</v>
      </c>
      <c r="J90" s="453"/>
      <c r="K90" s="657">
        <f t="shared" si="19"/>
        <v>12</v>
      </c>
      <c r="L90" s="553">
        <v>12</v>
      </c>
      <c r="M90" s="557">
        <v>0</v>
      </c>
      <c r="N90" s="453"/>
      <c r="O90" s="351">
        <f t="shared" si="20"/>
        <v>0</v>
      </c>
      <c r="P90" s="1065">
        <v>0</v>
      </c>
      <c r="Q90" s="1065">
        <v>0</v>
      </c>
      <c r="R90" s="1"/>
    </row>
    <row r="91" spans="2:18" x14ac:dyDescent="0.25">
      <c r="B91" s="560" t="s">
        <v>84</v>
      </c>
      <c r="C91" s="657">
        <f t="shared" si="15"/>
        <v>9</v>
      </c>
      <c r="D91" s="641">
        <v>5</v>
      </c>
      <c r="E91" s="647">
        <v>4</v>
      </c>
      <c r="F91" s="453"/>
      <c r="G91" s="657" t="s">
        <v>101</v>
      </c>
      <c r="H91" s="641" t="s">
        <v>101</v>
      </c>
      <c r="I91" s="647" t="s">
        <v>101</v>
      </c>
      <c r="J91" s="453"/>
      <c r="K91" s="657">
        <f t="shared" si="19"/>
        <v>12</v>
      </c>
      <c r="L91" s="553">
        <v>11</v>
      </c>
      <c r="M91" s="557">
        <v>1</v>
      </c>
      <c r="N91" s="453"/>
      <c r="O91" s="351">
        <f t="shared" si="20"/>
        <v>7</v>
      </c>
      <c r="P91" s="1065">
        <v>5</v>
      </c>
      <c r="Q91" s="1065">
        <v>2</v>
      </c>
      <c r="R91" s="1"/>
    </row>
    <row r="92" spans="2:18" x14ac:dyDescent="0.25">
      <c r="B92" s="560" t="s">
        <v>86</v>
      </c>
      <c r="C92" s="657">
        <f t="shared" si="15"/>
        <v>2</v>
      </c>
      <c r="D92" s="553">
        <v>2</v>
      </c>
      <c r="E92" s="557">
        <v>0</v>
      </c>
      <c r="F92" s="453"/>
      <c r="G92" s="657">
        <f>H92+I92</f>
        <v>0</v>
      </c>
      <c r="H92" s="553">
        <v>0</v>
      </c>
      <c r="I92" s="557">
        <v>0</v>
      </c>
      <c r="J92" s="453"/>
      <c r="K92" s="657">
        <f t="shared" si="19"/>
        <v>7</v>
      </c>
      <c r="L92" s="553">
        <v>6</v>
      </c>
      <c r="M92" s="557">
        <v>1</v>
      </c>
      <c r="N92" s="453"/>
      <c r="O92" s="351">
        <f t="shared" si="20"/>
        <v>1</v>
      </c>
      <c r="P92" s="1065">
        <v>1</v>
      </c>
      <c r="Q92" s="1065">
        <v>0</v>
      </c>
      <c r="R92" s="1"/>
    </row>
    <row r="93" spans="2:18" x14ac:dyDescent="0.25">
      <c r="B93" s="560" t="s">
        <v>139</v>
      </c>
      <c r="C93" s="657">
        <f t="shared" si="15"/>
        <v>10</v>
      </c>
      <c r="D93" s="553">
        <v>10</v>
      </c>
      <c r="E93" s="557">
        <v>0</v>
      </c>
      <c r="F93" s="453"/>
      <c r="G93" s="657">
        <f>H93+I93</f>
        <v>3</v>
      </c>
      <c r="H93" s="553">
        <v>3</v>
      </c>
      <c r="I93" s="557">
        <v>0</v>
      </c>
      <c r="J93" s="453"/>
      <c r="K93" s="657">
        <f t="shared" si="19"/>
        <v>4</v>
      </c>
      <c r="L93" s="553">
        <v>4</v>
      </c>
      <c r="M93" s="557">
        <v>0</v>
      </c>
      <c r="N93" s="453"/>
      <c r="O93" s="351">
        <f t="shared" si="20"/>
        <v>8</v>
      </c>
      <c r="P93" s="1065">
        <v>8</v>
      </c>
      <c r="Q93" s="1065">
        <v>0</v>
      </c>
      <c r="R93" s="1"/>
    </row>
    <row r="94" spans="2:18" x14ac:dyDescent="0.25">
      <c r="B94" s="560" t="s">
        <v>88</v>
      </c>
      <c r="C94" s="657">
        <f t="shared" si="15"/>
        <v>11</v>
      </c>
      <c r="D94" s="641">
        <v>10</v>
      </c>
      <c r="E94" s="647">
        <v>1</v>
      </c>
      <c r="F94" s="453"/>
      <c r="G94" s="657" t="s">
        <v>101</v>
      </c>
      <c r="H94" s="641" t="s">
        <v>101</v>
      </c>
      <c r="I94" s="647" t="s">
        <v>101</v>
      </c>
      <c r="J94" s="453"/>
      <c r="K94" s="657">
        <f t="shared" si="19"/>
        <v>14</v>
      </c>
      <c r="L94" s="553">
        <v>11</v>
      </c>
      <c r="M94" s="557">
        <v>3</v>
      </c>
      <c r="N94" s="453"/>
      <c r="O94" s="351">
        <f t="shared" si="20"/>
        <v>24</v>
      </c>
      <c r="P94" s="1065">
        <v>23</v>
      </c>
      <c r="Q94" s="1065">
        <v>1</v>
      </c>
      <c r="R94" s="1"/>
    </row>
    <row r="95" spans="2:18" x14ac:dyDescent="0.25">
      <c r="B95" s="560" t="s">
        <v>333</v>
      </c>
      <c r="C95" s="657">
        <f t="shared" si="15"/>
        <v>7</v>
      </c>
      <c r="D95" s="553">
        <v>7</v>
      </c>
      <c r="E95" s="557">
        <v>0</v>
      </c>
      <c r="F95" s="453"/>
      <c r="G95" s="657">
        <f>H95+I95</f>
        <v>4</v>
      </c>
      <c r="H95" s="553">
        <v>4</v>
      </c>
      <c r="I95" s="557">
        <v>0</v>
      </c>
      <c r="J95" s="453"/>
      <c r="K95" s="657">
        <f t="shared" si="19"/>
        <v>8</v>
      </c>
      <c r="L95" s="553">
        <v>8</v>
      </c>
      <c r="M95" s="557">
        <v>0</v>
      </c>
      <c r="N95" s="453"/>
      <c r="O95" s="351">
        <f t="shared" si="20"/>
        <v>5</v>
      </c>
      <c r="P95" s="1065">
        <v>5</v>
      </c>
      <c r="Q95" s="1065">
        <v>0</v>
      </c>
      <c r="R95" s="1"/>
    </row>
    <row r="96" spans="2:18" x14ac:dyDescent="0.25">
      <c r="B96" s="560" t="s">
        <v>424</v>
      </c>
      <c r="C96" s="657">
        <v>0</v>
      </c>
      <c r="D96" s="641">
        <v>0</v>
      </c>
      <c r="E96" s="647">
        <v>0</v>
      </c>
      <c r="F96" s="453"/>
      <c r="G96" s="657">
        <v>1</v>
      </c>
      <c r="H96" s="641">
        <v>1</v>
      </c>
      <c r="I96" s="647">
        <v>1</v>
      </c>
      <c r="J96" s="453"/>
      <c r="K96" s="657">
        <v>1</v>
      </c>
      <c r="L96" s="553">
        <v>1</v>
      </c>
      <c r="M96" s="557">
        <v>0</v>
      </c>
      <c r="N96" s="453"/>
      <c r="O96" s="351">
        <v>0</v>
      </c>
      <c r="P96" s="1065">
        <v>0</v>
      </c>
      <c r="Q96" s="1065">
        <v>0</v>
      </c>
      <c r="R96" s="1"/>
    </row>
    <row r="97" spans="2:18" x14ac:dyDescent="0.25">
      <c r="B97" s="560" t="s">
        <v>141</v>
      </c>
      <c r="C97" s="657">
        <f t="shared" si="15"/>
        <v>4</v>
      </c>
      <c r="D97" s="641">
        <v>3</v>
      </c>
      <c r="E97" s="647">
        <v>1</v>
      </c>
      <c r="F97" s="453"/>
      <c r="G97" s="657" t="s">
        <v>101</v>
      </c>
      <c r="H97" s="641" t="s">
        <v>101</v>
      </c>
      <c r="I97" s="647" t="s">
        <v>101</v>
      </c>
      <c r="J97" s="453"/>
      <c r="K97" s="657">
        <f t="shared" si="19"/>
        <v>1</v>
      </c>
      <c r="L97" s="553">
        <v>1</v>
      </c>
      <c r="M97" s="557">
        <v>0</v>
      </c>
      <c r="N97" s="453"/>
      <c r="O97" s="351" t="s">
        <v>101</v>
      </c>
      <c r="P97" s="1065" t="s">
        <v>101</v>
      </c>
      <c r="Q97" s="1065" t="s">
        <v>101</v>
      </c>
      <c r="R97" s="1"/>
    </row>
    <row r="98" spans="2:18" x14ac:dyDescent="0.25">
      <c r="B98" s="560" t="s">
        <v>143</v>
      </c>
      <c r="C98" s="657">
        <f t="shared" si="15"/>
        <v>19</v>
      </c>
      <c r="D98" s="641">
        <v>19</v>
      </c>
      <c r="E98" s="647">
        <v>0</v>
      </c>
      <c r="F98" s="453"/>
      <c r="G98" s="657">
        <f t="shared" ref="G98" si="21">H98+I98</f>
        <v>22</v>
      </c>
      <c r="H98" s="641">
        <v>18</v>
      </c>
      <c r="I98" s="647">
        <v>4</v>
      </c>
      <c r="J98" s="453"/>
      <c r="K98" s="657">
        <f t="shared" si="19"/>
        <v>21</v>
      </c>
      <c r="L98" s="553">
        <v>20</v>
      </c>
      <c r="M98" s="557">
        <v>1</v>
      </c>
      <c r="N98" s="453"/>
      <c r="O98" s="351">
        <f>P98+Q98</f>
        <v>59</v>
      </c>
      <c r="P98" s="1065">
        <v>57</v>
      </c>
      <c r="Q98" s="1065">
        <v>2</v>
      </c>
      <c r="R98" s="1"/>
    </row>
    <row r="99" spans="2:18" x14ac:dyDescent="0.25">
      <c r="B99" s="574" t="s">
        <v>145</v>
      </c>
      <c r="C99" s="662">
        <f t="shared" si="15"/>
        <v>2</v>
      </c>
      <c r="D99" s="663">
        <v>2</v>
      </c>
      <c r="E99" s="664">
        <v>0</v>
      </c>
      <c r="F99" s="453"/>
      <c r="G99" s="662">
        <f>H99+I99</f>
        <v>15</v>
      </c>
      <c r="H99" s="663">
        <v>15</v>
      </c>
      <c r="I99" s="664">
        <v>0</v>
      </c>
      <c r="J99" s="453"/>
      <c r="K99" s="662">
        <f>L99+M99</f>
        <v>2</v>
      </c>
      <c r="L99" s="663">
        <v>2</v>
      </c>
      <c r="M99" s="664">
        <v>0</v>
      </c>
      <c r="N99" s="453"/>
      <c r="O99" s="1071">
        <f>P99+Q99</f>
        <v>0</v>
      </c>
      <c r="P99" s="1067">
        <v>0</v>
      </c>
      <c r="Q99" s="1067">
        <v>0</v>
      </c>
      <c r="R99" s="1"/>
    </row>
    <row r="100" spans="2:18" x14ac:dyDescent="0.25">
      <c r="B100" s="43"/>
      <c r="C100" s="91"/>
      <c r="D100" s="91"/>
      <c r="E100" s="91"/>
      <c r="F100" s="91"/>
      <c r="G100" s="91"/>
      <c r="H100" s="91"/>
      <c r="I100" s="90"/>
      <c r="J100" s="90"/>
      <c r="K100" s="91"/>
      <c r="L100" s="91"/>
      <c r="M100" s="90"/>
      <c r="O100" s="91"/>
      <c r="P100" s="91"/>
      <c r="Q100" s="90"/>
      <c r="R100" s="1"/>
    </row>
    <row r="102" spans="2:18" x14ac:dyDescent="0.25">
      <c r="B102" s="39" t="s">
        <v>90</v>
      </c>
      <c r="C102" s="61"/>
      <c r="G102" s="61"/>
      <c r="K102" s="61"/>
      <c r="R102" s="1"/>
    </row>
    <row r="103" spans="2:18" x14ac:dyDescent="0.25">
      <c r="B103" s="39" t="s">
        <v>91</v>
      </c>
      <c r="H103" s="61"/>
      <c r="I103" s="61"/>
      <c r="J103" s="61"/>
      <c r="R103" s="1"/>
    </row>
    <row r="104" spans="2:18" x14ac:dyDescent="0.25">
      <c r="B104" s="43" t="s">
        <v>92</v>
      </c>
      <c r="R104" s="1"/>
    </row>
    <row r="105" spans="2:18" x14ac:dyDescent="0.25">
      <c r="B105" s="39" t="s">
        <v>102</v>
      </c>
      <c r="R105" s="1"/>
    </row>
    <row r="106" spans="2:18" x14ac:dyDescent="0.25">
      <c r="B106" s="39" t="s">
        <v>103</v>
      </c>
      <c r="R106" s="1"/>
    </row>
    <row r="107" spans="2:18" x14ac:dyDescent="0.25">
      <c r="B107" s="39"/>
      <c r="R107" s="1"/>
    </row>
    <row r="108" spans="2:18" x14ac:dyDescent="0.25">
      <c r="B108" s="39" t="s">
        <v>747</v>
      </c>
      <c r="R108" s="1"/>
    </row>
    <row r="109" spans="2:18" x14ac:dyDescent="0.25">
      <c r="B109" s="39" t="s">
        <v>748</v>
      </c>
    </row>
    <row r="110" spans="2:18" x14ac:dyDescent="0.25">
      <c r="B110" s="39" t="s">
        <v>749</v>
      </c>
    </row>
    <row r="111" spans="2:18" x14ac:dyDescent="0.25">
      <c r="B111" s="39" t="s">
        <v>750</v>
      </c>
    </row>
    <row r="112" spans="2:18" x14ac:dyDescent="0.25">
      <c r="B112" s="39" t="s">
        <v>758</v>
      </c>
    </row>
    <row r="113" spans="2:2" x14ac:dyDescent="0.25">
      <c r="B113" s="39" t="s">
        <v>759</v>
      </c>
    </row>
    <row r="114" spans="2:2" x14ac:dyDescent="0.25">
      <c r="B114" s="39" t="s">
        <v>752</v>
      </c>
    </row>
    <row r="115" spans="2:2" x14ac:dyDescent="0.25">
      <c r="B115" s="1" t="s">
        <v>753</v>
      </c>
    </row>
    <row r="116" spans="2:2" x14ac:dyDescent="0.25">
      <c r="B116" s="39" t="s">
        <v>761</v>
      </c>
    </row>
    <row r="117" spans="2:2" x14ac:dyDescent="0.25">
      <c r="B117" s="39" t="s">
        <v>760</v>
      </c>
    </row>
    <row r="118" spans="2:2" x14ac:dyDescent="0.25">
      <c r="B118" s="39" t="s">
        <v>755</v>
      </c>
    </row>
    <row r="119" spans="2:2" x14ac:dyDescent="0.25">
      <c r="B119" s="39" t="s">
        <v>756</v>
      </c>
    </row>
    <row r="120" spans="2:2" x14ac:dyDescent="0.25">
      <c r="B120" s="39" t="s">
        <v>757</v>
      </c>
    </row>
    <row r="122" spans="2:2" ht="12" customHeight="1" x14ac:dyDescent="0.25"/>
    <row r="123" spans="2:2" ht="12" customHeight="1" x14ac:dyDescent="0.25"/>
    <row r="124" spans="2:2" ht="12" customHeight="1" x14ac:dyDescent="0.25"/>
    <row r="125" spans="2:2" ht="12" customHeight="1" x14ac:dyDescent="0.25"/>
    <row r="126" spans="2:2" ht="12" customHeight="1" x14ac:dyDescent="0.25"/>
    <row r="127" spans="2:2" ht="12" customHeight="1" x14ac:dyDescent="0.25"/>
    <row r="128" spans="2:2" ht="12" customHeight="1" x14ac:dyDescent="0.25"/>
    <row r="129" spans="2:8" ht="12" customHeight="1" x14ac:dyDescent="0.25">
      <c r="B129" s="6"/>
      <c r="C129" s="6"/>
      <c r="D129" s="6"/>
      <c r="G129" s="6"/>
      <c r="H129" s="6"/>
    </row>
  </sheetData>
  <mergeCells count="13">
    <mergeCell ref="C3:E3"/>
    <mergeCell ref="G3:I3"/>
    <mergeCell ref="K3:M3"/>
    <mergeCell ref="O3:Q3"/>
    <mergeCell ref="B4:B6"/>
    <mergeCell ref="C4:E4"/>
    <mergeCell ref="G4:I4"/>
    <mergeCell ref="K4:M4"/>
    <mergeCell ref="O4:Q4"/>
    <mergeCell ref="C5:C6"/>
    <mergeCell ref="G5:G6"/>
    <mergeCell ref="K5:K6"/>
    <mergeCell ref="O5:O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B2:H72"/>
  <sheetViews>
    <sheetView showGridLines="0" zoomScale="85" zoomScaleNormal="85" workbookViewId="0">
      <selection activeCell="C9" sqref="C9"/>
    </sheetView>
  </sheetViews>
  <sheetFormatPr defaultRowHeight="15" x14ac:dyDescent="0.25"/>
  <cols>
    <col min="1" max="1" width="2.85546875" style="1" customWidth="1"/>
    <col min="2" max="2" width="45.85546875" style="1" customWidth="1"/>
    <col min="3" max="8" width="15.7109375" style="1" customWidth="1"/>
    <col min="9" max="10" width="2.85546875" style="1" customWidth="1"/>
    <col min="11" max="11" width="9.140625" style="1" customWidth="1"/>
    <col min="12" max="237" width="9.140625" style="1"/>
    <col min="238" max="238" width="2.85546875" style="1" customWidth="1"/>
    <col min="239" max="239" width="45.855468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493" width="9.140625" style="1"/>
    <col min="494" max="494" width="2.85546875" style="1" customWidth="1"/>
    <col min="495" max="495" width="45.855468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749" width="9.140625" style="1"/>
    <col min="750" max="750" width="2.85546875" style="1" customWidth="1"/>
    <col min="751" max="751" width="45.855468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1005" width="9.140625" style="1"/>
    <col min="1006" max="1006" width="2.85546875" style="1" customWidth="1"/>
    <col min="1007" max="1007" width="45.855468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261" width="9.140625" style="1"/>
    <col min="1262" max="1262" width="2.85546875" style="1" customWidth="1"/>
    <col min="1263" max="1263" width="45.855468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517" width="9.140625" style="1"/>
    <col min="1518" max="1518" width="2.85546875" style="1" customWidth="1"/>
    <col min="1519" max="1519" width="45.855468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773" width="9.140625" style="1"/>
    <col min="1774" max="1774" width="2.85546875" style="1" customWidth="1"/>
    <col min="1775" max="1775" width="45.855468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2029" width="9.140625" style="1"/>
    <col min="2030" max="2030" width="2.85546875" style="1" customWidth="1"/>
    <col min="2031" max="2031" width="45.855468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285" width="9.140625" style="1"/>
    <col min="2286" max="2286" width="2.85546875" style="1" customWidth="1"/>
    <col min="2287" max="2287" width="45.855468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541" width="9.140625" style="1"/>
    <col min="2542" max="2542" width="2.85546875" style="1" customWidth="1"/>
    <col min="2543" max="2543" width="45.855468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797" width="9.140625" style="1"/>
    <col min="2798" max="2798" width="2.85546875" style="1" customWidth="1"/>
    <col min="2799" max="2799" width="45.855468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3053" width="9.140625" style="1"/>
    <col min="3054" max="3054" width="2.85546875" style="1" customWidth="1"/>
    <col min="3055" max="3055" width="45.855468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309" width="9.140625" style="1"/>
    <col min="3310" max="3310" width="2.85546875" style="1" customWidth="1"/>
    <col min="3311" max="3311" width="45.855468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565" width="9.140625" style="1"/>
    <col min="3566" max="3566" width="2.85546875" style="1" customWidth="1"/>
    <col min="3567" max="3567" width="45.855468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821" width="9.140625" style="1"/>
    <col min="3822" max="3822" width="2.85546875" style="1" customWidth="1"/>
    <col min="3823" max="3823" width="45.855468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4077" width="9.140625" style="1"/>
    <col min="4078" max="4078" width="2.85546875" style="1" customWidth="1"/>
    <col min="4079" max="4079" width="45.855468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333" width="9.140625" style="1"/>
    <col min="4334" max="4334" width="2.85546875" style="1" customWidth="1"/>
    <col min="4335" max="4335" width="45.855468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589" width="9.140625" style="1"/>
    <col min="4590" max="4590" width="2.85546875" style="1" customWidth="1"/>
    <col min="4591" max="4591" width="45.855468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845" width="9.140625" style="1"/>
    <col min="4846" max="4846" width="2.85546875" style="1" customWidth="1"/>
    <col min="4847" max="4847" width="45.855468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5101" width="9.140625" style="1"/>
    <col min="5102" max="5102" width="2.85546875" style="1" customWidth="1"/>
    <col min="5103" max="5103" width="45.855468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357" width="9.140625" style="1"/>
    <col min="5358" max="5358" width="2.85546875" style="1" customWidth="1"/>
    <col min="5359" max="5359" width="45.855468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613" width="9.140625" style="1"/>
    <col min="5614" max="5614" width="2.85546875" style="1" customWidth="1"/>
    <col min="5615" max="5615" width="45.855468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869" width="9.140625" style="1"/>
    <col min="5870" max="5870" width="2.85546875" style="1" customWidth="1"/>
    <col min="5871" max="5871" width="45.855468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6125" width="9.140625" style="1"/>
    <col min="6126" max="6126" width="2.85546875" style="1" customWidth="1"/>
    <col min="6127" max="6127" width="45.855468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381" width="9.140625" style="1"/>
    <col min="6382" max="6382" width="2.85546875" style="1" customWidth="1"/>
    <col min="6383" max="6383" width="45.855468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637" width="9.140625" style="1"/>
    <col min="6638" max="6638" width="2.85546875" style="1" customWidth="1"/>
    <col min="6639" max="6639" width="45.855468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893" width="9.140625" style="1"/>
    <col min="6894" max="6894" width="2.85546875" style="1" customWidth="1"/>
    <col min="6895" max="6895" width="45.855468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7149" width="9.140625" style="1"/>
    <col min="7150" max="7150" width="2.85546875" style="1" customWidth="1"/>
    <col min="7151" max="7151" width="45.855468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405" width="9.140625" style="1"/>
    <col min="7406" max="7406" width="2.85546875" style="1" customWidth="1"/>
    <col min="7407" max="7407" width="45.855468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661" width="9.140625" style="1"/>
    <col min="7662" max="7662" width="2.85546875" style="1" customWidth="1"/>
    <col min="7663" max="7663" width="45.855468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917" width="9.140625" style="1"/>
    <col min="7918" max="7918" width="2.85546875" style="1" customWidth="1"/>
    <col min="7919" max="7919" width="45.855468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8173" width="9.140625" style="1"/>
    <col min="8174" max="8174" width="2.85546875" style="1" customWidth="1"/>
    <col min="8175" max="8175" width="45.855468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429" width="9.140625" style="1"/>
    <col min="8430" max="8430" width="2.85546875" style="1" customWidth="1"/>
    <col min="8431" max="8431" width="45.855468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685" width="9.140625" style="1"/>
    <col min="8686" max="8686" width="2.85546875" style="1" customWidth="1"/>
    <col min="8687" max="8687" width="45.855468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941" width="9.140625" style="1"/>
    <col min="8942" max="8942" width="2.85546875" style="1" customWidth="1"/>
    <col min="8943" max="8943" width="45.855468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9197" width="9.140625" style="1"/>
    <col min="9198" max="9198" width="2.85546875" style="1" customWidth="1"/>
    <col min="9199" max="9199" width="45.855468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453" width="9.140625" style="1"/>
    <col min="9454" max="9454" width="2.85546875" style="1" customWidth="1"/>
    <col min="9455" max="9455" width="45.855468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709" width="9.140625" style="1"/>
    <col min="9710" max="9710" width="2.85546875" style="1" customWidth="1"/>
    <col min="9711" max="9711" width="45.855468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965" width="9.140625" style="1"/>
    <col min="9966" max="9966" width="2.85546875" style="1" customWidth="1"/>
    <col min="9967" max="9967" width="45.855468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10221" width="9.140625" style="1"/>
    <col min="10222" max="10222" width="2.85546875" style="1" customWidth="1"/>
    <col min="10223" max="10223" width="45.855468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477" width="9.140625" style="1"/>
    <col min="10478" max="10478" width="2.85546875" style="1" customWidth="1"/>
    <col min="10479" max="10479" width="45.855468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733" width="9.140625" style="1"/>
    <col min="10734" max="10734" width="2.85546875" style="1" customWidth="1"/>
    <col min="10735" max="10735" width="45.855468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989" width="9.140625" style="1"/>
    <col min="10990" max="10990" width="2.85546875" style="1" customWidth="1"/>
    <col min="10991" max="10991" width="45.855468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245" width="9.140625" style="1"/>
    <col min="11246" max="11246" width="2.85546875" style="1" customWidth="1"/>
    <col min="11247" max="11247" width="45.855468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501" width="9.140625" style="1"/>
    <col min="11502" max="11502" width="2.85546875" style="1" customWidth="1"/>
    <col min="11503" max="11503" width="45.855468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757" width="9.140625" style="1"/>
    <col min="11758" max="11758" width="2.85546875" style="1" customWidth="1"/>
    <col min="11759" max="11759" width="45.855468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2013" width="9.140625" style="1"/>
    <col min="12014" max="12014" width="2.85546875" style="1" customWidth="1"/>
    <col min="12015" max="12015" width="45.855468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269" width="9.140625" style="1"/>
    <col min="12270" max="12270" width="2.85546875" style="1" customWidth="1"/>
    <col min="12271" max="12271" width="45.855468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525" width="9.140625" style="1"/>
    <col min="12526" max="12526" width="2.85546875" style="1" customWidth="1"/>
    <col min="12527" max="12527" width="45.855468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781" width="9.140625" style="1"/>
    <col min="12782" max="12782" width="2.85546875" style="1" customWidth="1"/>
    <col min="12783" max="12783" width="45.855468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3037" width="9.140625" style="1"/>
    <col min="13038" max="13038" width="2.85546875" style="1" customWidth="1"/>
    <col min="13039" max="13039" width="45.855468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293" width="9.140625" style="1"/>
    <col min="13294" max="13294" width="2.85546875" style="1" customWidth="1"/>
    <col min="13295" max="13295" width="45.855468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549" width="9.140625" style="1"/>
    <col min="13550" max="13550" width="2.85546875" style="1" customWidth="1"/>
    <col min="13551" max="13551" width="45.855468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805" width="9.140625" style="1"/>
    <col min="13806" max="13806" width="2.85546875" style="1" customWidth="1"/>
    <col min="13807" max="13807" width="45.855468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4061" width="9.140625" style="1"/>
    <col min="14062" max="14062" width="2.85546875" style="1" customWidth="1"/>
    <col min="14063" max="14063" width="45.855468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317" width="9.140625" style="1"/>
    <col min="14318" max="14318" width="2.85546875" style="1" customWidth="1"/>
    <col min="14319" max="14319" width="45.855468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573" width="9.140625" style="1"/>
    <col min="14574" max="14574" width="2.85546875" style="1" customWidth="1"/>
    <col min="14575" max="14575" width="45.855468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829" width="9.140625" style="1"/>
    <col min="14830" max="14830" width="2.85546875" style="1" customWidth="1"/>
    <col min="14831" max="14831" width="45.855468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5085" width="9.140625" style="1"/>
    <col min="15086" max="15086" width="2.85546875" style="1" customWidth="1"/>
    <col min="15087" max="15087" width="45.855468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341" width="9.140625" style="1"/>
    <col min="15342" max="15342" width="2.85546875" style="1" customWidth="1"/>
    <col min="15343" max="15343" width="45.855468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597" width="9.140625" style="1"/>
    <col min="15598" max="15598" width="2.85546875" style="1" customWidth="1"/>
    <col min="15599" max="15599" width="45.855468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853" width="9.140625" style="1"/>
    <col min="15854" max="15854" width="2.85546875" style="1" customWidth="1"/>
    <col min="15855" max="15855" width="45.855468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6109" width="9.140625" style="1"/>
    <col min="16110" max="16110" width="2.85546875" style="1" customWidth="1"/>
    <col min="16111" max="16111" width="45.855468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384" width="9.140625" style="1"/>
  </cols>
  <sheetData>
    <row r="2" spans="2:8" x14ac:dyDescent="0.25">
      <c r="B2" s="27" t="s">
        <v>328</v>
      </c>
    </row>
    <row r="3" spans="2:8" x14ac:dyDescent="0.25">
      <c r="B3" s="27" t="s">
        <v>329</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89"/>
      <c r="C7" s="142"/>
      <c r="D7" s="142"/>
      <c r="E7" s="142"/>
      <c r="F7" s="142"/>
      <c r="G7" s="142"/>
      <c r="H7" s="142"/>
    </row>
    <row r="8" spans="2:8" x14ac:dyDescent="0.25">
      <c r="B8" s="118" t="s">
        <v>6</v>
      </c>
    </row>
    <row r="9" spans="2:8" x14ac:dyDescent="0.25">
      <c r="B9" s="428" t="s">
        <v>534</v>
      </c>
      <c r="C9" s="198">
        <v>16876</v>
      </c>
      <c r="D9" s="212">
        <v>43447</v>
      </c>
      <c r="E9" s="203">
        <v>1299.46</v>
      </c>
      <c r="F9" s="246">
        <v>3187.8209831254585</v>
      </c>
      <c r="G9" s="198">
        <v>2240</v>
      </c>
      <c r="H9" s="212">
        <v>6674</v>
      </c>
    </row>
    <row r="10" spans="2:8" x14ac:dyDescent="0.25">
      <c r="B10" s="161" t="s">
        <v>107</v>
      </c>
      <c r="C10" s="176">
        <v>271617343</v>
      </c>
      <c r="D10" s="219">
        <v>250953534</v>
      </c>
      <c r="E10" s="207">
        <v>27766311</v>
      </c>
      <c r="F10" s="249">
        <v>25678354.800000001</v>
      </c>
      <c r="G10" s="176">
        <v>5730880</v>
      </c>
      <c r="H10" s="219">
        <v>6416613</v>
      </c>
    </row>
    <row r="11" spans="2:8" x14ac:dyDescent="0.25">
      <c r="B11" s="111"/>
      <c r="C11" s="114"/>
      <c r="D11" s="114"/>
      <c r="E11" s="68"/>
      <c r="F11" s="68"/>
      <c r="G11" s="114"/>
      <c r="H11" s="114"/>
    </row>
    <row r="12" spans="2:8" x14ac:dyDescent="0.25">
      <c r="B12" s="111"/>
      <c r="C12" s="146"/>
      <c r="D12" s="146" t="s">
        <v>428</v>
      </c>
      <c r="E12" s="154"/>
      <c r="F12" s="154" t="s">
        <v>428</v>
      </c>
      <c r="G12" s="146"/>
      <c r="H12" s="146" t="s">
        <v>428</v>
      </c>
    </row>
    <row r="13" spans="2:8" x14ac:dyDescent="0.25">
      <c r="B13" s="118" t="s">
        <v>23</v>
      </c>
      <c r="C13" s="90"/>
      <c r="D13" s="90"/>
      <c r="E13" s="16"/>
      <c r="F13" s="16"/>
      <c r="G13" s="13"/>
      <c r="H13" s="13"/>
    </row>
    <row r="14" spans="2:8" x14ac:dyDescent="0.25">
      <c r="B14" s="214" t="s">
        <v>543</v>
      </c>
      <c r="C14" s="212">
        <v>1328959</v>
      </c>
      <c r="D14" s="199">
        <v>781113</v>
      </c>
      <c r="E14" s="246">
        <v>93325.77</v>
      </c>
      <c r="F14" s="204">
        <v>55108.86</v>
      </c>
      <c r="G14" s="198">
        <v>49878</v>
      </c>
      <c r="H14" s="199">
        <v>5440</v>
      </c>
    </row>
    <row r="15" spans="2:8" x14ac:dyDescent="0.25">
      <c r="B15" s="215" t="s">
        <v>36</v>
      </c>
      <c r="C15" s="213">
        <v>631807</v>
      </c>
      <c r="D15" s="175">
        <v>783545</v>
      </c>
      <c r="E15" s="248" t="s">
        <v>101</v>
      </c>
      <c r="F15" s="206" t="s">
        <v>101</v>
      </c>
      <c r="G15" s="200">
        <v>4411</v>
      </c>
      <c r="H15" s="175">
        <v>7720</v>
      </c>
    </row>
    <row r="16" spans="2:8" x14ac:dyDescent="0.25">
      <c r="B16" s="216" t="s">
        <v>433</v>
      </c>
      <c r="C16" s="219">
        <v>32192</v>
      </c>
      <c r="D16" s="201" t="s">
        <v>101</v>
      </c>
      <c r="E16" s="249">
        <v>91.97</v>
      </c>
      <c r="F16" s="208" t="s">
        <v>101</v>
      </c>
      <c r="G16" s="176">
        <v>5680</v>
      </c>
      <c r="H16" s="201" t="s">
        <v>101</v>
      </c>
    </row>
    <row r="17" spans="2:8" x14ac:dyDescent="0.25">
      <c r="B17" s="111"/>
      <c r="C17" s="114"/>
      <c r="D17" s="114"/>
      <c r="E17" s="68"/>
      <c r="F17" s="68"/>
      <c r="G17" s="114"/>
      <c r="H17" s="114"/>
    </row>
    <row r="18" spans="2:8" x14ac:dyDescent="0.25">
      <c r="B18" s="111"/>
      <c r="C18" s="146"/>
      <c r="D18" s="146" t="s">
        <v>428</v>
      </c>
      <c r="E18" s="154"/>
      <c r="F18" s="154" t="s">
        <v>428</v>
      </c>
      <c r="G18" s="146"/>
      <c r="H18" s="146" t="s">
        <v>428</v>
      </c>
    </row>
    <row r="19" spans="2:8" x14ac:dyDescent="0.25">
      <c r="B19" s="118" t="s">
        <v>52</v>
      </c>
      <c r="C19" s="90"/>
      <c r="D19" s="90"/>
      <c r="E19" s="16"/>
      <c r="F19" s="16"/>
      <c r="G19" s="13"/>
      <c r="H19" s="13"/>
    </row>
    <row r="20" spans="2:8" x14ac:dyDescent="0.25">
      <c r="B20" s="428" t="s">
        <v>474</v>
      </c>
      <c r="C20" s="198">
        <v>65095288</v>
      </c>
      <c r="D20" s="212">
        <v>77383515</v>
      </c>
      <c r="E20" s="420">
        <v>11381907.789999999</v>
      </c>
      <c r="F20" s="204">
        <v>12617757.43</v>
      </c>
      <c r="G20" s="198">
        <v>1618928</v>
      </c>
      <c r="H20" s="211">
        <v>2204546</v>
      </c>
    </row>
    <row r="21" spans="2:8" x14ac:dyDescent="0.25">
      <c r="B21" s="161" t="s">
        <v>131</v>
      </c>
      <c r="C21" s="176">
        <v>144880</v>
      </c>
      <c r="D21" s="219">
        <v>148038</v>
      </c>
      <c r="E21" s="393">
        <v>16242.15</v>
      </c>
      <c r="F21" s="208">
        <v>16943.8</v>
      </c>
      <c r="G21" s="176">
        <v>13398</v>
      </c>
      <c r="H21" s="209">
        <v>8050</v>
      </c>
    </row>
    <row r="28" spans="2:8" x14ac:dyDescent="0.25">
      <c r="D28" s="1" t="s">
        <v>428</v>
      </c>
      <c r="F28" s="1" t="s">
        <v>428</v>
      </c>
      <c r="H28" s="1" t="s">
        <v>428</v>
      </c>
    </row>
    <row r="29" spans="2:8" x14ac:dyDescent="0.25">
      <c r="D29" s="1" t="s">
        <v>428</v>
      </c>
      <c r="F29" s="1" t="s">
        <v>428</v>
      </c>
      <c r="H29" s="1" t="s">
        <v>428</v>
      </c>
    </row>
    <row r="30" spans="2:8" x14ac:dyDescent="0.25">
      <c r="D30" s="1" t="s">
        <v>428</v>
      </c>
      <c r="F30" s="1" t="s">
        <v>428</v>
      </c>
      <c r="H30" s="1" t="s">
        <v>428</v>
      </c>
    </row>
    <row r="31" spans="2:8" x14ac:dyDescent="0.25">
      <c r="D31" s="1" t="s">
        <v>428</v>
      </c>
      <c r="F31" s="1" t="s">
        <v>428</v>
      </c>
      <c r="H31" s="1" t="s">
        <v>428</v>
      </c>
    </row>
    <row r="32" spans="2:8" x14ac:dyDescent="0.25">
      <c r="D32" s="1" t="s">
        <v>428</v>
      </c>
      <c r="F32" s="1" t="s">
        <v>428</v>
      </c>
      <c r="H32" s="1" t="s">
        <v>428</v>
      </c>
    </row>
    <row r="33" spans="4:8" x14ac:dyDescent="0.25">
      <c r="D33" s="1" t="s">
        <v>428</v>
      </c>
      <c r="F33" s="1" t="s">
        <v>428</v>
      </c>
      <c r="H33" s="1" t="s">
        <v>428</v>
      </c>
    </row>
    <row r="34" spans="4:8" x14ac:dyDescent="0.25">
      <c r="D34" s="1" t="s">
        <v>428</v>
      </c>
      <c r="F34" s="1" t="s">
        <v>428</v>
      </c>
      <c r="H34" s="1" t="s">
        <v>428</v>
      </c>
    </row>
    <row r="35" spans="4:8" x14ac:dyDescent="0.25">
      <c r="D35" s="1" t="s">
        <v>428</v>
      </c>
      <c r="F35" s="1" t="s">
        <v>428</v>
      </c>
      <c r="H35" s="1" t="s">
        <v>428</v>
      </c>
    </row>
    <row r="36" spans="4:8" x14ac:dyDescent="0.25">
      <c r="D36" s="1" t="s">
        <v>428</v>
      </c>
      <c r="F36" s="1" t="s">
        <v>428</v>
      </c>
      <c r="H36" s="1" t="s">
        <v>428</v>
      </c>
    </row>
    <row r="37" spans="4:8" x14ac:dyDescent="0.25">
      <c r="D37" s="1" t="s">
        <v>428</v>
      </c>
      <c r="F37" s="1" t="s">
        <v>428</v>
      </c>
      <c r="H37" s="1" t="s">
        <v>428</v>
      </c>
    </row>
    <row r="38" spans="4:8" x14ac:dyDescent="0.25">
      <c r="D38" s="1" t="s">
        <v>428</v>
      </c>
      <c r="F38" s="1" t="s">
        <v>428</v>
      </c>
      <c r="H38" s="1" t="s">
        <v>428</v>
      </c>
    </row>
    <row r="39" spans="4:8" x14ac:dyDescent="0.25">
      <c r="D39" s="1" t="s">
        <v>428</v>
      </c>
      <c r="F39" s="1" t="s">
        <v>428</v>
      </c>
      <c r="H39" s="1" t="s">
        <v>428</v>
      </c>
    </row>
    <row r="40" spans="4:8" x14ac:dyDescent="0.25">
      <c r="D40" s="1" t="s">
        <v>428</v>
      </c>
      <c r="F40" s="1" t="s">
        <v>428</v>
      </c>
      <c r="H40" s="1" t="s">
        <v>428</v>
      </c>
    </row>
    <row r="41" spans="4:8" x14ac:dyDescent="0.25">
      <c r="D41" s="1" t="s">
        <v>428</v>
      </c>
      <c r="F41" s="1" t="s">
        <v>428</v>
      </c>
      <c r="H41" s="1" t="s">
        <v>428</v>
      </c>
    </row>
    <row r="42" spans="4:8" x14ac:dyDescent="0.25">
      <c r="D42" s="1" t="s">
        <v>428</v>
      </c>
      <c r="F42" s="1" t="s">
        <v>428</v>
      </c>
      <c r="H42" s="1" t="s">
        <v>428</v>
      </c>
    </row>
    <row r="43" spans="4:8" x14ac:dyDescent="0.25">
      <c r="D43" s="1" t="s">
        <v>428</v>
      </c>
      <c r="F43" s="1" t="s">
        <v>428</v>
      </c>
      <c r="H43" s="1" t="s">
        <v>428</v>
      </c>
    </row>
    <row r="44" spans="4:8" ht="12" customHeight="1" x14ac:dyDescent="0.25">
      <c r="D44" s="1" t="s">
        <v>428</v>
      </c>
      <c r="F44" s="1" t="s">
        <v>428</v>
      </c>
      <c r="H44" s="1" t="s">
        <v>428</v>
      </c>
    </row>
    <row r="45" spans="4:8" ht="12" customHeight="1" x14ac:dyDescent="0.25">
      <c r="D45" s="1" t="s">
        <v>428</v>
      </c>
      <c r="F45" s="1" t="s">
        <v>428</v>
      </c>
      <c r="H45" s="1" t="s">
        <v>428</v>
      </c>
    </row>
    <row r="46" spans="4:8" ht="12" customHeight="1" x14ac:dyDescent="0.25">
      <c r="D46" s="1" t="s">
        <v>428</v>
      </c>
      <c r="F46" s="1" t="s">
        <v>428</v>
      </c>
      <c r="H46" s="1" t="s">
        <v>428</v>
      </c>
    </row>
    <row r="47" spans="4:8" ht="12" customHeight="1" x14ac:dyDescent="0.25">
      <c r="D47" s="1" t="s">
        <v>428</v>
      </c>
      <c r="F47" s="1" t="s">
        <v>428</v>
      </c>
      <c r="H47" s="1" t="s">
        <v>428</v>
      </c>
    </row>
    <row r="48" spans="4:8" x14ac:dyDescent="0.25">
      <c r="D48" s="1" t="s">
        <v>428</v>
      </c>
      <c r="F48" s="1" t="s">
        <v>428</v>
      </c>
      <c r="H48" s="1" t="s">
        <v>428</v>
      </c>
    </row>
    <row r="49" spans="4:8" x14ac:dyDescent="0.25">
      <c r="D49" s="1" t="s">
        <v>428</v>
      </c>
      <c r="F49" s="1" t="s">
        <v>428</v>
      </c>
      <c r="H49" s="1" t="s">
        <v>428</v>
      </c>
    </row>
    <row r="50" spans="4:8" x14ac:dyDescent="0.25">
      <c r="D50" s="1" t="s">
        <v>428</v>
      </c>
      <c r="F50" s="1" t="s">
        <v>428</v>
      </c>
      <c r="H50" s="1" t="s">
        <v>428</v>
      </c>
    </row>
    <row r="51" spans="4:8" x14ac:dyDescent="0.25">
      <c r="D51" s="1" t="s">
        <v>428</v>
      </c>
      <c r="F51" s="1" t="s">
        <v>428</v>
      </c>
      <c r="H51" s="1" t="s">
        <v>428</v>
      </c>
    </row>
    <row r="52" spans="4:8" x14ac:dyDescent="0.25">
      <c r="D52" s="1" t="s">
        <v>428</v>
      </c>
      <c r="F52" s="1" t="s">
        <v>428</v>
      </c>
      <c r="H52" s="1" t="s">
        <v>428</v>
      </c>
    </row>
    <row r="53" spans="4:8" x14ac:dyDescent="0.25">
      <c r="D53" s="1" t="s">
        <v>428</v>
      </c>
      <c r="F53" s="1" t="s">
        <v>428</v>
      </c>
      <c r="H53" s="1" t="s">
        <v>428</v>
      </c>
    </row>
    <row r="54" spans="4:8" x14ac:dyDescent="0.25">
      <c r="D54" s="1" t="s">
        <v>428</v>
      </c>
      <c r="F54" s="1" t="s">
        <v>428</v>
      </c>
      <c r="H54" s="1" t="s">
        <v>428</v>
      </c>
    </row>
    <row r="55" spans="4:8" x14ac:dyDescent="0.25">
      <c r="D55" s="1" t="s">
        <v>428</v>
      </c>
      <c r="F55" s="1" t="s">
        <v>428</v>
      </c>
      <c r="H55" s="1" t="s">
        <v>428</v>
      </c>
    </row>
    <row r="56" spans="4:8" x14ac:dyDescent="0.25">
      <c r="D56" s="1" t="s">
        <v>428</v>
      </c>
      <c r="F56" s="1" t="s">
        <v>428</v>
      </c>
      <c r="H56" s="1" t="s">
        <v>428</v>
      </c>
    </row>
    <row r="57" spans="4:8" x14ac:dyDescent="0.25">
      <c r="D57" s="1" t="s">
        <v>428</v>
      </c>
      <c r="F57" s="1" t="s">
        <v>428</v>
      </c>
      <c r="H57" s="1" t="s">
        <v>428</v>
      </c>
    </row>
    <row r="58" spans="4:8" x14ac:dyDescent="0.25">
      <c r="D58" s="1" t="s">
        <v>428</v>
      </c>
      <c r="F58" s="1" t="s">
        <v>428</v>
      </c>
      <c r="H58" s="1" t="s">
        <v>428</v>
      </c>
    </row>
    <row r="59" spans="4:8" x14ac:dyDescent="0.25">
      <c r="D59" s="1" t="s">
        <v>428</v>
      </c>
      <c r="F59" s="1" t="s">
        <v>428</v>
      </c>
      <c r="H59" s="1" t="s">
        <v>428</v>
      </c>
    </row>
    <row r="60" spans="4:8" x14ac:dyDescent="0.25">
      <c r="D60" s="1" t="s">
        <v>428</v>
      </c>
      <c r="F60" s="1" t="s">
        <v>428</v>
      </c>
      <c r="H60" s="1" t="s">
        <v>428</v>
      </c>
    </row>
    <row r="61" spans="4:8" x14ac:dyDescent="0.25">
      <c r="D61" s="1" t="s">
        <v>428</v>
      </c>
      <c r="F61" s="1" t="s">
        <v>428</v>
      </c>
      <c r="H61" s="1" t="s">
        <v>428</v>
      </c>
    </row>
    <row r="62" spans="4:8" x14ac:dyDescent="0.25">
      <c r="D62" s="1" t="s">
        <v>428</v>
      </c>
      <c r="F62" s="1" t="s">
        <v>428</v>
      </c>
      <c r="H62" s="1" t="s">
        <v>428</v>
      </c>
    </row>
    <row r="63" spans="4:8" x14ac:dyDescent="0.25">
      <c r="D63" s="1" t="s">
        <v>428</v>
      </c>
      <c r="F63" s="1" t="s">
        <v>428</v>
      </c>
      <c r="H63" s="1" t="s">
        <v>428</v>
      </c>
    </row>
    <row r="64" spans="4:8" x14ac:dyDescent="0.25">
      <c r="D64" s="1" t="s">
        <v>428</v>
      </c>
      <c r="F64" s="1" t="s">
        <v>428</v>
      </c>
      <c r="H64" s="1" t="s">
        <v>428</v>
      </c>
    </row>
    <row r="65" spans="4:8" x14ac:dyDescent="0.25">
      <c r="D65" s="1" t="s">
        <v>428</v>
      </c>
      <c r="F65" s="1" t="s">
        <v>428</v>
      </c>
      <c r="H65" s="1" t="s">
        <v>428</v>
      </c>
    </row>
    <row r="66" spans="4:8" x14ac:dyDescent="0.25">
      <c r="D66" s="1" t="s">
        <v>428</v>
      </c>
      <c r="F66" s="1" t="s">
        <v>428</v>
      </c>
      <c r="H66" s="1" t="s">
        <v>428</v>
      </c>
    </row>
    <row r="67" spans="4:8" x14ac:dyDescent="0.25">
      <c r="D67" s="1" t="s">
        <v>428</v>
      </c>
      <c r="F67" s="1" t="s">
        <v>428</v>
      </c>
      <c r="H67" s="1" t="s">
        <v>428</v>
      </c>
    </row>
    <row r="68" spans="4:8" x14ac:dyDescent="0.25">
      <c r="D68" s="1" t="s">
        <v>428</v>
      </c>
      <c r="F68" s="1" t="s">
        <v>428</v>
      </c>
      <c r="H68" s="1" t="s">
        <v>428</v>
      </c>
    </row>
    <row r="69" spans="4:8" x14ac:dyDescent="0.25">
      <c r="D69" s="1" t="s">
        <v>428</v>
      </c>
      <c r="F69" s="1" t="s">
        <v>428</v>
      </c>
      <c r="H69" s="1" t="s">
        <v>428</v>
      </c>
    </row>
    <row r="70" spans="4:8" x14ac:dyDescent="0.25">
      <c r="D70" s="1" t="s">
        <v>428</v>
      </c>
      <c r="F70" s="1" t="s">
        <v>428</v>
      </c>
      <c r="H70" s="1" t="s">
        <v>428</v>
      </c>
    </row>
    <row r="71" spans="4:8" x14ac:dyDescent="0.25">
      <c r="D71" s="1" t="s">
        <v>428</v>
      </c>
      <c r="F71" s="1" t="s">
        <v>428</v>
      </c>
      <c r="H71" s="1" t="s">
        <v>428</v>
      </c>
    </row>
    <row r="72" spans="4:8" x14ac:dyDescent="0.25">
      <c r="D72" s="1" t="s">
        <v>428</v>
      </c>
      <c r="F72" s="1" t="s">
        <v>428</v>
      </c>
      <c r="H72" s="1" t="s">
        <v>428</v>
      </c>
    </row>
  </sheetData>
  <mergeCells count="7">
    <mergeCell ref="B4:B6"/>
    <mergeCell ref="C4:D4"/>
    <mergeCell ref="E4:F4"/>
    <mergeCell ref="G4:H4"/>
    <mergeCell ref="C5:D5"/>
    <mergeCell ref="E5:F5"/>
    <mergeCell ref="G5:H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B2:I68"/>
  <sheetViews>
    <sheetView showGridLines="0" zoomScale="85" zoomScaleNormal="85" workbookViewId="0">
      <selection activeCell="D29" sqref="D29"/>
    </sheetView>
  </sheetViews>
  <sheetFormatPr defaultRowHeight="15" x14ac:dyDescent="0.25"/>
  <cols>
    <col min="1" max="1" width="2.85546875" style="1" customWidth="1"/>
    <col min="2" max="2" width="45.85546875" style="1" customWidth="1"/>
    <col min="3" max="3" width="15.7109375" style="1" customWidth="1"/>
    <col min="4" max="4" width="12.7109375" style="1" bestFit="1" customWidth="1"/>
    <col min="5" max="8" width="15.7109375" style="1" customWidth="1"/>
    <col min="9" max="9" width="2.85546875" style="1" customWidth="1"/>
    <col min="10" max="240" width="9.140625" style="1"/>
    <col min="241" max="241" width="2.85546875" style="1" customWidth="1"/>
    <col min="242" max="242" width="45.855468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257" width="15.7109375" style="1" customWidth="1"/>
    <col min="258" max="258" width="2.85546875" style="1" customWidth="1"/>
    <col min="259" max="496" width="9.140625" style="1"/>
    <col min="497" max="497" width="2.85546875" style="1" customWidth="1"/>
    <col min="498" max="498" width="45.855468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513" width="15.7109375" style="1" customWidth="1"/>
    <col min="514" max="514" width="2.85546875" style="1" customWidth="1"/>
    <col min="515" max="752" width="9.140625" style="1"/>
    <col min="753" max="753" width="2.85546875" style="1" customWidth="1"/>
    <col min="754" max="754" width="45.855468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769" width="15.7109375" style="1" customWidth="1"/>
    <col min="770" max="770" width="2.85546875" style="1" customWidth="1"/>
    <col min="771" max="1008" width="9.140625" style="1"/>
    <col min="1009" max="1009" width="2.85546875" style="1" customWidth="1"/>
    <col min="1010" max="1010" width="45.855468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025" width="15.7109375" style="1" customWidth="1"/>
    <col min="1026" max="1026" width="2.85546875" style="1" customWidth="1"/>
    <col min="1027" max="1264" width="9.140625" style="1"/>
    <col min="1265" max="1265" width="2.85546875" style="1" customWidth="1"/>
    <col min="1266" max="1266" width="45.855468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281" width="15.7109375" style="1" customWidth="1"/>
    <col min="1282" max="1282" width="2.85546875" style="1" customWidth="1"/>
    <col min="1283" max="1520" width="9.140625" style="1"/>
    <col min="1521" max="1521" width="2.85546875" style="1" customWidth="1"/>
    <col min="1522" max="1522" width="45.855468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537" width="15.7109375" style="1" customWidth="1"/>
    <col min="1538" max="1538" width="2.85546875" style="1" customWidth="1"/>
    <col min="1539" max="1776" width="9.140625" style="1"/>
    <col min="1777" max="1777" width="2.85546875" style="1" customWidth="1"/>
    <col min="1778" max="1778" width="45.855468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1793" width="15.7109375" style="1" customWidth="1"/>
    <col min="1794" max="1794" width="2.85546875" style="1" customWidth="1"/>
    <col min="1795" max="2032" width="9.140625" style="1"/>
    <col min="2033" max="2033" width="2.85546875" style="1" customWidth="1"/>
    <col min="2034" max="2034" width="45.855468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049" width="15.7109375" style="1" customWidth="1"/>
    <col min="2050" max="2050" width="2.85546875" style="1" customWidth="1"/>
    <col min="2051" max="2288" width="9.140625" style="1"/>
    <col min="2289" max="2289" width="2.85546875" style="1" customWidth="1"/>
    <col min="2290" max="2290" width="45.855468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305" width="15.7109375" style="1" customWidth="1"/>
    <col min="2306" max="2306" width="2.85546875" style="1" customWidth="1"/>
    <col min="2307" max="2544" width="9.140625" style="1"/>
    <col min="2545" max="2545" width="2.85546875" style="1" customWidth="1"/>
    <col min="2546" max="2546" width="45.855468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561" width="15.7109375" style="1" customWidth="1"/>
    <col min="2562" max="2562" width="2.85546875" style="1" customWidth="1"/>
    <col min="2563" max="2800" width="9.140625" style="1"/>
    <col min="2801" max="2801" width="2.85546875" style="1" customWidth="1"/>
    <col min="2802" max="2802" width="45.855468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2817" width="15.7109375" style="1" customWidth="1"/>
    <col min="2818" max="2818" width="2.85546875" style="1" customWidth="1"/>
    <col min="2819" max="3056" width="9.140625" style="1"/>
    <col min="3057" max="3057" width="2.85546875" style="1" customWidth="1"/>
    <col min="3058" max="3058" width="45.855468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073" width="15.7109375" style="1" customWidth="1"/>
    <col min="3074" max="3074" width="2.85546875" style="1" customWidth="1"/>
    <col min="3075" max="3312" width="9.140625" style="1"/>
    <col min="3313" max="3313" width="2.85546875" style="1" customWidth="1"/>
    <col min="3314" max="3314" width="45.855468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329" width="15.7109375" style="1" customWidth="1"/>
    <col min="3330" max="3330" width="2.85546875" style="1" customWidth="1"/>
    <col min="3331" max="3568" width="9.140625" style="1"/>
    <col min="3569" max="3569" width="2.85546875" style="1" customWidth="1"/>
    <col min="3570" max="3570" width="45.855468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585" width="15.7109375" style="1" customWidth="1"/>
    <col min="3586" max="3586" width="2.85546875" style="1" customWidth="1"/>
    <col min="3587" max="3824" width="9.140625" style="1"/>
    <col min="3825" max="3825" width="2.85546875" style="1" customWidth="1"/>
    <col min="3826" max="3826" width="45.855468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3841" width="15.7109375" style="1" customWidth="1"/>
    <col min="3842" max="3842" width="2.85546875" style="1" customWidth="1"/>
    <col min="3843" max="4080" width="9.140625" style="1"/>
    <col min="4081" max="4081" width="2.85546875" style="1" customWidth="1"/>
    <col min="4082" max="4082" width="45.855468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097" width="15.7109375" style="1" customWidth="1"/>
    <col min="4098" max="4098" width="2.85546875" style="1" customWidth="1"/>
    <col min="4099" max="4336" width="9.140625" style="1"/>
    <col min="4337" max="4337" width="2.85546875" style="1" customWidth="1"/>
    <col min="4338" max="4338" width="45.855468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353" width="15.7109375" style="1" customWidth="1"/>
    <col min="4354" max="4354" width="2.85546875" style="1" customWidth="1"/>
    <col min="4355" max="4592" width="9.140625" style="1"/>
    <col min="4593" max="4593" width="2.85546875" style="1" customWidth="1"/>
    <col min="4594" max="4594" width="45.855468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609" width="15.7109375" style="1" customWidth="1"/>
    <col min="4610" max="4610" width="2.85546875" style="1" customWidth="1"/>
    <col min="4611" max="4848" width="9.140625" style="1"/>
    <col min="4849" max="4849" width="2.85546875" style="1" customWidth="1"/>
    <col min="4850" max="4850" width="45.855468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4865" width="15.7109375" style="1" customWidth="1"/>
    <col min="4866" max="4866" width="2.85546875" style="1" customWidth="1"/>
    <col min="4867" max="5104" width="9.140625" style="1"/>
    <col min="5105" max="5105" width="2.85546875" style="1" customWidth="1"/>
    <col min="5106" max="5106" width="45.855468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121" width="15.7109375" style="1" customWidth="1"/>
    <col min="5122" max="5122" width="2.85546875" style="1" customWidth="1"/>
    <col min="5123" max="5360" width="9.140625" style="1"/>
    <col min="5361" max="5361" width="2.85546875" style="1" customWidth="1"/>
    <col min="5362" max="5362" width="45.855468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377" width="15.7109375" style="1" customWidth="1"/>
    <col min="5378" max="5378" width="2.85546875" style="1" customWidth="1"/>
    <col min="5379" max="5616" width="9.140625" style="1"/>
    <col min="5617" max="5617" width="2.85546875" style="1" customWidth="1"/>
    <col min="5618" max="5618" width="45.855468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633" width="15.7109375" style="1" customWidth="1"/>
    <col min="5634" max="5634" width="2.85546875" style="1" customWidth="1"/>
    <col min="5635" max="5872" width="9.140625" style="1"/>
    <col min="5873" max="5873" width="2.85546875" style="1" customWidth="1"/>
    <col min="5874" max="5874" width="45.855468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5889" width="15.7109375" style="1" customWidth="1"/>
    <col min="5890" max="5890" width="2.85546875" style="1" customWidth="1"/>
    <col min="5891" max="6128" width="9.140625" style="1"/>
    <col min="6129" max="6129" width="2.85546875" style="1" customWidth="1"/>
    <col min="6130" max="6130" width="45.855468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145" width="15.7109375" style="1" customWidth="1"/>
    <col min="6146" max="6146" width="2.85546875" style="1" customWidth="1"/>
    <col min="6147" max="6384" width="9.140625" style="1"/>
    <col min="6385" max="6385" width="2.85546875" style="1" customWidth="1"/>
    <col min="6386" max="6386" width="45.855468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401" width="15.7109375" style="1" customWidth="1"/>
    <col min="6402" max="6402" width="2.85546875" style="1" customWidth="1"/>
    <col min="6403" max="6640" width="9.140625" style="1"/>
    <col min="6641" max="6641" width="2.85546875" style="1" customWidth="1"/>
    <col min="6642" max="6642" width="45.855468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657" width="15.7109375" style="1" customWidth="1"/>
    <col min="6658" max="6658" width="2.85546875" style="1" customWidth="1"/>
    <col min="6659" max="6896" width="9.140625" style="1"/>
    <col min="6897" max="6897" width="2.85546875" style="1" customWidth="1"/>
    <col min="6898" max="6898" width="45.855468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6913" width="15.7109375" style="1" customWidth="1"/>
    <col min="6914" max="6914" width="2.85546875" style="1" customWidth="1"/>
    <col min="6915" max="7152" width="9.140625" style="1"/>
    <col min="7153" max="7153" width="2.85546875" style="1" customWidth="1"/>
    <col min="7154" max="7154" width="45.855468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169" width="15.7109375" style="1" customWidth="1"/>
    <col min="7170" max="7170" width="2.85546875" style="1" customWidth="1"/>
    <col min="7171" max="7408" width="9.140625" style="1"/>
    <col min="7409" max="7409" width="2.85546875" style="1" customWidth="1"/>
    <col min="7410" max="7410" width="45.855468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425" width="15.7109375" style="1" customWidth="1"/>
    <col min="7426" max="7426" width="2.85546875" style="1" customWidth="1"/>
    <col min="7427" max="7664" width="9.140625" style="1"/>
    <col min="7665" max="7665" width="2.85546875" style="1" customWidth="1"/>
    <col min="7666" max="7666" width="45.855468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681" width="15.7109375" style="1" customWidth="1"/>
    <col min="7682" max="7682" width="2.85546875" style="1" customWidth="1"/>
    <col min="7683" max="7920" width="9.140625" style="1"/>
    <col min="7921" max="7921" width="2.85546875" style="1" customWidth="1"/>
    <col min="7922" max="7922" width="45.855468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7937" width="15.7109375" style="1" customWidth="1"/>
    <col min="7938" max="7938" width="2.85546875" style="1" customWidth="1"/>
    <col min="7939" max="8176" width="9.140625" style="1"/>
    <col min="8177" max="8177" width="2.85546875" style="1" customWidth="1"/>
    <col min="8178" max="8178" width="45.855468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193" width="15.7109375" style="1" customWidth="1"/>
    <col min="8194" max="8194" width="2.85546875" style="1" customWidth="1"/>
    <col min="8195" max="8432" width="9.140625" style="1"/>
    <col min="8433" max="8433" width="2.85546875" style="1" customWidth="1"/>
    <col min="8434" max="8434" width="45.855468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449" width="15.7109375" style="1" customWidth="1"/>
    <col min="8450" max="8450" width="2.85546875" style="1" customWidth="1"/>
    <col min="8451" max="8688" width="9.140625" style="1"/>
    <col min="8689" max="8689" width="2.85546875" style="1" customWidth="1"/>
    <col min="8690" max="8690" width="45.855468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705" width="15.7109375" style="1" customWidth="1"/>
    <col min="8706" max="8706" width="2.85546875" style="1" customWidth="1"/>
    <col min="8707" max="8944" width="9.140625" style="1"/>
    <col min="8945" max="8945" width="2.85546875" style="1" customWidth="1"/>
    <col min="8946" max="8946" width="45.855468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8961" width="15.7109375" style="1" customWidth="1"/>
    <col min="8962" max="8962" width="2.85546875" style="1" customWidth="1"/>
    <col min="8963" max="9200" width="9.140625" style="1"/>
    <col min="9201" max="9201" width="2.85546875" style="1" customWidth="1"/>
    <col min="9202" max="9202" width="45.855468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217" width="15.7109375" style="1" customWidth="1"/>
    <col min="9218" max="9218" width="2.85546875" style="1" customWidth="1"/>
    <col min="9219" max="9456" width="9.140625" style="1"/>
    <col min="9457" max="9457" width="2.85546875" style="1" customWidth="1"/>
    <col min="9458" max="9458" width="45.855468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473" width="15.7109375" style="1" customWidth="1"/>
    <col min="9474" max="9474" width="2.85546875" style="1" customWidth="1"/>
    <col min="9475" max="9712" width="9.140625" style="1"/>
    <col min="9713" max="9713" width="2.85546875" style="1" customWidth="1"/>
    <col min="9714" max="9714" width="45.855468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729" width="15.7109375" style="1" customWidth="1"/>
    <col min="9730" max="9730" width="2.85546875" style="1" customWidth="1"/>
    <col min="9731" max="9968" width="9.140625" style="1"/>
    <col min="9969" max="9969" width="2.85546875" style="1" customWidth="1"/>
    <col min="9970" max="9970" width="45.855468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9985" width="15.7109375" style="1" customWidth="1"/>
    <col min="9986" max="9986" width="2.85546875" style="1" customWidth="1"/>
    <col min="9987" max="10224" width="9.140625" style="1"/>
    <col min="10225" max="10225" width="2.85546875" style="1" customWidth="1"/>
    <col min="10226" max="10226" width="45.855468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241" width="15.7109375" style="1" customWidth="1"/>
    <col min="10242" max="10242" width="2.85546875" style="1" customWidth="1"/>
    <col min="10243" max="10480" width="9.140625" style="1"/>
    <col min="10481" max="10481" width="2.85546875" style="1" customWidth="1"/>
    <col min="10482" max="10482" width="45.855468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497" width="15.7109375" style="1" customWidth="1"/>
    <col min="10498" max="10498" width="2.85546875" style="1" customWidth="1"/>
    <col min="10499" max="10736" width="9.140625" style="1"/>
    <col min="10737" max="10737" width="2.85546875" style="1" customWidth="1"/>
    <col min="10738" max="10738" width="45.855468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753" width="15.7109375" style="1" customWidth="1"/>
    <col min="10754" max="10754" width="2.85546875" style="1" customWidth="1"/>
    <col min="10755" max="10992" width="9.140625" style="1"/>
    <col min="10993" max="10993" width="2.85546875" style="1" customWidth="1"/>
    <col min="10994" max="10994" width="45.855468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009" width="15.7109375" style="1" customWidth="1"/>
    <col min="11010" max="11010" width="2.85546875" style="1" customWidth="1"/>
    <col min="11011" max="11248" width="9.140625" style="1"/>
    <col min="11249" max="11249" width="2.85546875" style="1" customWidth="1"/>
    <col min="11250" max="11250" width="45.855468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265" width="15.7109375" style="1" customWidth="1"/>
    <col min="11266" max="11266" width="2.85546875" style="1" customWidth="1"/>
    <col min="11267" max="11504" width="9.140625" style="1"/>
    <col min="11505" max="11505" width="2.85546875" style="1" customWidth="1"/>
    <col min="11506" max="11506" width="45.855468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521" width="15.7109375" style="1" customWidth="1"/>
    <col min="11522" max="11522" width="2.85546875" style="1" customWidth="1"/>
    <col min="11523" max="11760" width="9.140625" style="1"/>
    <col min="11761" max="11761" width="2.85546875" style="1" customWidth="1"/>
    <col min="11762" max="11762" width="45.855468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1777" width="15.7109375" style="1" customWidth="1"/>
    <col min="11778" max="11778" width="2.85546875" style="1" customWidth="1"/>
    <col min="11779" max="12016" width="9.140625" style="1"/>
    <col min="12017" max="12017" width="2.85546875" style="1" customWidth="1"/>
    <col min="12018" max="12018" width="45.855468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033" width="15.7109375" style="1" customWidth="1"/>
    <col min="12034" max="12034" width="2.85546875" style="1" customWidth="1"/>
    <col min="12035" max="12272" width="9.140625" style="1"/>
    <col min="12273" max="12273" width="2.85546875" style="1" customWidth="1"/>
    <col min="12274" max="12274" width="45.855468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289" width="15.7109375" style="1" customWidth="1"/>
    <col min="12290" max="12290" width="2.85546875" style="1" customWidth="1"/>
    <col min="12291" max="12528" width="9.140625" style="1"/>
    <col min="12529" max="12529" width="2.85546875" style="1" customWidth="1"/>
    <col min="12530" max="12530" width="45.855468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545" width="15.7109375" style="1" customWidth="1"/>
    <col min="12546" max="12546" width="2.85546875" style="1" customWidth="1"/>
    <col min="12547" max="12784" width="9.140625" style="1"/>
    <col min="12785" max="12785" width="2.85546875" style="1" customWidth="1"/>
    <col min="12786" max="12786" width="45.855468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2801" width="15.7109375" style="1" customWidth="1"/>
    <col min="12802" max="12802" width="2.85546875" style="1" customWidth="1"/>
    <col min="12803" max="13040" width="9.140625" style="1"/>
    <col min="13041" max="13041" width="2.85546875" style="1" customWidth="1"/>
    <col min="13042" max="13042" width="45.855468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057" width="15.7109375" style="1" customWidth="1"/>
    <col min="13058" max="13058" width="2.85546875" style="1" customWidth="1"/>
    <col min="13059" max="13296" width="9.140625" style="1"/>
    <col min="13297" max="13297" width="2.85546875" style="1" customWidth="1"/>
    <col min="13298" max="13298" width="45.855468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313" width="15.7109375" style="1" customWidth="1"/>
    <col min="13314" max="13314" width="2.85546875" style="1" customWidth="1"/>
    <col min="13315" max="13552" width="9.140625" style="1"/>
    <col min="13553" max="13553" width="2.85546875" style="1" customWidth="1"/>
    <col min="13554" max="13554" width="45.855468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569" width="15.7109375" style="1" customWidth="1"/>
    <col min="13570" max="13570" width="2.85546875" style="1" customWidth="1"/>
    <col min="13571" max="13808" width="9.140625" style="1"/>
    <col min="13809" max="13809" width="2.85546875" style="1" customWidth="1"/>
    <col min="13810" max="13810" width="45.855468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3825" width="15.7109375" style="1" customWidth="1"/>
    <col min="13826" max="13826" width="2.85546875" style="1" customWidth="1"/>
    <col min="13827" max="14064" width="9.140625" style="1"/>
    <col min="14065" max="14065" width="2.85546875" style="1" customWidth="1"/>
    <col min="14066" max="14066" width="45.855468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081" width="15.7109375" style="1" customWidth="1"/>
    <col min="14082" max="14082" width="2.85546875" style="1" customWidth="1"/>
    <col min="14083" max="14320" width="9.140625" style="1"/>
    <col min="14321" max="14321" width="2.85546875" style="1" customWidth="1"/>
    <col min="14322" max="14322" width="45.855468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337" width="15.7109375" style="1" customWidth="1"/>
    <col min="14338" max="14338" width="2.85546875" style="1" customWidth="1"/>
    <col min="14339" max="14576" width="9.140625" style="1"/>
    <col min="14577" max="14577" width="2.85546875" style="1" customWidth="1"/>
    <col min="14578" max="14578" width="45.855468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593" width="15.7109375" style="1" customWidth="1"/>
    <col min="14594" max="14594" width="2.85546875" style="1" customWidth="1"/>
    <col min="14595" max="14832" width="9.140625" style="1"/>
    <col min="14833" max="14833" width="2.85546875" style="1" customWidth="1"/>
    <col min="14834" max="14834" width="45.855468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4849" width="15.7109375" style="1" customWidth="1"/>
    <col min="14850" max="14850" width="2.85546875" style="1" customWidth="1"/>
    <col min="14851" max="15088" width="9.140625" style="1"/>
    <col min="15089" max="15089" width="2.85546875" style="1" customWidth="1"/>
    <col min="15090" max="15090" width="45.855468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105" width="15.7109375" style="1" customWidth="1"/>
    <col min="15106" max="15106" width="2.85546875" style="1" customWidth="1"/>
    <col min="15107" max="15344" width="9.140625" style="1"/>
    <col min="15345" max="15345" width="2.85546875" style="1" customWidth="1"/>
    <col min="15346" max="15346" width="45.855468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361" width="15.7109375" style="1" customWidth="1"/>
    <col min="15362" max="15362" width="2.85546875" style="1" customWidth="1"/>
    <col min="15363" max="15600" width="9.140625" style="1"/>
    <col min="15601" max="15601" width="2.85546875" style="1" customWidth="1"/>
    <col min="15602" max="15602" width="45.855468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617" width="15.7109375" style="1" customWidth="1"/>
    <col min="15618" max="15618" width="2.85546875" style="1" customWidth="1"/>
    <col min="15619" max="15856" width="9.140625" style="1"/>
    <col min="15857" max="15857" width="2.85546875" style="1" customWidth="1"/>
    <col min="15858" max="15858" width="45.855468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5873" width="15.7109375" style="1" customWidth="1"/>
    <col min="15874" max="15874" width="2.85546875" style="1" customWidth="1"/>
    <col min="15875" max="16112" width="9.140625" style="1"/>
    <col min="16113" max="16113" width="2.85546875" style="1" customWidth="1"/>
    <col min="16114" max="16114" width="45.855468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129" width="15.7109375" style="1" customWidth="1"/>
    <col min="16130" max="16130" width="2.85546875" style="1" customWidth="1"/>
    <col min="16131" max="16384" width="9.140625" style="1"/>
  </cols>
  <sheetData>
    <row r="2" spans="2:8" x14ac:dyDescent="0.25">
      <c r="B2" s="27" t="s">
        <v>330</v>
      </c>
    </row>
    <row r="3" spans="2:8" x14ac:dyDescent="0.25">
      <c r="B3" s="27" t="s">
        <v>331</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89"/>
      <c r="C7" s="142"/>
      <c r="D7" s="142"/>
      <c r="E7" s="142"/>
      <c r="F7" s="142"/>
      <c r="G7" s="142"/>
      <c r="H7" s="142"/>
    </row>
    <row r="8" spans="2:8" x14ac:dyDescent="0.25">
      <c r="B8" s="118" t="s">
        <v>6</v>
      </c>
    </row>
    <row r="9" spans="2:8" x14ac:dyDescent="0.25">
      <c r="B9" s="214" t="s">
        <v>508</v>
      </c>
      <c r="C9" s="198">
        <v>44578570</v>
      </c>
      <c r="D9" s="198">
        <v>42675958</v>
      </c>
      <c r="E9" s="199">
        <v>4200238.17</v>
      </c>
      <c r="F9" s="199">
        <v>3868831.1048994414</v>
      </c>
      <c r="G9" s="247">
        <v>3491662</v>
      </c>
      <c r="H9" s="247">
        <v>4396041</v>
      </c>
    </row>
    <row r="10" spans="2:8" x14ac:dyDescent="0.25">
      <c r="B10" s="215" t="s">
        <v>17</v>
      </c>
      <c r="C10" s="200">
        <v>334183</v>
      </c>
      <c r="D10" s="200">
        <v>534386</v>
      </c>
      <c r="E10" s="175">
        <v>1960.61</v>
      </c>
      <c r="F10" s="175">
        <v>2979.7157753547945</v>
      </c>
      <c r="G10" s="220">
        <v>14500</v>
      </c>
      <c r="H10" s="220">
        <v>19500</v>
      </c>
    </row>
    <row r="11" spans="2:8" x14ac:dyDescent="0.25">
      <c r="B11" s="215" t="s">
        <v>534</v>
      </c>
      <c r="C11" s="200">
        <v>35814755</v>
      </c>
      <c r="D11" s="200">
        <v>29176260</v>
      </c>
      <c r="E11" s="175">
        <v>2757102.39</v>
      </c>
      <c r="F11" s="175">
        <v>2140591.3426265591</v>
      </c>
      <c r="G11" s="220">
        <v>665663</v>
      </c>
      <c r="H11" s="220">
        <v>531862</v>
      </c>
    </row>
    <row r="12" spans="2:8" x14ac:dyDescent="0.25">
      <c r="B12" s="216" t="s">
        <v>107</v>
      </c>
      <c r="C12" s="176">
        <v>1123369748</v>
      </c>
      <c r="D12" s="176">
        <v>1068042134</v>
      </c>
      <c r="E12" s="201">
        <v>130599370.7</v>
      </c>
      <c r="F12" s="201">
        <v>120350648</v>
      </c>
      <c r="G12" s="221">
        <v>14969117</v>
      </c>
      <c r="H12" s="221">
        <v>14481150</v>
      </c>
    </row>
    <row r="13" spans="2:8" x14ac:dyDescent="0.25">
      <c r="B13" s="111"/>
      <c r="C13" s="111"/>
      <c r="D13" s="111"/>
      <c r="E13" s="111"/>
      <c r="F13" s="111"/>
      <c r="G13" s="111"/>
      <c r="H13" s="111"/>
    </row>
    <row r="14" spans="2:8" x14ac:dyDescent="0.25">
      <c r="B14" s="111"/>
      <c r="C14" s="157"/>
      <c r="D14" s="157" t="s">
        <v>428</v>
      </c>
      <c r="E14" s="42"/>
      <c r="F14" s="42" t="s">
        <v>428</v>
      </c>
      <c r="G14" s="157"/>
      <c r="H14" s="157" t="s">
        <v>428</v>
      </c>
    </row>
    <row r="15" spans="2:8" x14ac:dyDescent="0.25">
      <c r="B15" s="118" t="s">
        <v>23</v>
      </c>
      <c r="C15" s="162"/>
      <c r="D15" s="162"/>
      <c r="E15" s="226"/>
      <c r="F15" s="226"/>
      <c r="G15" s="162"/>
      <c r="H15" s="162"/>
    </row>
    <row r="16" spans="2:8" x14ac:dyDescent="0.25">
      <c r="B16" s="214" t="s">
        <v>543</v>
      </c>
      <c r="C16" s="198">
        <v>118316879</v>
      </c>
      <c r="D16" s="198">
        <v>104817954</v>
      </c>
      <c r="E16" s="199">
        <v>8064649.8899999997</v>
      </c>
      <c r="F16" s="246">
        <v>7299684.8899999997</v>
      </c>
      <c r="G16" s="247">
        <v>2340951</v>
      </c>
      <c r="H16" s="212">
        <v>2270228</v>
      </c>
    </row>
    <row r="17" spans="2:9" x14ac:dyDescent="0.25">
      <c r="B17" s="215" t="s">
        <v>36</v>
      </c>
      <c r="C17" s="200">
        <v>9613509</v>
      </c>
      <c r="D17" s="213">
        <v>10307843</v>
      </c>
      <c r="E17" s="248" t="s">
        <v>101</v>
      </c>
      <c r="F17" s="248" t="s">
        <v>101</v>
      </c>
      <c r="G17" s="220">
        <v>79199</v>
      </c>
      <c r="H17" s="213">
        <v>110754</v>
      </c>
      <c r="I17" s="440"/>
    </row>
    <row r="18" spans="2:9" x14ac:dyDescent="0.25">
      <c r="B18" s="215" t="s">
        <v>38</v>
      </c>
      <c r="C18" s="200">
        <v>44472045</v>
      </c>
      <c r="D18" s="200">
        <v>38125594</v>
      </c>
      <c r="E18" s="175">
        <v>4553506.93</v>
      </c>
      <c r="F18" s="248">
        <v>3896314.8</v>
      </c>
      <c r="G18" s="220">
        <v>378069</v>
      </c>
      <c r="H18" s="213">
        <v>422563</v>
      </c>
      <c r="I18" s="440"/>
    </row>
    <row r="19" spans="2:9" x14ac:dyDescent="0.25">
      <c r="B19" s="215" t="s">
        <v>433</v>
      </c>
      <c r="C19" s="200">
        <v>16359218</v>
      </c>
      <c r="D19" s="200">
        <v>13670880</v>
      </c>
      <c r="E19" s="175">
        <v>46609.91</v>
      </c>
      <c r="F19" s="175">
        <v>37481.35</v>
      </c>
      <c r="G19" s="220">
        <v>150997</v>
      </c>
      <c r="H19" s="220">
        <v>79656</v>
      </c>
      <c r="I19" s="440"/>
    </row>
    <row r="20" spans="2:9" x14ac:dyDescent="0.25">
      <c r="B20" s="216" t="s">
        <v>46</v>
      </c>
      <c r="C20" s="176">
        <v>426829</v>
      </c>
      <c r="D20" s="176">
        <v>521185</v>
      </c>
      <c r="E20" s="201" t="s">
        <v>101</v>
      </c>
      <c r="F20" s="201" t="s">
        <v>101</v>
      </c>
      <c r="G20" s="221">
        <v>12992</v>
      </c>
      <c r="H20" s="221">
        <v>18325</v>
      </c>
      <c r="I20" s="440"/>
    </row>
    <row r="21" spans="2:9" x14ac:dyDescent="0.25">
      <c r="B21" s="111"/>
      <c r="C21" s="111"/>
      <c r="D21" s="111"/>
      <c r="E21" s="47"/>
      <c r="F21" s="47"/>
      <c r="G21" s="111"/>
      <c r="H21" s="111"/>
    </row>
    <row r="22" spans="2:9" x14ac:dyDescent="0.25">
      <c r="B22" s="111"/>
      <c r="C22" s="146"/>
      <c r="D22" s="157" t="s">
        <v>428</v>
      </c>
      <c r="E22" s="154"/>
      <c r="F22" s="154" t="s">
        <v>428</v>
      </c>
      <c r="G22" s="146"/>
      <c r="H22" s="157" t="s">
        <v>428</v>
      </c>
    </row>
    <row r="23" spans="2:9" x14ac:dyDescent="0.25">
      <c r="B23" s="118" t="s">
        <v>52</v>
      </c>
      <c r="E23" s="15"/>
      <c r="F23" s="15"/>
    </row>
    <row r="24" spans="2:9" x14ac:dyDescent="0.25">
      <c r="B24" s="214" t="s">
        <v>474</v>
      </c>
      <c r="C24" s="198">
        <v>495640753</v>
      </c>
      <c r="D24" s="198">
        <v>551003098</v>
      </c>
      <c r="E24" s="199">
        <v>81775478.370000005</v>
      </c>
      <c r="F24" s="246">
        <v>88282476.180000007</v>
      </c>
      <c r="G24" s="247">
        <v>5188912</v>
      </c>
      <c r="H24" s="212">
        <v>6244199</v>
      </c>
    </row>
    <row r="25" spans="2:9" x14ac:dyDescent="0.25">
      <c r="B25" s="215" t="s">
        <v>131</v>
      </c>
      <c r="C25" s="200">
        <v>57944595</v>
      </c>
      <c r="D25" s="200">
        <v>65366426</v>
      </c>
      <c r="E25" s="175">
        <v>7427905.8899999997</v>
      </c>
      <c r="F25" s="248">
        <v>8436533.1099999994</v>
      </c>
      <c r="G25" s="220">
        <v>666859</v>
      </c>
      <c r="H25" s="213">
        <v>784865</v>
      </c>
    </row>
    <row r="26" spans="2:9" x14ac:dyDescent="0.25">
      <c r="B26" s="215" t="s">
        <v>134</v>
      </c>
      <c r="C26" s="200">
        <v>2773</v>
      </c>
      <c r="D26" s="200">
        <v>7578</v>
      </c>
      <c r="E26" s="175">
        <v>312.83999999999997</v>
      </c>
      <c r="F26" s="248">
        <v>1265.8800000000001</v>
      </c>
      <c r="G26" s="220">
        <v>454</v>
      </c>
      <c r="H26" s="213">
        <v>50</v>
      </c>
    </row>
    <row r="27" spans="2:9" x14ac:dyDescent="0.25">
      <c r="B27" s="215" t="s">
        <v>74</v>
      </c>
      <c r="C27" s="200">
        <v>351233</v>
      </c>
      <c r="D27" s="200">
        <v>185953</v>
      </c>
      <c r="E27" s="175">
        <v>58.96</v>
      </c>
      <c r="F27" s="248">
        <v>26.698428038946659</v>
      </c>
      <c r="G27" s="220">
        <v>38814</v>
      </c>
      <c r="H27" s="213">
        <v>9412</v>
      </c>
    </row>
    <row r="28" spans="2:9" x14ac:dyDescent="0.25">
      <c r="B28" s="216" t="s">
        <v>625</v>
      </c>
      <c r="C28" s="176">
        <v>3546552</v>
      </c>
      <c r="D28" s="176">
        <v>3820379</v>
      </c>
      <c r="E28" s="201">
        <v>3975955.16</v>
      </c>
      <c r="F28" s="249">
        <v>4372643.93</v>
      </c>
      <c r="G28" s="221">
        <v>208913</v>
      </c>
      <c r="H28" s="219">
        <v>217698</v>
      </c>
    </row>
    <row r="35" spans="4:8" x14ac:dyDescent="0.25">
      <c r="H35" s="1" t="s">
        <v>428</v>
      </c>
    </row>
    <row r="36" spans="4:8" x14ac:dyDescent="0.25">
      <c r="H36" s="1" t="s">
        <v>428</v>
      </c>
    </row>
    <row r="37" spans="4:8" x14ac:dyDescent="0.25">
      <c r="H37" s="1" t="s">
        <v>428</v>
      </c>
    </row>
    <row r="38" spans="4:8" x14ac:dyDescent="0.25">
      <c r="H38" s="1" t="s">
        <v>428</v>
      </c>
    </row>
    <row r="39" spans="4:8" x14ac:dyDescent="0.25">
      <c r="H39" s="1" t="s">
        <v>428</v>
      </c>
    </row>
    <row r="40" spans="4:8" x14ac:dyDescent="0.25">
      <c r="H40" s="1" t="s">
        <v>428</v>
      </c>
    </row>
    <row r="41" spans="4:8" x14ac:dyDescent="0.25">
      <c r="H41" s="1" t="s">
        <v>428</v>
      </c>
    </row>
    <row r="42" spans="4:8" x14ac:dyDescent="0.25">
      <c r="D42" s="1" t="s">
        <v>428</v>
      </c>
      <c r="F42" s="1" t="s">
        <v>428</v>
      </c>
      <c r="H42" s="1" t="s">
        <v>428</v>
      </c>
    </row>
    <row r="43" spans="4:8" x14ac:dyDescent="0.25">
      <c r="D43" s="1" t="s">
        <v>428</v>
      </c>
      <c r="F43" s="1" t="s">
        <v>428</v>
      </c>
      <c r="H43" s="1" t="s">
        <v>428</v>
      </c>
    </row>
    <row r="44" spans="4:8" x14ac:dyDescent="0.25">
      <c r="D44" s="1" t="s">
        <v>428</v>
      </c>
      <c r="F44" s="1" t="s">
        <v>428</v>
      </c>
      <c r="H44" s="1" t="s">
        <v>428</v>
      </c>
    </row>
    <row r="45" spans="4:8" x14ac:dyDescent="0.25">
      <c r="D45" s="1" t="s">
        <v>428</v>
      </c>
      <c r="F45" s="1" t="s">
        <v>428</v>
      </c>
      <c r="H45" s="1" t="s">
        <v>428</v>
      </c>
    </row>
    <row r="46" spans="4:8" x14ac:dyDescent="0.25">
      <c r="D46" s="1" t="s">
        <v>428</v>
      </c>
      <c r="F46" s="1" t="s">
        <v>428</v>
      </c>
      <c r="H46" s="1" t="s">
        <v>428</v>
      </c>
    </row>
    <row r="47" spans="4:8" x14ac:dyDescent="0.25">
      <c r="D47" s="1" t="s">
        <v>428</v>
      </c>
      <c r="F47" s="1" t="s">
        <v>428</v>
      </c>
      <c r="H47" s="1" t="s">
        <v>428</v>
      </c>
    </row>
    <row r="48" spans="4:8" x14ac:dyDescent="0.25">
      <c r="D48" s="1" t="s">
        <v>428</v>
      </c>
      <c r="F48" s="1" t="s">
        <v>428</v>
      </c>
      <c r="H48" s="1" t="s">
        <v>428</v>
      </c>
    </row>
    <row r="49" spans="4:8" x14ac:dyDescent="0.25">
      <c r="D49" s="1" t="s">
        <v>428</v>
      </c>
      <c r="F49" s="1" t="s">
        <v>428</v>
      </c>
      <c r="H49" s="1" t="s">
        <v>428</v>
      </c>
    </row>
    <row r="50" spans="4:8" x14ac:dyDescent="0.25">
      <c r="D50" s="1" t="s">
        <v>428</v>
      </c>
      <c r="F50" s="1" t="s">
        <v>428</v>
      </c>
      <c r="H50" s="1" t="s">
        <v>428</v>
      </c>
    </row>
    <row r="51" spans="4:8" x14ac:dyDescent="0.25">
      <c r="D51" s="1" t="s">
        <v>428</v>
      </c>
      <c r="F51" s="1" t="s">
        <v>428</v>
      </c>
      <c r="H51" s="1" t="s">
        <v>428</v>
      </c>
    </row>
    <row r="52" spans="4:8" x14ac:dyDescent="0.25">
      <c r="D52" s="1" t="s">
        <v>428</v>
      </c>
      <c r="F52" s="1" t="s">
        <v>428</v>
      </c>
      <c r="H52" s="1" t="s">
        <v>428</v>
      </c>
    </row>
    <row r="53" spans="4:8" x14ac:dyDescent="0.25">
      <c r="D53" s="1" t="s">
        <v>428</v>
      </c>
      <c r="F53" s="1" t="s">
        <v>428</v>
      </c>
      <c r="H53" s="1" t="s">
        <v>428</v>
      </c>
    </row>
    <row r="54" spans="4:8" x14ac:dyDescent="0.25">
      <c r="D54" s="1" t="s">
        <v>428</v>
      </c>
      <c r="F54" s="1" t="s">
        <v>428</v>
      </c>
      <c r="H54" s="1" t="s">
        <v>428</v>
      </c>
    </row>
    <row r="55" spans="4:8" x14ac:dyDescent="0.25">
      <c r="D55" s="1" t="s">
        <v>428</v>
      </c>
      <c r="F55" s="1" t="s">
        <v>428</v>
      </c>
      <c r="H55" s="1" t="s">
        <v>428</v>
      </c>
    </row>
    <row r="56" spans="4:8" x14ac:dyDescent="0.25">
      <c r="D56" s="1" t="s">
        <v>428</v>
      </c>
      <c r="F56" s="1" t="s">
        <v>428</v>
      </c>
      <c r="H56" s="1" t="s">
        <v>428</v>
      </c>
    </row>
    <row r="57" spans="4:8" x14ac:dyDescent="0.25">
      <c r="D57" s="1" t="s">
        <v>428</v>
      </c>
      <c r="F57" s="1" t="s">
        <v>428</v>
      </c>
      <c r="H57" s="1" t="s">
        <v>428</v>
      </c>
    </row>
    <row r="58" spans="4:8" x14ac:dyDescent="0.25">
      <c r="D58" s="1" t="s">
        <v>428</v>
      </c>
      <c r="F58" s="1" t="s">
        <v>428</v>
      </c>
      <c r="H58" s="1" t="s">
        <v>428</v>
      </c>
    </row>
    <row r="59" spans="4:8" x14ac:dyDescent="0.25">
      <c r="D59" s="1" t="s">
        <v>428</v>
      </c>
      <c r="F59" s="1" t="s">
        <v>428</v>
      </c>
      <c r="H59" s="1" t="s">
        <v>428</v>
      </c>
    </row>
    <row r="60" spans="4:8" x14ac:dyDescent="0.25">
      <c r="D60" s="1" t="s">
        <v>428</v>
      </c>
      <c r="F60" s="1" t="s">
        <v>428</v>
      </c>
      <c r="H60" s="1" t="s">
        <v>428</v>
      </c>
    </row>
    <row r="61" spans="4:8" x14ac:dyDescent="0.25">
      <c r="D61" s="1" t="s">
        <v>428</v>
      </c>
      <c r="F61" s="1" t="s">
        <v>428</v>
      </c>
      <c r="H61" s="1" t="s">
        <v>428</v>
      </c>
    </row>
    <row r="62" spans="4:8" x14ac:dyDescent="0.25">
      <c r="D62" s="1" t="s">
        <v>428</v>
      </c>
      <c r="F62" s="1" t="s">
        <v>428</v>
      </c>
      <c r="H62" s="1" t="s">
        <v>428</v>
      </c>
    </row>
    <row r="63" spans="4:8" x14ac:dyDescent="0.25">
      <c r="D63" s="1" t="s">
        <v>428</v>
      </c>
      <c r="F63" s="1" t="s">
        <v>428</v>
      </c>
      <c r="H63" s="1" t="s">
        <v>428</v>
      </c>
    </row>
    <row r="64" spans="4:8" x14ac:dyDescent="0.25">
      <c r="D64" s="1" t="s">
        <v>428</v>
      </c>
      <c r="F64" s="1" t="s">
        <v>428</v>
      </c>
      <c r="H64" s="1" t="s">
        <v>428</v>
      </c>
    </row>
    <row r="65" spans="4:8" x14ac:dyDescent="0.25">
      <c r="D65" s="1" t="s">
        <v>428</v>
      </c>
      <c r="F65" s="1" t="s">
        <v>428</v>
      </c>
      <c r="H65" s="1" t="s">
        <v>428</v>
      </c>
    </row>
    <row r="66" spans="4:8" x14ac:dyDescent="0.25">
      <c r="D66" s="1" t="s">
        <v>428</v>
      </c>
      <c r="F66" s="1" t="s">
        <v>428</v>
      </c>
      <c r="H66" s="1" t="s">
        <v>428</v>
      </c>
    </row>
    <row r="67" spans="4:8" x14ac:dyDescent="0.25">
      <c r="D67" s="1" t="s">
        <v>428</v>
      </c>
      <c r="F67" s="1" t="s">
        <v>428</v>
      </c>
      <c r="H67" s="1" t="s">
        <v>428</v>
      </c>
    </row>
    <row r="68" spans="4:8" x14ac:dyDescent="0.25">
      <c r="D68" s="1" t="s">
        <v>428</v>
      </c>
      <c r="F68" s="1" t="s">
        <v>428</v>
      </c>
      <c r="H68" s="1" t="s">
        <v>428</v>
      </c>
    </row>
  </sheetData>
  <mergeCells count="7">
    <mergeCell ref="B4:B6"/>
    <mergeCell ref="C4:D4"/>
    <mergeCell ref="E4:F4"/>
    <mergeCell ref="G4:H4"/>
    <mergeCell ref="C5:D5"/>
    <mergeCell ref="E5:F5"/>
    <mergeCell ref="G5:H5"/>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2:XER72"/>
  <sheetViews>
    <sheetView showGridLines="0" zoomScale="85" zoomScaleNormal="85" workbookViewId="0">
      <selection activeCell="G12" sqref="G12"/>
    </sheetView>
  </sheetViews>
  <sheetFormatPr defaultRowHeight="15" x14ac:dyDescent="0.25"/>
  <cols>
    <col min="1" max="1" width="2.85546875" style="1" customWidth="1"/>
    <col min="2" max="2" width="45.85546875" style="1" customWidth="1"/>
    <col min="3" max="4" width="15.7109375" style="1" customWidth="1"/>
    <col min="5" max="5" width="19.28515625" style="1" customWidth="1"/>
    <col min="6" max="8" width="15.7109375" style="1" customWidth="1"/>
    <col min="9" max="9" width="6.42578125" style="1" customWidth="1"/>
    <col min="10" max="234" width="9.140625" style="1"/>
    <col min="235" max="235" width="2.85546875" style="1" customWidth="1"/>
    <col min="236" max="236" width="45.855468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490" width="9.140625" style="1"/>
    <col min="491" max="491" width="2.85546875" style="1" customWidth="1"/>
    <col min="492" max="492" width="45.855468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746" width="9.140625" style="1"/>
    <col min="747" max="747" width="2.85546875" style="1" customWidth="1"/>
    <col min="748" max="748" width="45.855468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1002" width="9.140625" style="1"/>
    <col min="1003" max="1003" width="2.85546875" style="1" customWidth="1"/>
    <col min="1004" max="1004" width="45.855468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258" width="9.140625" style="1"/>
    <col min="1259" max="1259" width="2.85546875" style="1" customWidth="1"/>
    <col min="1260" max="1260" width="45.855468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514" width="9.140625" style="1"/>
    <col min="1515" max="1515" width="2.85546875" style="1" customWidth="1"/>
    <col min="1516" max="1516" width="45.855468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770" width="9.140625" style="1"/>
    <col min="1771" max="1771" width="2.85546875" style="1" customWidth="1"/>
    <col min="1772" max="1772" width="45.855468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2026" width="9.140625" style="1"/>
    <col min="2027" max="2027" width="2.85546875" style="1" customWidth="1"/>
    <col min="2028" max="2028" width="45.855468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282" width="9.140625" style="1"/>
    <col min="2283" max="2283" width="2.85546875" style="1" customWidth="1"/>
    <col min="2284" max="2284" width="45.855468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538" width="9.140625" style="1"/>
    <col min="2539" max="2539" width="2.85546875" style="1" customWidth="1"/>
    <col min="2540" max="2540" width="45.855468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794" width="9.140625" style="1"/>
    <col min="2795" max="2795" width="2.85546875" style="1" customWidth="1"/>
    <col min="2796" max="2796" width="45.855468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3050" width="9.140625" style="1"/>
    <col min="3051" max="3051" width="2.85546875" style="1" customWidth="1"/>
    <col min="3052" max="3052" width="45.855468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306" width="9.140625" style="1"/>
    <col min="3307" max="3307" width="2.85546875" style="1" customWidth="1"/>
    <col min="3308" max="3308" width="45.855468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562" width="9.140625" style="1"/>
    <col min="3563" max="3563" width="2.85546875" style="1" customWidth="1"/>
    <col min="3564" max="3564" width="45.855468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818" width="9.140625" style="1"/>
    <col min="3819" max="3819" width="2.85546875" style="1" customWidth="1"/>
    <col min="3820" max="3820" width="45.855468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4074" width="9.140625" style="1"/>
    <col min="4075" max="4075" width="2.85546875" style="1" customWidth="1"/>
    <col min="4076" max="4076" width="45.855468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330" width="9.140625" style="1"/>
    <col min="4331" max="4331" width="2.85546875" style="1" customWidth="1"/>
    <col min="4332" max="4332" width="45.855468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586" width="9.140625" style="1"/>
    <col min="4587" max="4587" width="2.85546875" style="1" customWidth="1"/>
    <col min="4588" max="4588" width="45.855468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842" width="9.140625" style="1"/>
    <col min="4843" max="4843" width="2.85546875" style="1" customWidth="1"/>
    <col min="4844" max="4844" width="45.855468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5098" width="9.140625" style="1"/>
    <col min="5099" max="5099" width="2.85546875" style="1" customWidth="1"/>
    <col min="5100" max="5100" width="45.855468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354" width="9.140625" style="1"/>
    <col min="5355" max="5355" width="2.85546875" style="1" customWidth="1"/>
    <col min="5356" max="5356" width="45.855468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610" width="9.140625" style="1"/>
    <col min="5611" max="5611" width="2.85546875" style="1" customWidth="1"/>
    <col min="5612" max="5612" width="45.855468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866" width="9.140625" style="1"/>
    <col min="5867" max="5867" width="2.85546875" style="1" customWidth="1"/>
    <col min="5868" max="5868" width="45.855468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6122" width="9.140625" style="1"/>
    <col min="6123" max="6123" width="2.85546875" style="1" customWidth="1"/>
    <col min="6124" max="6124" width="45.855468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378" width="9.140625" style="1"/>
    <col min="6379" max="6379" width="2.85546875" style="1" customWidth="1"/>
    <col min="6380" max="6380" width="45.855468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634" width="9.140625" style="1"/>
    <col min="6635" max="6635" width="2.85546875" style="1" customWidth="1"/>
    <col min="6636" max="6636" width="45.855468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890" width="9.140625" style="1"/>
    <col min="6891" max="6891" width="2.85546875" style="1" customWidth="1"/>
    <col min="6892" max="6892" width="45.855468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7146" width="9.140625" style="1"/>
    <col min="7147" max="7147" width="2.85546875" style="1" customWidth="1"/>
    <col min="7148" max="7148" width="45.855468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402" width="9.140625" style="1"/>
    <col min="7403" max="7403" width="2.85546875" style="1" customWidth="1"/>
    <col min="7404" max="7404" width="45.855468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658" width="9.140625" style="1"/>
    <col min="7659" max="7659" width="2.85546875" style="1" customWidth="1"/>
    <col min="7660" max="7660" width="45.855468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914" width="9.140625" style="1"/>
    <col min="7915" max="7915" width="2.85546875" style="1" customWidth="1"/>
    <col min="7916" max="7916" width="45.855468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8170" width="9.140625" style="1"/>
    <col min="8171" max="8171" width="2.85546875" style="1" customWidth="1"/>
    <col min="8172" max="8172" width="45.855468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426" width="9.140625" style="1"/>
    <col min="8427" max="8427" width="2.85546875" style="1" customWidth="1"/>
    <col min="8428" max="8428" width="45.855468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682" width="9.140625" style="1"/>
    <col min="8683" max="8683" width="2.85546875" style="1" customWidth="1"/>
    <col min="8684" max="8684" width="45.855468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938" width="9.140625" style="1"/>
    <col min="8939" max="8939" width="2.85546875" style="1" customWidth="1"/>
    <col min="8940" max="8940" width="45.855468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9194" width="9.140625" style="1"/>
    <col min="9195" max="9195" width="2.85546875" style="1" customWidth="1"/>
    <col min="9196" max="9196" width="45.855468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450" width="9.140625" style="1"/>
    <col min="9451" max="9451" width="2.85546875" style="1" customWidth="1"/>
    <col min="9452" max="9452" width="45.855468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706" width="9.140625" style="1"/>
    <col min="9707" max="9707" width="2.85546875" style="1" customWidth="1"/>
    <col min="9708" max="9708" width="45.855468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962" width="9.140625" style="1"/>
    <col min="9963" max="9963" width="2.85546875" style="1" customWidth="1"/>
    <col min="9964" max="9964" width="45.855468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10218" width="9.140625" style="1"/>
    <col min="10219" max="10219" width="2.85546875" style="1" customWidth="1"/>
    <col min="10220" max="10220" width="45.855468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474" width="9.140625" style="1"/>
    <col min="10475" max="10475" width="2.85546875" style="1" customWidth="1"/>
    <col min="10476" max="10476" width="45.855468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730" width="9.140625" style="1"/>
    <col min="10731" max="10731" width="2.85546875" style="1" customWidth="1"/>
    <col min="10732" max="10732" width="45.855468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986" width="9.140625" style="1"/>
    <col min="10987" max="10987" width="2.85546875" style="1" customWidth="1"/>
    <col min="10988" max="10988" width="45.855468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242" width="9.140625" style="1"/>
    <col min="11243" max="11243" width="2.85546875" style="1" customWidth="1"/>
    <col min="11244" max="11244" width="45.855468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498" width="9.140625" style="1"/>
    <col min="11499" max="11499" width="2.85546875" style="1" customWidth="1"/>
    <col min="11500" max="11500" width="45.855468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754" width="9.140625" style="1"/>
    <col min="11755" max="11755" width="2.85546875" style="1" customWidth="1"/>
    <col min="11756" max="11756" width="45.855468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2010" width="9.140625" style="1"/>
    <col min="12011" max="12011" width="2.85546875" style="1" customWidth="1"/>
    <col min="12012" max="12012" width="45.855468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266" width="9.140625" style="1"/>
    <col min="12267" max="12267" width="2.85546875" style="1" customWidth="1"/>
    <col min="12268" max="12268" width="45.855468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522" width="9.140625" style="1"/>
    <col min="12523" max="12523" width="2.85546875" style="1" customWidth="1"/>
    <col min="12524" max="12524" width="45.855468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778" width="9.140625" style="1"/>
    <col min="12779" max="12779" width="2.85546875" style="1" customWidth="1"/>
    <col min="12780" max="12780" width="45.855468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3034" width="9.140625" style="1"/>
    <col min="13035" max="13035" width="2.85546875" style="1" customWidth="1"/>
    <col min="13036" max="13036" width="45.855468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290" width="9.140625" style="1"/>
    <col min="13291" max="13291" width="2.85546875" style="1" customWidth="1"/>
    <col min="13292" max="13292" width="45.855468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546" width="9.140625" style="1"/>
    <col min="13547" max="13547" width="2.85546875" style="1" customWidth="1"/>
    <col min="13548" max="13548" width="45.855468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802" width="9.140625" style="1"/>
    <col min="13803" max="13803" width="2.85546875" style="1" customWidth="1"/>
    <col min="13804" max="13804" width="45.855468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4058" width="9.140625" style="1"/>
    <col min="14059" max="14059" width="2.85546875" style="1" customWidth="1"/>
    <col min="14060" max="14060" width="45.855468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314" width="9.140625" style="1"/>
    <col min="14315" max="14315" width="2.85546875" style="1" customWidth="1"/>
    <col min="14316" max="14316" width="45.855468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570" width="9.140625" style="1"/>
    <col min="14571" max="14571" width="2.85546875" style="1" customWidth="1"/>
    <col min="14572" max="14572" width="45.855468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826" width="9.140625" style="1"/>
    <col min="14827" max="14827" width="2.85546875" style="1" customWidth="1"/>
    <col min="14828" max="14828" width="45.855468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5082" width="9.140625" style="1"/>
    <col min="15083" max="15083" width="2.85546875" style="1" customWidth="1"/>
    <col min="15084" max="15084" width="45.855468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338" width="9.140625" style="1"/>
    <col min="15339" max="15339" width="2.85546875" style="1" customWidth="1"/>
    <col min="15340" max="15340" width="45.855468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594" width="9.140625" style="1"/>
    <col min="15595" max="15595" width="2.85546875" style="1" customWidth="1"/>
    <col min="15596" max="15596" width="45.855468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850" width="9.140625" style="1"/>
    <col min="15851" max="15851" width="2.85546875" style="1" customWidth="1"/>
    <col min="15852" max="15852" width="45.855468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6106" width="9.140625" style="1"/>
    <col min="16107" max="16107" width="2.85546875" style="1" customWidth="1"/>
    <col min="16108" max="16108" width="45.855468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384" width="9.140625" style="1"/>
  </cols>
  <sheetData>
    <row r="2" spans="1:16372" x14ac:dyDescent="0.25">
      <c r="B2" s="27" t="s">
        <v>342</v>
      </c>
    </row>
    <row r="3" spans="1:16372" x14ac:dyDescent="0.25">
      <c r="B3" s="27" t="s">
        <v>343</v>
      </c>
    </row>
    <row r="4" spans="1:16372" s="514" customFormat="1" x14ac:dyDescent="0.25">
      <c r="B4" s="1516" t="s">
        <v>4</v>
      </c>
      <c r="C4" s="1517" t="s">
        <v>318</v>
      </c>
      <c r="D4" s="1517"/>
      <c r="E4" s="1517" t="s">
        <v>319</v>
      </c>
      <c r="F4" s="1517"/>
      <c r="G4" s="1517" t="s">
        <v>320</v>
      </c>
      <c r="H4" s="1517"/>
    </row>
    <row r="5" spans="1:16372" s="514" customFormat="1" x14ac:dyDescent="0.25">
      <c r="B5" s="1516"/>
      <c r="C5" s="1518" t="s">
        <v>321</v>
      </c>
      <c r="D5" s="1518"/>
      <c r="E5" s="1518" t="s">
        <v>3</v>
      </c>
      <c r="F5" s="1518"/>
      <c r="G5" s="1518" t="s">
        <v>321</v>
      </c>
      <c r="H5" s="1518"/>
    </row>
    <row r="6" spans="1:16372" s="514" customFormat="1" x14ac:dyDescent="0.25">
      <c r="B6" s="1516"/>
      <c r="C6" s="1481">
        <v>2019</v>
      </c>
      <c r="D6" s="1481">
        <v>2018</v>
      </c>
      <c r="E6" s="1481">
        <v>2019</v>
      </c>
      <c r="F6" s="1481">
        <v>2018</v>
      </c>
      <c r="G6" s="1481">
        <v>2019</v>
      </c>
      <c r="H6" s="1481">
        <v>2018</v>
      </c>
    </row>
    <row r="7" spans="1:16372" x14ac:dyDescent="0.25">
      <c r="B7" s="177"/>
      <c r="C7" s="178"/>
      <c r="D7" s="178"/>
      <c r="E7" s="178"/>
      <c r="F7" s="178"/>
      <c r="G7" s="178"/>
      <c r="H7" s="178"/>
    </row>
    <row r="8" spans="1:16372" x14ac:dyDescent="0.25">
      <c r="B8" s="118" t="s">
        <v>6</v>
      </c>
    </row>
    <row r="9" spans="1:16372" x14ac:dyDescent="0.25">
      <c r="B9" s="214" t="s">
        <v>508</v>
      </c>
      <c r="C9" s="198">
        <v>10166813</v>
      </c>
      <c r="D9" s="199">
        <v>7888569</v>
      </c>
      <c r="E9" s="203">
        <v>10270.08</v>
      </c>
      <c r="F9" s="204">
        <v>4962.8</v>
      </c>
      <c r="G9" s="198">
        <v>909667</v>
      </c>
      <c r="H9" s="199">
        <v>1123316</v>
      </c>
    </row>
    <row r="10" spans="1:16372" x14ac:dyDescent="0.25">
      <c r="B10" s="215" t="s">
        <v>13</v>
      </c>
      <c r="C10" s="200">
        <v>1833</v>
      </c>
      <c r="D10" s="175">
        <v>6</v>
      </c>
      <c r="E10" s="205">
        <v>0.83</v>
      </c>
      <c r="F10" s="206" t="s">
        <v>101</v>
      </c>
      <c r="G10" s="200">
        <v>224</v>
      </c>
      <c r="H10" s="175" t="s">
        <v>101</v>
      </c>
    </row>
    <row r="11" spans="1:16372" x14ac:dyDescent="0.25">
      <c r="B11" s="215" t="s">
        <v>17</v>
      </c>
      <c r="C11" s="200">
        <v>40057</v>
      </c>
      <c r="D11" s="175">
        <v>126508</v>
      </c>
      <c r="E11" s="205">
        <v>412.53</v>
      </c>
      <c r="F11" s="206">
        <v>1236.18</v>
      </c>
      <c r="G11" s="200">
        <v>1815</v>
      </c>
      <c r="H11" s="175">
        <v>4500</v>
      </c>
    </row>
    <row r="12" spans="1:16372" x14ac:dyDescent="0.25">
      <c r="A12" s="382"/>
      <c r="B12" s="215" t="s">
        <v>534</v>
      </c>
      <c r="C12" s="200">
        <v>2184</v>
      </c>
      <c r="D12" s="175">
        <v>104</v>
      </c>
      <c r="E12" s="205">
        <v>16.940000000000001</v>
      </c>
      <c r="F12" s="206">
        <v>0.73</v>
      </c>
      <c r="G12" s="200">
        <v>532</v>
      </c>
      <c r="H12" s="175">
        <v>6</v>
      </c>
      <c r="I12" s="382"/>
      <c r="J12" s="382"/>
      <c r="K12" s="382"/>
      <c r="L12" s="382"/>
      <c r="M12" s="382"/>
      <c r="N12" s="382"/>
      <c r="O12" s="382"/>
      <c r="P12" s="382"/>
      <c r="Q12" s="382"/>
      <c r="R12" s="382"/>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c r="BO12" s="382"/>
      <c r="BP12" s="382"/>
      <c r="BQ12" s="382"/>
      <c r="BR12" s="382"/>
      <c r="BS12" s="382"/>
      <c r="BT12" s="382"/>
      <c r="BU12" s="382"/>
      <c r="BV12" s="382"/>
      <c r="BW12" s="382"/>
      <c r="BX12" s="382"/>
      <c r="BY12" s="382"/>
      <c r="BZ12" s="382"/>
      <c r="CA12" s="382"/>
      <c r="CB12" s="382"/>
      <c r="CC12" s="382"/>
      <c r="CD12" s="382"/>
      <c r="CE12" s="382"/>
      <c r="CF12" s="382"/>
      <c r="CG12" s="382"/>
      <c r="CH12" s="382"/>
      <c r="CI12" s="382"/>
      <c r="CJ12" s="382"/>
      <c r="CK12" s="382"/>
      <c r="CL12" s="382"/>
      <c r="CM12" s="382"/>
      <c r="CN12" s="382"/>
      <c r="CO12" s="382"/>
      <c r="CP12" s="382"/>
      <c r="CQ12" s="382"/>
      <c r="CR12" s="382"/>
      <c r="CS12" s="382"/>
      <c r="CT12" s="382"/>
      <c r="CU12" s="382"/>
      <c r="CV12" s="382"/>
      <c r="CW12" s="382"/>
      <c r="CX12" s="382"/>
      <c r="CY12" s="382"/>
      <c r="CZ12" s="382"/>
      <c r="DA12" s="382"/>
      <c r="DB12" s="382"/>
      <c r="DC12" s="382"/>
      <c r="DD12" s="382"/>
      <c r="DE12" s="382"/>
      <c r="DF12" s="382"/>
      <c r="DG12" s="382"/>
      <c r="DH12" s="382"/>
      <c r="DI12" s="382"/>
      <c r="DJ12" s="382"/>
      <c r="DK12" s="382"/>
      <c r="DL12" s="382"/>
      <c r="DM12" s="382"/>
      <c r="DN12" s="382"/>
      <c r="DO12" s="382"/>
      <c r="DP12" s="382"/>
      <c r="DQ12" s="382"/>
      <c r="DR12" s="382"/>
      <c r="DS12" s="382"/>
      <c r="DT12" s="382"/>
      <c r="DU12" s="382"/>
      <c r="DV12" s="382"/>
      <c r="DW12" s="382"/>
      <c r="DX12" s="382"/>
      <c r="DY12" s="382"/>
      <c r="DZ12" s="382"/>
      <c r="EA12" s="382"/>
      <c r="EB12" s="382"/>
      <c r="EC12" s="382"/>
      <c r="ED12" s="382"/>
      <c r="EE12" s="382"/>
      <c r="EF12" s="382"/>
      <c r="EG12" s="382"/>
      <c r="EH12" s="382"/>
      <c r="EI12" s="382"/>
      <c r="EJ12" s="382"/>
      <c r="EK12" s="382"/>
      <c r="EL12" s="382"/>
      <c r="EM12" s="382"/>
      <c r="EN12" s="382"/>
      <c r="EO12" s="382"/>
      <c r="EP12" s="382"/>
      <c r="EQ12" s="382"/>
      <c r="ER12" s="382"/>
      <c r="ES12" s="382"/>
      <c r="ET12" s="382"/>
      <c r="EU12" s="382"/>
      <c r="EV12" s="382"/>
      <c r="EW12" s="382"/>
      <c r="EX12" s="382"/>
      <c r="EY12" s="382"/>
      <c r="EZ12" s="382"/>
      <c r="FA12" s="382"/>
      <c r="FB12" s="382"/>
      <c r="FC12" s="382"/>
      <c r="FD12" s="382"/>
      <c r="FE12" s="382"/>
      <c r="FF12" s="382"/>
      <c r="FG12" s="382"/>
      <c r="FH12" s="382"/>
      <c r="FI12" s="382"/>
      <c r="FJ12" s="382"/>
      <c r="FK12" s="382"/>
      <c r="FL12" s="382"/>
      <c r="FM12" s="382"/>
      <c r="FN12" s="382"/>
      <c r="FO12" s="382"/>
      <c r="FP12" s="382"/>
      <c r="FQ12" s="382"/>
      <c r="FR12" s="382"/>
      <c r="FS12" s="382"/>
      <c r="FT12" s="382"/>
      <c r="FU12" s="382"/>
      <c r="FV12" s="382"/>
      <c r="FW12" s="382"/>
      <c r="FX12" s="382"/>
      <c r="FY12" s="382"/>
      <c r="FZ12" s="382"/>
      <c r="GA12" s="382"/>
      <c r="GB12" s="382"/>
      <c r="GC12" s="382"/>
      <c r="GD12" s="382"/>
      <c r="GE12" s="382"/>
      <c r="GF12" s="382"/>
      <c r="GG12" s="382"/>
      <c r="GH12" s="382"/>
      <c r="GI12" s="382"/>
      <c r="GJ12" s="382"/>
      <c r="GK12" s="382"/>
      <c r="GL12" s="382"/>
      <c r="GM12" s="382"/>
      <c r="GN12" s="382"/>
      <c r="GO12" s="382"/>
      <c r="GP12" s="382"/>
      <c r="GQ12" s="382"/>
      <c r="GR12" s="382"/>
      <c r="GS12" s="382"/>
      <c r="GT12" s="382"/>
      <c r="GU12" s="382"/>
      <c r="GV12" s="382"/>
      <c r="GW12" s="382"/>
      <c r="GX12" s="382"/>
      <c r="GY12" s="382"/>
      <c r="GZ12" s="382"/>
      <c r="HA12" s="382"/>
      <c r="HB12" s="382"/>
      <c r="HC12" s="382"/>
      <c r="HD12" s="382"/>
      <c r="HE12" s="382"/>
      <c r="HF12" s="382"/>
      <c r="HG12" s="382"/>
      <c r="HH12" s="382"/>
      <c r="HI12" s="382"/>
      <c r="HJ12" s="382"/>
      <c r="HK12" s="382"/>
      <c r="HL12" s="382"/>
      <c r="HM12" s="382"/>
      <c r="HN12" s="382"/>
      <c r="HO12" s="382"/>
      <c r="HP12" s="382"/>
      <c r="HQ12" s="382"/>
      <c r="HR12" s="382"/>
      <c r="HS12" s="382"/>
      <c r="HT12" s="382"/>
      <c r="HU12" s="382"/>
      <c r="HV12" s="382"/>
      <c r="HW12" s="382"/>
      <c r="HX12" s="382"/>
      <c r="HY12" s="382"/>
      <c r="HZ12" s="382"/>
      <c r="IA12" s="382"/>
      <c r="IB12" s="382"/>
      <c r="IC12" s="382"/>
      <c r="ID12" s="382"/>
      <c r="IE12" s="382"/>
      <c r="IF12" s="382"/>
      <c r="IG12" s="382"/>
      <c r="IH12" s="382"/>
      <c r="II12" s="382"/>
      <c r="IJ12" s="382"/>
      <c r="IK12" s="382"/>
      <c r="IL12" s="382"/>
      <c r="IM12" s="382"/>
      <c r="IN12" s="382"/>
      <c r="IO12" s="382"/>
      <c r="IP12" s="382"/>
      <c r="IQ12" s="382"/>
      <c r="IR12" s="382"/>
      <c r="IS12" s="382"/>
      <c r="IT12" s="382"/>
      <c r="IU12" s="382"/>
      <c r="IV12" s="382"/>
      <c r="IW12" s="382"/>
      <c r="IX12" s="382"/>
      <c r="IY12" s="382"/>
      <c r="IZ12" s="382"/>
      <c r="JA12" s="382"/>
      <c r="JB12" s="382"/>
      <c r="JC12" s="382"/>
      <c r="JD12" s="382"/>
      <c r="JE12" s="382"/>
      <c r="JF12" s="382"/>
      <c r="JG12" s="382"/>
      <c r="JH12" s="382"/>
      <c r="JI12" s="382"/>
      <c r="JJ12" s="382"/>
      <c r="JK12" s="382"/>
      <c r="JL12" s="382"/>
      <c r="JM12" s="382"/>
      <c r="JN12" s="382"/>
      <c r="JO12" s="382"/>
      <c r="JP12" s="382"/>
      <c r="JQ12" s="382"/>
      <c r="JR12" s="382"/>
      <c r="JS12" s="382"/>
      <c r="JT12" s="382"/>
      <c r="JU12" s="382"/>
      <c r="JV12" s="382"/>
      <c r="JW12" s="382"/>
      <c r="JX12" s="382"/>
      <c r="JY12" s="382"/>
      <c r="JZ12" s="382"/>
      <c r="KA12" s="382"/>
      <c r="KB12" s="382"/>
      <c r="KC12" s="382"/>
      <c r="KD12" s="382"/>
      <c r="KE12" s="382"/>
      <c r="KF12" s="382"/>
      <c r="KG12" s="382"/>
      <c r="KH12" s="382"/>
      <c r="KI12" s="382"/>
      <c r="KJ12" s="382"/>
      <c r="KK12" s="382"/>
      <c r="KL12" s="382"/>
      <c r="KM12" s="382"/>
      <c r="KN12" s="382"/>
      <c r="KO12" s="382"/>
      <c r="KP12" s="382"/>
      <c r="KQ12" s="382"/>
      <c r="KR12" s="382"/>
      <c r="KS12" s="382"/>
      <c r="KT12" s="382"/>
      <c r="KU12" s="382"/>
      <c r="KV12" s="382"/>
      <c r="KW12" s="382"/>
      <c r="KX12" s="382"/>
      <c r="KY12" s="382"/>
      <c r="KZ12" s="382"/>
      <c r="LA12" s="382"/>
      <c r="LB12" s="382"/>
      <c r="LC12" s="382"/>
      <c r="LD12" s="382"/>
      <c r="LE12" s="382"/>
      <c r="LF12" s="382"/>
      <c r="LG12" s="382"/>
      <c r="LH12" s="382"/>
      <c r="LI12" s="382"/>
      <c r="LJ12" s="382"/>
      <c r="LK12" s="382"/>
      <c r="LL12" s="382"/>
      <c r="LM12" s="382"/>
      <c r="LN12" s="382"/>
      <c r="LO12" s="382"/>
      <c r="LP12" s="382"/>
      <c r="LQ12" s="382"/>
      <c r="LR12" s="382"/>
      <c r="LS12" s="382"/>
      <c r="LT12" s="382"/>
      <c r="LU12" s="382"/>
      <c r="LV12" s="382"/>
      <c r="LW12" s="382"/>
      <c r="LX12" s="382"/>
      <c r="LY12" s="382"/>
      <c r="LZ12" s="382"/>
      <c r="MA12" s="382"/>
      <c r="MB12" s="382"/>
      <c r="MC12" s="382"/>
      <c r="MD12" s="382"/>
      <c r="ME12" s="382"/>
      <c r="MF12" s="382"/>
      <c r="MG12" s="382"/>
      <c r="MH12" s="382"/>
      <c r="MI12" s="382"/>
      <c r="MJ12" s="382"/>
      <c r="MK12" s="382"/>
      <c r="ML12" s="382"/>
      <c r="MM12" s="382"/>
      <c r="MN12" s="382"/>
      <c r="MO12" s="382"/>
      <c r="MP12" s="382"/>
      <c r="MQ12" s="382"/>
      <c r="MR12" s="382"/>
      <c r="MS12" s="382"/>
      <c r="MT12" s="382"/>
      <c r="MU12" s="382"/>
      <c r="MV12" s="382"/>
      <c r="MW12" s="382"/>
      <c r="MX12" s="382"/>
      <c r="MY12" s="382"/>
      <c r="MZ12" s="382"/>
      <c r="NA12" s="382"/>
      <c r="NB12" s="382"/>
      <c r="NC12" s="382"/>
      <c r="ND12" s="382"/>
      <c r="NE12" s="382"/>
      <c r="NF12" s="382"/>
      <c r="NG12" s="382"/>
      <c r="NH12" s="382"/>
      <c r="NI12" s="382"/>
      <c r="NJ12" s="382"/>
      <c r="NK12" s="382"/>
      <c r="NL12" s="382"/>
      <c r="NM12" s="382"/>
      <c r="NN12" s="382"/>
      <c r="NO12" s="382"/>
      <c r="NP12" s="382"/>
      <c r="NQ12" s="382"/>
      <c r="NR12" s="382"/>
      <c r="NS12" s="382"/>
      <c r="NT12" s="382"/>
      <c r="NU12" s="382"/>
      <c r="NV12" s="382"/>
      <c r="NW12" s="382"/>
      <c r="NX12" s="382"/>
      <c r="NY12" s="382"/>
      <c r="NZ12" s="382"/>
      <c r="OA12" s="382"/>
      <c r="OB12" s="382"/>
      <c r="OC12" s="382"/>
      <c r="OD12" s="382"/>
      <c r="OE12" s="382"/>
      <c r="OF12" s="382"/>
      <c r="OG12" s="382"/>
      <c r="OH12" s="382"/>
      <c r="OI12" s="382"/>
      <c r="OJ12" s="382"/>
      <c r="OK12" s="382"/>
      <c r="OL12" s="382"/>
      <c r="OM12" s="382"/>
      <c r="ON12" s="382"/>
      <c r="OO12" s="382"/>
      <c r="OP12" s="382"/>
      <c r="OQ12" s="382"/>
      <c r="OR12" s="382"/>
      <c r="OS12" s="382"/>
      <c r="OT12" s="382"/>
      <c r="OU12" s="382"/>
      <c r="OV12" s="382"/>
      <c r="OW12" s="382"/>
      <c r="OX12" s="382"/>
      <c r="OY12" s="382"/>
      <c r="OZ12" s="382"/>
      <c r="PA12" s="382"/>
      <c r="PB12" s="382"/>
      <c r="PC12" s="382"/>
      <c r="PD12" s="382"/>
      <c r="PE12" s="382"/>
      <c r="PF12" s="382"/>
      <c r="PG12" s="382"/>
      <c r="PH12" s="382"/>
      <c r="PI12" s="382"/>
      <c r="PJ12" s="382"/>
      <c r="PK12" s="382"/>
      <c r="PL12" s="382"/>
      <c r="PM12" s="382"/>
      <c r="PN12" s="382"/>
      <c r="PO12" s="382"/>
      <c r="PP12" s="382"/>
      <c r="PQ12" s="382"/>
      <c r="PR12" s="382"/>
      <c r="PS12" s="382"/>
      <c r="PT12" s="382"/>
      <c r="PU12" s="382"/>
      <c r="PV12" s="382"/>
      <c r="PW12" s="382"/>
      <c r="PX12" s="382"/>
      <c r="PY12" s="382"/>
      <c r="PZ12" s="382"/>
      <c r="QA12" s="382"/>
      <c r="QB12" s="382"/>
      <c r="QC12" s="382"/>
      <c r="QD12" s="382"/>
      <c r="QE12" s="382"/>
      <c r="QF12" s="382"/>
      <c r="QG12" s="382"/>
      <c r="QH12" s="382"/>
      <c r="QI12" s="382"/>
      <c r="QJ12" s="382"/>
      <c r="QK12" s="382"/>
      <c r="QL12" s="382"/>
      <c r="QM12" s="382"/>
      <c r="QN12" s="382"/>
      <c r="QO12" s="382"/>
      <c r="QP12" s="382"/>
      <c r="QQ12" s="382"/>
      <c r="QR12" s="382"/>
      <c r="QS12" s="382"/>
      <c r="QT12" s="382"/>
      <c r="QU12" s="382"/>
      <c r="QV12" s="382"/>
      <c r="QW12" s="382"/>
      <c r="QX12" s="382"/>
      <c r="QY12" s="382"/>
      <c r="QZ12" s="382"/>
      <c r="RA12" s="382"/>
      <c r="RB12" s="382"/>
      <c r="RC12" s="382"/>
      <c r="RD12" s="382"/>
      <c r="RE12" s="382"/>
      <c r="RF12" s="382"/>
      <c r="RG12" s="382"/>
      <c r="RH12" s="382"/>
      <c r="RI12" s="382"/>
      <c r="RJ12" s="382"/>
      <c r="RK12" s="382"/>
      <c r="RL12" s="382"/>
      <c r="RM12" s="382"/>
      <c r="RN12" s="382"/>
      <c r="RO12" s="382"/>
      <c r="RP12" s="382"/>
      <c r="RQ12" s="382"/>
      <c r="RR12" s="382"/>
      <c r="RS12" s="382"/>
      <c r="RT12" s="382"/>
      <c r="RU12" s="382"/>
      <c r="RV12" s="382"/>
      <c r="RW12" s="382"/>
      <c r="RX12" s="382"/>
      <c r="RY12" s="382"/>
      <c r="RZ12" s="382"/>
      <c r="SA12" s="382"/>
      <c r="SB12" s="382"/>
      <c r="SC12" s="382"/>
      <c r="SD12" s="382"/>
      <c r="SE12" s="382"/>
      <c r="SF12" s="382"/>
      <c r="SG12" s="382"/>
      <c r="SH12" s="382"/>
      <c r="SI12" s="382"/>
      <c r="SJ12" s="382"/>
      <c r="SK12" s="382"/>
      <c r="SL12" s="382"/>
      <c r="SM12" s="382"/>
      <c r="SN12" s="382"/>
      <c r="SO12" s="382"/>
      <c r="SP12" s="382"/>
      <c r="SQ12" s="382"/>
      <c r="SR12" s="382"/>
      <c r="SS12" s="382"/>
      <c r="ST12" s="382"/>
      <c r="SU12" s="382"/>
      <c r="SV12" s="382"/>
      <c r="SW12" s="382"/>
      <c r="SX12" s="382"/>
      <c r="SY12" s="382"/>
      <c r="SZ12" s="382"/>
      <c r="TA12" s="382"/>
      <c r="TB12" s="382"/>
      <c r="TC12" s="382"/>
      <c r="TD12" s="382"/>
      <c r="TE12" s="382"/>
      <c r="TF12" s="382"/>
      <c r="TG12" s="382"/>
      <c r="TH12" s="382"/>
      <c r="TI12" s="382"/>
      <c r="TJ12" s="382"/>
      <c r="TK12" s="382"/>
      <c r="TL12" s="382"/>
      <c r="TM12" s="382"/>
      <c r="TN12" s="382"/>
      <c r="TO12" s="382"/>
      <c r="TP12" s="382"/>
      <c r="TQ12" s="382"/>
      <c r="TR12" s="382"/>
      <c r="TS12" s="382"/>
      <c r="TT12" s="382"/>
      <c r="TU12" s="382"/>
      <c r="TV12" s="382"/>
      <c r="TW12" s="382"/>
      <c r="TX12" s="382"/>
      <c r="TY12" s="382"/>
      <c r="TZ12" s="382"/>
      <c r="UA12" s="382"/>
      <c r="UB12" s="382"/>
      <c r="UC12" s="382"/>
      <c r="UD12" s="382"/>
      <c r="UE12" s="382"/>
      <c r="UF12" s="382"/>
      <c r="UG12" s="382"/>
      <c r="UH12" s="382"/>
      <c r="UI12" s="382"/>
      <c r="UJ12" s="382"/>
      <c r="UK12" s="382"/>
      <c r="UL12" s="382"/>
      <c r="UM12" s="382"/>
      <c r="UN12" s="382"/>
      <c r="UO12" s="382"/>
      <c r="UP12" s="382"/>
      <c r="UQ12" s="382"/>
      <c r="UR12" s="382"/>
      <c r="US12" s="382"/>
      <c r="UT12" s="382"/>
      <c r="UU12" s="382"/>
      <c r="UV12" s="382"/>
      <c r="UW12" s="382"/>
      <c r="UX12" s="382"/>
      <c r="UY12" s="382"/>
      <c r="UZ12" s="382"/>
      <c r="VA12" s="382"/>
      <c r="VB12" s="382"/>
      <c r="VC12" s="382"/>
      <c r="VD12" s="382"/>
      <c r="VE12" s="382"/>
      <c r="VF12" s="382"/>
      <c r="VG12" s="382"/>
      <c r="VH12" s="382"/>
      <c r="VI12" s="382"/>
      <c r="VJ12" s="382"/>
      <c r="VK12" s="382"/>
      <c r="VL12" s="382"/>
      <c r="VM12" s="382"/>
      <c r="VN12" s="382"/>
      <c r="VO12" s="382"/>
      <c r="VP12" s="382"/>
      <c r="VQ12" s="382"/>
      <c r="VR12" s="382"/>
      <c r="VS12" s="382"/>
      <c r="VT12" s="382"/>
      <c r="VU12" s="382"/>
      <c r="VV12" s="382"/>
      <c r="VW12" s="382"/>
      <c r="VX12" s="382"/>
      <c r="VY12" s="382"/>
      <c r="VZ12" s="382"/>
      <c r="WA12" s="382"/>
      <c r="WB12" s="382"/>
      <c r="WC12" s="382"/>
      <c r="WD12" s="382"/>
      <c r="WE12" s="382"/>
      <c r="WF12" s="382"/>
      <c r="WG12" s="382"/>
      <c r="WH12" s="382"/>
      <c r="WI12" s="382"/>
      <c r="WJ12" s="382"/>
      <c r="WK12" s="382"/>
      <c r="WL12" s="382"/>
      <c r="WM12" s="382"/>
      <c r="WN12" s="382"/>
      <c r="WO12" s="382"/>
      <c r="WP12" s="382"/>
      <c r="WQ12" s="382"/>
      <c r="WR12" s="382"/>
      <c r="WS12" s="382"/>
      <c r="WT12" s="382"/>
      <c r="WU12" s="382"/>
      <c r="WV12" s="382"/>
      <c r="WW12" s="382"/>
      <c r="WX12" s="382"/>
      <c r="WY12" s="382"/>
      <c r="WZ12" s="382"/>
      <c r="XA12" s="382"/>
      <c r="XB12" s="382"/>
      <c r="XC12" s="382"/>
      <c r="XD12" s="382"/>
      <c r="XE12" s="382"/>
      <c r="XF12" s="382"/>
      <c r="XG12" s="382"/>
      <c r="XH12" s="382"/>
      <c r="XI12" s="382"/>
      <c r="XJ12" s="382"/>
      <c r="XK12" s="382"/>
      <c r="XL12" s="382"/>
      <c r="XM12" s="382"/>
      <c r="XN12" s="382"/>
      <c r="XO12" s="382"/>
      <c r="XP12" s="382"/>
      <c r="XQ12" s="382"/>
      <c r="XR12" s="382"/>
      <c r="XS12" s="382"/>
      <c r="XT12" s="382"/>
      <c r="XU12" s="382"/>
      <c r="XV12" s="382"/>
      <c r="XW12" s="382"/>
      <c r="XX12" s="382"/>
      <c r="XY12" s="382"/>
      <c r="XZ12" s="382"/>
      <c r="YA12" s="382"/>
      <c r="YB12" s="382"/>
      <c r="YC12" s="382"/>
      <c r="YD12" s="382"/>
      <c r="YE12" s="382"/>
      <c r="YF12" s="382"/>
      <c r="YG12" s="382"/>
      <c r="YH12" s="382"/>
      <c r="YI12" s="382"/>
      <c r="YJ12" s="382"/>
      <c r="YK12" s="382"/>
      <c r="YL12" s="382"/>
      <c r="YM12" s="382"/>
      <c r="YN12" s="382"/>
      <c r="YO12" s="382"/>
      <c r="YP12" s="382"/>
      <c r="YQ12" s="382"/>
      <c r="YR12" s="382"/>
      <c r="YS12" s="382"/>
      <c r="YT12" s="382"/>
      <c r="YU12" s="382"/>
      <c r="YV12" s="382"/>
      <c r="YW12" s="382"/>
      <c r="YX12" s="382"/>
      <c r="YY12" s="382"/>
      <c r="YZ12" s="382"/>
      <c r="ZA12" s="382"/>
      <c r="ZB12" s="382"/>
      <c r="ZC12" s="382"/>
      <c r="ZD12" s="382"/>
      <c r="ZE12" s="382"/>
      <c r="ZF12" s="382"/>
      <c r="ZG12" s="382"/>
      <c r="ZH12" s="382"/>
      <c r="ZI12" s="382"/>
      <c r="ZJ12" s="382"/>
      <c r="ZK12" s="382"/>
      <c r="ZL12" s="382"/>
      <c r="ZM12" s="382"/>
      <c r="ZN12" s="382"/>
      <c r="ZO12" s="382"/>
      <c r="ZP12" s="382"/>
      <c r="ZQ12" s="382"/>
      <c r="ZR12" s="382"/>
      <c r="ZS12" s="382"/>
      <c r="ZT12" s="382"/>
      <c r="ZU12" s="382"/>
      <c r="ZV12" s="382"/>
      <c r="ZW12" s="382"/>
      <c r="ZX12" s="382"/>
      <c r="ZY12" s="382"/>
      <c r="ZZ12" s="382"/>
      <c r="AAA12" s="382"/>
      <c r="AAB12" s="382"/>
      <c r="AAC12" s="382"/>
      <c r="AAD12" s="382"/>
      <c r="AAE12" s="382"/>
      <c r="AAF12" s="382"/>
      <c r="AAG12" s="382"/>
      <c r="AAH12" s="382"/>
      <c r="AAI12" s="382"/>
      <c r="AAJ12" s="382"/>
      <c r="AAK12" s="382"/>
      <c r="AAL12" s="382"/>
      <c r="AAM12" s="382"/>
      <c r="AAN12" s="382"/>
      <c r="AAO12" s="382"/>
      <c r="AAP12" s="382"/>
      <c r="AAQ12" s="382"/>
      <c r="AAR12" s="382"/>
      <c r="AAS12" s="382"/>
      <c r="AAT12" s="382"/>
      <c r="AAU12" s="382"/>
      <c r="AAV12" s="382"/>
      <c r="AAW12" s="382"/>
      <c r="AAX12" s="382"/>
      <c r="AAY12" s="382"/>
      <c r="AAZ12" s="382"/>
      <c r="ABA12" s="382"/>
      <c r="ABB12" s="382"/>
      <c r="ABC12" s="382"/>
      <c r="ABD12" s="382"/>
      <c r="ABE12" s="382"/>
      <c r="ABF12" s="382"/>
      <c r="ABG12" s="382"/>
      <c r="ABH12" s="382"/>
      <c r="ABI12" s="382"/>
      <c r="ABJ12" s="382"/>
      <c r="ABK12" s="382"/>
      <c r="ABL12" s="382"/>
      <c r="ABM12" s="382"/>
      <c r="ABN12" s="382"/>
      <c r="ABO12" s="382"/>
      <c r="ABP12" s="382"/>
      <c r="ABQ12" s="382"/>
      <c r="ABR12" s="382"/>
      <c r="ABS12" s="382"/>
      <c r="ABT12" s="382"/>
      <c r="ABU12" s="382"/>
      <c r="ABV12" s="382"/>
      <c r="ABW12" s="382"/>
      <c r="ABX12" s="382"/>
      <c r="ABY12" s="382"/>
      <c r="ABZ12" s="382"/>
      <c r="ACA12" s="382"/>
      <c r="ACB12" s="382"/>
      <c r="ACC12" s="382"/>
      <c r="ACD12" s="382"/>
      <c r="ACE12" s="382"/>
      <c r="ACF12" s="382"/>
      <c r="ACG12" s="382"/>
      <c r="ACH12" s="382"/>
      <c r="ACI12" s="382"/>
      <c r="ACJ12" s="382"/>
      <c r="ACK12" s="382"/>
      <c r="ACL12" s="382"/>
      <c r="ACM12" s="382"/>
      <c r="ACN12" s="382"/>
      <c r="ACO12" s="382"/>
      <c r="ACP12" s="382"/>
      <c r="ACQ12" s="382"/>
      <c r="ACR12" s="382"/>
      <c r="ACS12" s="382"/>
      <c r="ACT12" s="382"/>
      <c r="ACU12" s="382"/>
      <c r="ACV12" s="382"/>
      <c r="ACW12" s="382"/>
      <c r="ACX12" s="382"/>
      <c r="ACY12" s="382"/>
      <c r="ACZ12" s="382"/>
      <c r="ADA12" s="382"/>
      <c r="ADB12" s="382"/>
      <c r="ADC12" s="382"/>
      <c r="ADD12" s="382"/>
      <c r="ADE12" s="382"/>
      <c r="ADF12" s="382"/>
      <c r="ADG12" s="382"/>
      <c r="ADH12" s="382"/>
      <c r="ADI12" s="382"/>
      <c r="ADJ12" s="382"/>
      <c r="ADK12" s="382"/>
      <c r="ADL12" s="382"/>
      <c r="ADM12" s="382"/>
      <c r="ADN12" s="382"/>
      <c r="ADO12" s="382"/>
      <c r="ADP12" s="382"/>
      <c r="ADQ12" s="382"/>
      <c r="ADR12" s="382"/>
      <c r="ADS12" s="382"/>
      <c r="ADT12" s="382"/>
      <c r="ADU12" s="382"/>
      <c r="ADV12" s="382"/>
      <c r="ADW12" s="382"/>
      <c r="ADX12" s="382"/>
      <c r="ADY12" s="382"/>
      <c r="ADZ12" s="382"/>
      <c r="AEA12" s="382"/>
      <c r="AEB12" s="382"/>
      <c r="AEC12" s="382"/>
      <c r="AED12" s="382"/>
      <c r="AEE12" s="382"/>
      <c r="AEF12" s="382"/>
      <c r="AEG12" s="382"/>
      <c r="AEH12" s="382"/>
      <c r="AEI12" s="382"/>
      <c r="AEJ12" s="382"/>
      <c r="AEK12" s="382"/>
      <c r="AEL12" s="382"/>
      <c r="AEM12" s="382"/>
      <c r="AEN12" s="382"/>
      <c r="AEO12" s="382"/>
      <c r="AEP12" s="382"/>
      <c r="AEQ12" s="382"/>
      <c r="AER12" s="382"/>
      <c r="AES12" s="382"/>
      <c r="AET12" s="382"/>
      <c r="AEU12" s="382"/>
      <c r="AEV12" s="382"/>
      <c r="AEW12" s="382"/>
      <c r="AEX12" s="382"/>
      <c r="AEY12" s="382"/>
      <c r="AEZ12" s="382"/>
      <c r="AFA12" s="382"/>
      <c r="AFB12" s="382"/>
      <c r="AFC12" s="382"/>
      <c r="AFD12" s="382"/>
      <c r="AFE12" s="382"/>
      <c r="AFF12" s="382"/>
      <c r="AFG12" s="382"/>
      <c r="AFH12" s="382"/>
      <c r="AFI12" s="382"/>
      <c r="AFJ12" s="382"/>
      <c r="AFK12" s="382"/>
      <c r="AFL12" s="382"/>
      <c r="AFM12" s="382"/>
      <c r="AFN12" s="382"/>
      <c r="AFO12" s="382"/>
      <c r="AFP12" s="382"/>
      <c r="AFQ12" s="382"/>
      <c r="AFR12" s="382"/>
      <c r="AFS12" s="382"/>
      <c r="AFT12" s="382"/>
      <c r="AFU12" s="382"/>
      <c r="AFV12" s="382"/>
      <c r="AFW12" s="382"/>
      <c r="AFX12" s="382"/>
      <c r="AFY12" s="382"/>
      <c r="AFZ12" s="382"/>
      <c r="AGA12" s="382"/>
      <c r="AGB12" s="382"/>
      <c r="AGC12" s="382"/>
      <c r="AGD12" s="382"/>
      <c r="AGE12" s="382"/>
      <c r="AGF12" s="382"/>
      <c r="AGG12" s="382"/>
      <c r="AGH12" s="382"/>
      <c r="AGI12" s="382"/>
      <c r="AGJ12" s="382"/>
      <c r="AGK12" s="382"/>
      <c r="AGL12" s="382"/>
      <c r="AGM12" s="382"/>
      <c r="AGN12" s="382"/>
      <c r="AGO12" s="382"/>
      <c r="AGP12" s="382"/>
      <c r="AGQ12" s="382"/>
      <c r="AGR12" s="382"/>
      <c r="AGS12" s="382"/>
      <c r="AGT12" s="382"/>
      <c r="AGU12" s="382"/>
      <c r="AGV12" s="382"/>
      <c r="AGW12" s="382"/>
      <c r="AGX12" s="382"/>
      <c r="AGY12" s="382"/>
      <c r="AGZ12" s="382"/>
      <c r="AHA12" s="382"/>
      <c r="AHB12" s="382"/>
      <c r="AHC12" s="382"/>
      <c r="AHD12" s="382"/>
      <c r="AHE12" s="382"/>
      <c r="AHF12" s="382"/>
      <c r="AHG12" s="382"/>
      <c r="AHH12" s="382"/>
      <c r="AHI12" s="382"/>
      <c r="AHJ12" s="382"/>
      <c r="AHK12" s="382"/>
      <c r="AHL12" s="382"/>
      <c r="AHM12" s="382"/>
      <c r="AHN12" s="382"/>
      <c r="AHO12" s="382"/>
      <c r="AHP12" s="382"/>
      <c r="AHQ12" s="382"/>
      <c r="AHR12" s="382"/>
      <c r="AHS12" s="382"/>
      <c r="AHT12" s="382"/>
      <c r="AHU12" s="382"/>
      <c r="AHV12" s="382"/>
      <c r="AHW12" s="382"/>
      <c r="AHX12" s="382"/>
      <c r="AHY12" s="382"/>
      <c r="AHZ12" s="382"/>
      <c r="AIA12" s="382"/>
      <c r="AIB12" s="382"/>
      <c r="AIC12" s="382"/>
      <c r="AID12" s="382"/>
      <c r="AIE12" s="382"/>
      <c r="AIF12" s="382"/>
      <c r="AIG12" s="382"/>
      <c r="AIH12" s="382"/>
      <c r="AII12" s="382"/>
      <c r="AIJ12" s="382"/>
      <c r="AIK12" s="382"/>
      <c r="AIL12" s="382"/>
      <c r="AIM12" s="382"/>
      <c r="AIN12" s="382"/>
      <c r="AIO12" s="382"/>
      <c r="AIP12" s="382"/>
      <c r="AIQ12" s="382"/>
      <c r="AIR12" s="382"/>
      <c r="AIS12" s="382"/>
      <c r="AIT12" s="382"/>
      <c r="AIU12" s="382"/>
      <c r="AIV12" s="382"/>
      <c r="AIW12" s="382"/>
      <c r="AIX12" s="382"/>
      <c r="AIY12" s="382"/>
      <c r="AIZ12" s="382"/>
      <c r="AJA12" s="382"/>
      <c r="AJB12" s="382"/>
      <c r="AJC12" s="382"/>
      <c r="AJD12" s="382"/>
      <c r="AJE12" s="382"/>
      <c r="AJF12" s="382"/>
      <c r="AJG12" s="382"/>
      <c r="AJH12" s="382"/>
      <c r="AJI12" s="382"/>
      <c r="AJJ12" s="382"/>
      <c r="AJK12" s="382"/>
      <c r="AJL12" s="382"/>
      <c r="AJM12" s="382"/>
      <c r="AJN12" s="382"/>
      <c r="AJO12" s="382"/>
      <c r="AJP12" s="382"/>
      <c r="AJQ12" s="382"/>
      <c r="AJR12" s="382"/>
      <c r="AJS12" s="382"/>
      <c r="AJT12" s="382"/>
      <c r="AJU12" s="382"/>
      <c r="AJV12" s="382"/>
      <c r="AJW12" s="382"/>
      <c r="AJX12" s="382"/>
      <c r="AJY12" s="382"/>
      <c r="AJZ12" s="382"/>
      <c r="AKA12" s="382"/>
      <c r="AKB12" s="382"/>
      <c r="AKC12" s="382"/>
      <c r="AKD12" s="382"/>
      <c r="AKE12" s="382"/>
      <c r="AKF12" s="382"/>
      <c r="AKG12" s="382"/>
      <c r="AKH12" s="382"/>
      <c r="AKI12" s="382"/>
      <c r="AKJ12" s="382"/>
      <c r="AKK12" s="382"/>
      <c r="AKL12" s="382"/>
      <c r="AKM12" s="382"/>
      <c r="AKN12" s="382"/>
      <c r="AKO12" s="382"/>
      <c r="AKP12" s="382"/>
      <c r="AKQ12" s="382"/>
      <c r="AKR12" s="382"/>
      <c r="AKS12" s="382"/>
      <c r="AKT12" s="382"/>
      <c r="AKU12" s="382"/>
      <c r="AKV12" s="382"/>
      <c r="AKW12" s="382"/>
      <c r="AKX12" s="382"/>
      <c r="AKY12" s="382"/>
      <c r="AKZ12" s="382"/>
      <c r="ALA12" s="382"/>
      <c r="ALB12" s="382"/>
      <c r="ALC12" s="382"/>
      <c r="ALD12" s="382"/>
      <c r="ALE12" s="382"/>
      <c r="ALF12" s="382"/>
      <c r="ALG12" s="382"/>
      <c r="ALH12" s="382"/>
      <c r="ALI12" s="382"/>
      <c r="ALJ12" s="382"/>
      <c r="ALK12" s="382"/>
      <c r="ALL12" s="382"/>
      <c r="ALM12" s="382"/>
      <c r="ALN12" s="382"/>
      <c r="ALO12" s="382"/>
      <c r="ALP12" s="382"/>
      <c r="ALQ12" s="382"/>
      <c r="ALR12" s="382"/>
      <c r="ALS12" s="382"/>
      <c r="ALT12" s="382"/>
      <c r="ALU12" s="382"/>
      <c r="ALV12" s="382"/>
      <c r="ALW12" s="382"/>
      <c r="ALX12" s="382"/>
      <c r="ALY12" s="382"/>
      <c r="ALZ12" s="382"/>
      <c r="AMA12" s="382"/>
      <c r="AMB12" s="382"/>
      <c r="AMC12" s="382"/>
      <c r="AMD12" s="382"/>
      <c r="AME12" s="382"/>
      <c r="AMF12" s="382"/>
      <c r="AMG12" s="382"/>
      <c r="AMH12" s="382"/>
      <c r="AMI12" s="382"/>
      <c r="AMJ12" s="382"/>
      <c r="AMK12" s="382"/>
      <c r="AML12" s="382"/>
      <c r="AMM12" s="382"/>
      <c r="AMN12" s="382"/>
      <c r="AMO12" s="382"/>
      <c r="AMP12" s="382"/>
      <c r="AMQ12" s="382"/>
      <c r="AMR12" s="382"/>
      <c r="AMS12" s="382"/>
      <c r="AMT12" s="382"/>
      <c r="AMU12" s="382"/>
      <c r="AMV12" s="382"/>
      <c r="AMW12" s="382"/>
      <c r="AMX12" s="382"/>
      <c r="AMY12" s="382"/>
      <c r="AMZ12" s="382"/>
      <c r="ANA12" s="382"/>
      <c r="ANB12" s="382"/>
      <c r="ANC12" s="382"/>
      <c r="AND12" s="382"/>
      <c r="ANE12" s="382"/>
      <c r="ANF12" s="382"/>
      <c r="ANG12" s="382"/>
      <c r="ANH12" s="382"/>
      <c r="ANI12" s="382"/>
      <c r="ANJ12" s="382"/>
      <c r="ANK12" s="382"/>
      <c r="ANL12" s="382"/>
      <c r="ANM12" s="382"/>
      <c r="ANN12" s="382"/>
      <c r="ANO12" s="382"/>
      <c r="ANP12" s="382"/>
      <c r="ANQ12" s="382"/>
      <c r="ANR12" s="382"/>
      <c r="ANS12" s="382"/>
      <c r="ANT12" s="382"/>
      <c r="ANU12" s="382"/>
      <c r="ANV12" s="382"/>
      <c r="ANW12" s="382"/>
      <c r="ANX12" s="382"/>
      <c r="ANY12" s="382"/>
      <c r="ANZ12" s="382"/>
      <c r="AOA12" s="382"/>
      <c r="AOB12" s="382"/>
      <c r="AOC12" s="382"/>
      <c r="AOD12" s="382"/>
      <c r="AOE12" s="382"/>
      <c r="AOF12" s="382"/>
      <c r="AOG12" s="382"/>
      <c r="AOH12" s="382"/>
      <c r="AOI12" s="382"/>
      <c r="AOJ12" s="382"/>
      <c r="AOK12" s="382"/>
      <c r="AOL12" s="382"/>
      <c r="AOM12" s="382"/>
      <c r="AON12" s="382"/>
      <c r="AOO12" s="382"/>
      <c r="AOP12" s="382"/>
      <c r="AOQ12" s="382"/>
      <c r="AOR12" s="382"/>
      <c r="AOS12" s="382"/>
      <c r="AOT12" s="382"/>
      <c r="AOU12" s="382"/>
      <c r="AOV12" s="382"/>
      <c r="AOW12" s="382"/>
      <c r="AOX12" s="382"/>
      <c r="AOY12" s="382"/>
      <c r="AOZ12" s="382"/>
      <c r="APA12" s="382"/>
      <c r="APB12" s="382"/>
      <c r="APC12" s="382"/>
      <c r="APD12" s="382"/>
      <c r="APE12" s="382"/>
      <c r="APF12" s="382"/>
      <c r="APG12" s="382"/>
      <c r="APH12" s="382"/>
      <c r="API12" s="382"/>
      <c r="APJ12" s="382"/>
      <c r="APK12" s="382"/>
      <c r="APL12" s="382"/>
      <c r="APM12" s="382"/>
      <c r="APN12" s="382"/>
      <c r="APO12" s="382"/>
      <c r="APP12" s="382"/>
      <c r="APQ12" s="382"/>
      <c r="APR12" s="382"/>
      <c r="APS12" s="382"/>
      <c r="APT12" s="382"/>
      <c r="APU12" s="382"/>
      <c r="APV12" s="382"/>
      <c r="APW12" s="382"/>
      <c r="APX12" s="382"/>
      <c r="APY12" s="382"/>
      <c r="APZ12" s="382"/>
      <c r="AQA12" s="382"/>
      <c r="AQB12" s="382"/>
      <c r="AQC12" s="382"/>
      <c r="AQD12" s="382"/>
      <c r="AQE12" s="382"/>
      <c r="AQF12" s="382"/>
      <c r="AQG12" s="382"/>
      <c r="AQH12" s="382"/>
      <c r="AQI12" s="382"/>
      <c r="AQJ12" s="382"/>
      <c r="AQK12" s="382"/>
      <c r="AQL12" s="382"/>
      <c r="AQM12" s="382"/>
      <c r="AQN12" s="382"/>
      <c r="AQO12" s="382"/>
      <c r="AQP12" s="382"/>
      <c r="AQQ12" s="382"/>
      <c r="AQR12" s="382"/>
      <c r="AQS12" s="382"/>
      <c r="AQT12" s="382"/>
      <c r="AQU12" s="382"/>
      <c r="AQV12" s="382"/>
      <c r="AQW12" s="382"/>
      <c r="AQX12" s="382"/>
      <c r="AQY12" s="382"/>
      <c r="AQZ12" s="382"/>
      <c r="ARA12" s="382"/>
      <c r="ARB12" s="382"/>
      <c r="ARC12" s="382"/>
      <c r="ARD12" s="382"/>
      <c r="ARE12" s="382"/>
      <c r="ARF12" s="382"/>
      <c r="ARG12" s="382"/>
      <c r="ARH12" s="382"/>
      <c r="ARI12" s="382"/>
      <c r="ARJ12" s="382"/>
      <c r="ARK12" s="382"/>
      <c r="ARL12" s="382"/>
      <c r="ARM12" s="382"/>
      <c r="ARN12" s="382"/>
      <c r="ARO12" s="382"/>
      <c r="ARP12" s="382"/>
      <c r="ARQ12" s="382"/>
      <c r="ARR12" s="382"/>
      <c r="ARS12" s="382"/>
      <c r="ART12" s="382"/>
      <c r="ARU12" s="382"/>
      <c r="ARV12" s="382"/>
      <c r="ARW12" s="382"/>
      <c r="ARX12" s="382"/>
      <c r="ARY12" s="382"/>
      <c r="ARZ12" s="382"/>
      <c r="ASA12" s="382"/>
      <c r="ASB12" s="382"/>
      <c r="ASC12" s="382"/>
      <c r="ASD12" s="382"/>
      <c r="ASE12" s="382"/>
      <c r="ASF12" s="382"/>
      <c r="ASG12" s="382"/>
      <c r="ASH12" s="382"/>
      <c r="ASI12" s="382"/>
      <c r="ASJ12" s="382"/>
      <c r="ASK12" s="382"/>
      <c r="ASL12" s="382"/>
      <c r="ASM12" s="382"/>
      <c r="ASN12" s="382"/>
      <c r="ASO12" s="382"/>
      <c r="ASP12" s="382"/>
      <c r="ASQ12" s="382"/>
      <c r="ASR12" s="382"/>
      <c r="ASS12" s="382"/>
      <c r="AST12" s="382"/>
      <c r="ASU12" s="382"/>
      <c r="ASV12" s="382"/>
      <c r="ASW12" s="382"/>
      <c r="ASX12" s="382"/>
      <c r="ASY12" s="382"/>
      <c r="ASZ12" s="382"/>
      <c r="ATA12" s="382"/>
      <c r="ATB12" s="382"/>
      <c r="ATC12" s="382"/>
      <c r="ATD12" s="382"/>
      <c r="ATE12" s="382"/>
      <c r="ATF12" s="382"/>
      <c r="ATG12" s="382"/>
      <c r="ATH12" s="382"/>
      <c r="ATI12" s="382"/>
      <c r="ATJ12" s="382"/>
      <c r="ATK12" s="382"/>
      <c r="ATL12" s="382"/>
      <c r="ATM12" s="382"/>
      <c r="ATN12" s="382"/>
      <c r="ATO12" s="382"/>
      <c r="ATP12" s="382"/>
      <c r="ATQ12" s="382"/>
      <c r="ATR12" s="382"/>
      <c r="ATS12" s="382"/>
      <c r="ATT12" s="382"/>
      <c r="ATU12" s="382"/>
      <c r="ATV12" s="382"/>
      <c r="ATW12" s="382"/>
      <c r="ATX12" s="382"/>
      <c r="ATY12" s="382"/>
      <c r="ATZ12" s="382"/>
      <c r="AUA12" s="382"/>
      <c r="AUB12" s="382"/>
      <c r="AUC12" s="382"/>
      <c r="AUD12" s="382"/>
      <c r="AUE12" s="382"/>
      <c r="AUF12" s="382"/>
      <c r="AUG12" s="382"/>
      <c r="AUH12" s="382"/>
      <c r="AUI12" s="382"/>
      <c r="AUJ12" s="382"/>
      <c r="AUK12" s="382"/>
      <c r="AUL12" s="382"/>
      <c r="AUM12" s="382"/>
      <c r="AUN12" s="382"/>
      <c r="AUO12" s="382"/>
      <c r="AUP12" s="382"/>
      <c r="AUQ12" s="382"/>
      <c r="AUR12" s="382"/>
      <c r="AUS12" s="382"/>
      <c r="AUT12" s="382"/>
      <c r="AUU12" s="382"/>
      <c r="AUV12" s="382"/>
      <c r="AUW12" s="382"/>
      <c r="AUX12" s="382"/>
      <c r="AUY12" s="382"/>
      <c r="AUZ12" s="382"/>
      <c r="AVA12" s="382"/>
      <c r="AVB12" s="382"/>
      <c r="AVC12" s="382"/>
      <c r="AVD12" s="382"/>
      <c r="AVE12" s="382"/>
      <c r="AVF12" s="382"/>
      <c r="AVG12" s="382"/>
      <c r="AVH12" s="382"/>
      <c r="AVI12" s="382"/>
      <c r="AVJ12" s="382"/>
      <c r="AVK12" s="382"/>
      <c r="AVL12" s="382"/>
      <c r="AVM12" s="382"/>
      <c r="AVN12" s="382"/>
      <c r="AVO12" s="382"/>
      <c r="AVP12" s="382"/>
      <c r="AVQ12" s="382"/>
      <c r="AVR12" s="382"/>
      <c r="AVS12" s="382"/>
      <c r="AVT12" s="382"/>
      <c r="AVU12" s="382"/>
      <c r="AVV12" s="382"/>
      <c r="AVW12" s="382"/>
      <c r="AVX12" s="382"/>
      <c r="AVY12" s="382"/>
      <c r="AVZ12" s="382"/>
      <c r="AWA12" s="382"/>
      <c r="AWB12" s="382"/>
      <c r="AWC12" s="382"/>
      <c r="AWD12" s="382"/>
      <c r="AWE12" s="382"/>
      <c r="AWF12" s="382"/>
      <c r="AWG12" s="382"/>
      <c r="AWH12" s="382"/>
      <c r="AWI12" s="382"/>
      <c r="AWJ12" s="382"/>
      <c r="AWK12" s="382"/>
      <c r="AWL12" s="382"/>
      <c r="AWM12" s="382"/>
      <c r="AWN12" s="382"/>
      <c r="AWO12" s="382"/>
      <c r="AWP12" s="382"/>
      <c r="AWQ12" s="382"/>
      <c r="AWR12" s="382"/>
      <c r="AWS12" s="382"/>
      <c r="AWT12" s="382"/>
      <c r="AWU12" s="382"/>
      <c r="AWV12" s="382"/>
      <c r="AWW12" s="382"/>
      <c r="AWX12" s="382"/>
      <c r="AWY12" s="382"/>
      <c r="AWZ12" s="382"/>
      <c r="AXA12" s="382"/>
      <c r="AXB12" s="382"/>
      <c r="AXC12" s="382"/>
      <c r="AXD12" s="382"/>
      <c r="AXE12" s="382"/>
      <c r="AXF12" s="382"/>
      <c r="AXG12" s="382"/>
      <c r="AXH12" s="382"/>
      <c r="AXI12" s="382"/>
      <c r="AXJ12" s="382"/>
      <c r="AXK12" s="382"/>
      <c r="AXL12" s="382"/>
      <c r="AXM12" s="382"/>
      <c r="AXN12" s="382"/>
      <c r="AXO12" s="382"/>
      <c r="AXP12" s="382"/>
      <c r="AXQ12" s="382"/>
      <c r="AXR12" s="382"/>
      <c r="AXS12" s="382"/>
      <c r="AXT12" s="382"/>
      <c r="AXU12" s="382"/>
      <c r="AXV12" s="382"/>
      <c r="AXW12" s="382"/>
      <c r="AXX12" s="382"/>
      <c r="AXY12" s="382"/>
      <c r="AXZ12" s="382"/>
      <c r="AYA12" s="382"/>
      <c r="AYB12" s="382"/>
      <c r="AYC12" s="382"/>
      <c r="AYD12" s="382"/>
      <c r="AYE12" s="382"/>
      <c r="AYF12" s="382"/>
      <c r="AYG12" s="382"/>
      <c r="AYH12" s="382"/>
      <c r="AYI12" s="382"/>
      <c r="AYJ12" s="382"/>
      <c r="AYK12" s="382"/>
      <c r="AYL12" s="382"/>
      <c r="AYM12" s="382"/>
      <c r="AYN12" s="382"/>
      <c r="AYO12" s="382"/>
      <c r="AYP12" s="382"/>
      <c r="AYQ12" s="382"/>
      <c r="AYR12" s="382"/>
      <c r="AYS12" s="382"/>
      <c r="AYT12" s="382"/>
      <c r="AYU12" s="382"/>
      <c r="AYV12" s="382"/>
      <c r="AYW12" s="382"/>
      <c r="AYX12" s="382"/>
      <c r="AYY12" s="382"/>
      <c r="AYZ12" s="382"/>
      <c r="AZA12" s="382"/>
      <c r="AZB12" s="382"/>
      <c r="AZC12" s="382"/>
      <c r="AZD12" s="382"/>
      <c r="AZE12" s="382"/>
      <c r="AZF12" s="382"/>
      <c r="AZG12" s="382"/>
      <c r="AZH12" s="382"/>
      <c r="AZI12" s="382"/>
      <c r="AZJ12" s="382"/>
      <c r="AZK12" s="382"/>
      <c r="AZL12" s="382"/>
      <c r="AZM12" s="382"/>
      <c r="AZN12" s="382"/>
      <c r="AZO12" s="382"/>
      <c r="AZP12" s="382"/>
      <c r="AZQ12" s="382"/>
      <c r="AZR12" s="382"/>
      <c r="AZS12" s="382"/>
      <c r="AZT12" s="382"/>
      <c r="AZU12" s="382"/>
      <c r="AZV12" s="382"/>
      <c r="AZW12" s="382"/>
      <c r="AZX12" s="382"/>
      <c r="AZY12" s="382"/>
      <c r="AZZ12" s="382"/>
      <c r="BAA12" s="382"/>
      <c r="BAB12" s="382"/>
      <c r="BAC12" s="382"/>
      <c r="BAD12" s="382"/>
      <c r="BAE12" s="382"/>
      <c r="BAF12" s="382"/>
      <c r="BAG12" s="382"/>
      <c r="BAH12" s="382"/>
      <c r="BAI12" s="382"/>
      <c r="BAJ12" s="382"/>
      <c r="BAK12" s="382"/>
      <c r="BAL12" s="382"/>
      <c r="BAM12" s="382"/>
      <c r="BAN12" s="382"/>
      <c r="BAO12" s="382"/>
      <c r="BAP12" s="382"/>
      <c r="BAQ12" s="382"/>
      <c r="BAR12" s="382"/>
      <c r="BAS12" s="382"/>
      <c r="BAT12" s="382"/>
      <c r="BAU12" s="382"/>
      <c r="BAV12" s="382"/>
      <c r="BAW12" s="382"/>
      <c r="BAX12" s="382"/>
      <c r="BAY12" s="382"/>
      <c r="BAZ12" s="382"/>
      <c r="BBA12" s="382"/>
      <c r="BBB12" s="382"/>
      <c r="BBC12" s="382"/>
      <c r="BBD12" s="382"/>
      <c r="BBE12" s="382"/>
      <c r="BBF12" s="382"/>
      <c r="BBG12" s="382"/>
      <c r="BBH12" s="382"/>
      <c r="BBI12" s="382"/>
      <c r="BBJ12" s="382"/>
      <c r="BBK12" s="382"/>
      <c r="BBL12" s="382"/>
      <c r="BBM12" s="382"/>
      <c r="BBN12" s="382"/>
      <c r="BBO12" s="382"/>
      <c r="BBP12" s="382"/>
      <c r="BBQ12" s="382"/>
      <c r="BBR12" s="382"/>
      <c r="BBS12" s="382"/>
      <c r="BBT12" s="382"/>
      <c r="BBU12" s="382"/>
      <c r="BBV12" s="382"/>
      <c r="BBW12" s="382"/>
      <c r="BBX12" s="382"/>
      <c r="BBY12" s="382"/>
      <c r="BBZ12" s="382"/>
      <c r="BCA12" s="382"/>
      <c r="BCB12" s="382"/>
      <c r="BCC12" s="382"/>
      <c r="BCD12" s="382"/>
      <c r="BCE12" s="382"/>
      <c r="BCF12" s="382"/>
      <c r="BCG12" s="382"/>
      <c r="BCH12" s="382"/>
      <c r="BCI12" s="382"/>
      <c r="BCJ12" s="382"/>
      <c r="BCK12" s="382"/>
      <c r="BCL12" s="382"/>
      <c r="BCM12" s="382"/>
      <c r="BCN12" s="382"/>
      <c r="BCO12" s="382"/>
      <c r="BCP12" s="382"/>
      <c r="BCQ12" s="382"/>
      <c r="BCR12" s="382"/>
      <c r="BCS12" s="382"/>
      <c r="BCT12" s="382"/>
      <c r="BCU12" s="382"/>
      <c r="BCV12" s="382"/>
      <c r="BCW12" s="382"/>
      <c r="BCX12" s="382"/>
      <c r="BCY12" s="382"/>
      <c r="BCZ12" s="382"/>
      <c r="BDA12" s="382"/>
      <c r="BDB12" s="382"/>
      <c r="BDC12" s="382"/>
      <c r="BDD12" s="382"/>
      <c r="BDE12" s="382"/>
      <c r="BDF12" s="382"/>
      <c r="BDG12" s="382"/>
      <c r="BDH12" s="382"/>
      <c r="BDI12" s="382"/>
      <c r="BDJ12" s="382"/>
      <c r="BDK12" s="382"/>
      <c r="BDL12" s="382"/>
      <c r="BDM12" s="382"/>
      <c r="BDN12" s="382"/>
      <c r="BDO12" s="382"/>
      <c r="BDP12" s="382"/>
      <c r="BDQ12" s="382"/>
      <c r="BDR12" s="382"/>
      <c r="BDS12" s="382"/>
      <c r="BDT12" s="382"/>
      <c r="BDU12" s="382"/>
      <c r="BDV12" s="382"/>
      <c r="BDW12" s="382"/>
      <c r="BDX12" s="382"/>
      <c r="BDY12" s="382"/>
      <c r="BDZ12" s="382"/>
      <c r="BEA12" s="382"/>
      <c r="BEB12" s="382"/>
      <c r="BEC12" s="382"/>
      <c r="BED12" s="382"/>
      <c r="BEE12" s="382"/>
      <c r="BEF12" s="382"/>
      <c r="BEG12" s="382"/>
      <c r="BEH12" s="382"/>
      <c r="BEI12" s="382"/>
      <c r="BEJ12" s="382"/>
      <c r="BEK12" s="382"/>
      <c r="BEL12" s="382"/>
      <c r="BEM12" s="382"/>
      <c r="BEN12" s="382"/>
      <c r="BEO12" s="382"/>
      <c r="BEP12" s="382"/>
      <c r="BEQ12" s="382"/>
      <c r="BER12" s="382"/>
      <c r="BES12" s="382"/>
      <c r="BET12" s="382"/>
      <c r="BEU12" s="382"/>
      <c r="BEV12" s="382"/>
      <c r="BEW12" s="382"/>
      <c r="BEX12" s="382"/>
      <c r="BEY12" s="382"/>
      <c r="BEZ12" s="382"/>
      <c r="BFA12" s="382"/>
      <c r="BFB12" s="382"/>
      <c r="BFC12" s="382"/>
      <c r="BFD12" s="382"/>
      <c r="BFE12" s="382"/>
      <c r="BFF12" s="382"/>
      <c r="BFG12" s="382"/>
      <c r="BFH12" s="382"/>
      <c r="BFI12" s="382"/>
      <c r="BFJ12" s="382"/>
      <c r="BFK12" s="382"/>
      <c r="BFL12" s="382"/>
      <c r="BFM12" s="382"/>
      <c r="BFN12" s="382"/>
      <c r="BFO12" s="382"/>
      <c r="BFP12" s="382"/>
      <c r="BFQ12" s="382"/>
      <c r="BFR12" s="382"/>
      <c r="BFS12" s="382"/>
      <c r="BFT12" s="382"/>
      <c r="BFU12" s="382"/>
      <c r="BFV12" s="382"/>
      <c r="BFW12" s="382"/>
      <c r="BFX12" s="382"/>
      <c r="BFY12" s="382"/>
      <c r="BFZ12" s="382"/>
      <c r="BGA12" s="382"/>
      <c r="BGB12" s="382"/>
      <c r="BGC12" s="382"/>
      <c r="BGD12" s="382"/>
      <c r="BGE12" s="382"/>
      <c r="BGF12" s="382"/>
      <c r="BGG12" s="382"/>
      <c r="BGH12" s="382"/>
      <c r="BGI12" s="382"/>
      <c r="BGJ12" s="382"/>
      <c r="BGK12" s="382"/>
      <c r="BGL12" s="382"/>
      <c r="BGM12" s="382"/>
      <c r="BGN12" s="382"/>
      <c r="BGO12" s="382"/>
      <c r="BGP12" s="382"/>
      <c r="BGQ12" s="382"/>
      <c r="BGR12" s="382"/>
      <c r="BGS12" s="382"/>
      <c r="BGT12" s="382"/>
      <c r="BGU12" s="382"/>
      <c r="BGV12" s="382"/>
      <c r="BGW12" s="382"/>
      <c r="BGX12" s="382"/>
      <c r="BGY12" s="382"/>
      <c r="BGZ12" s="382"/>
      <c r="BHA12" s="382"/>
      <c r="BHB12" s="382"/>
      <c r="BHC12" s="382"/>
      <c r="BHD12" s="382"/>
      <c r="BHE12" s="382"/>
      <c r="BHF12" s="382"/>
      <c r="BHG12" s="382"/>
      <c r="BHH12" s="382"/>
      <c r="BHI12" s="382"/>
      <c r="BHJ12" s="382"/>
      <c r="BHK12" s="382"/>
      <c r="BHL12" s="382"/>
      <c r="BHM12" s="382"/>
      <c r="BHN12" s="382"/>
      <c r="BHO12" s="382"/>
      <c r="BHP12" s="382"/>
      <c r="BHQ12" s="382"/>
      <c r="BHR12" s="382"/>
      <c r="BHS12" s="382"/>
      <c r="BHT12" s="382"/>
      <c r="BHU12" s="382"/>
      <c r="BHV12" s="382"/>
      <c r="BHW12" s="382"/>
      <c r="BHX12" s="382"/>
      <c r="BHY12" s="382"/>
      <c r="BHZ12" s="382"/>
      <c r="BIA12" s="382"/>
      <c r="BIB12" s="382"/>
      <c r="BIC12" s="382"/>
      <c r="BID12" s="382"/>
      <c r="BIE12" s="382"/>
      <c r="BIF12" s="382"/>
      <c r="BIG12" s="382"/>
      <c r="BIH12" s="382"/>
      <c r="BII12" s="382"/>
      <c r="BIJ12" s="382"/>
      <c r="BIK12" s="382"/>
      <c r="BIL12" s="382"/>
      <c r="BIM12" s="382"/>
      <c r="BIN12" s="382"/>
      <c r="BIO12" s="382"/>
      <c r="BIP12" s="382"/>
      <c r="BIQ12" s="382"/>
      <c r="BIR12" s="382"/>
      <c r="BIS12" s="382"/>
      <c r="BIT12" s="382"/>
      <c r="BIU12" s="382"/>
      <c r="BIV12" s="382"/>
      <c r="BIW12" s="382"/>
      <c r="BIX12" s="382"/>
      <c r="BIY12" s="382"/>
      <c r="BIZ12" s="382"/>
      <c r="BJA12" s="382"/>
      <c r="BJB12" s="382"/>
      <c r="BJC12" s="382"/>
      <c r="BJD12" s="382"/>
      <c r="BJE12" s="382"/>
      <c r="BJF12" s="382"/>
      <c r="BJG12" s="382"/>
      <c r="BJH12" s="382"/>
      <c r="BJI12" s="382"/>
      <c r="BJJ12" s="382"/>
      <c r="BJK12" s="382"/>
      <c r="BJL12" s="382"/>
      <c r="BJM12" s="382"/>
      <c r="BJN12" s="382"/>
      <c r="BJO12" s="382"/>
      <c r="BJP12" s="382"/>
      <c r="BJQ12" s="382"/>
      <c r="BJR12" s="382"/>
      <c r="BJS12" s="382"/>
      <c r="BJT12" s="382"/>
      <c r="BJU12" s="382"/>
      <c r="BJV12" s="382"/>
      <c r="BJW12" s="382"/>
      <c r="BJX12" s="382"/>
      <c r="BJY12" s="382"/>
      <c r="BJZ12" s="382"/>
      <c r="BKA12" s="382"/>
      <c r="BKB12" s="382"/>
      <c r="BKC12" s="382"/>
      <c r="BKD12" s="382"/>
      <c r="BKE12" s="382"/>
      <c r="BKF12" s="382"/>
      <c r="BKG12" s="382"/>
      <c r="BKH12" s="382"/>
      <c r="BKI12" s="382"/>
      <c r="BKJ12" s="382"/>
      <c r="BKK12" s="382"/>
      <c r="BKL12" s="382"/>
      <c r="BKM12" s="382"/>
      <c r="BKN12" s="382"/>
      <c r="BKO12" s="382"/>
      <c r="BKP12" s="382"/>
      <c r="BKQ12" s="382"/>
      <c r="BKR12" s="382"/>
      <c r="BKS12" s="382"/>
      <c r="BKT12" s="382"/>
      <c r="BKU12" s="382"/>
      <c r="BKV12" s="382"/>
      <c r="BKW12" s="382"/>
      <c r="BKX12" s="382"/>
      <c r="BKY12" s="382"/>
      <c r="BKZ12" s="382"/>
      <c r="BLA12" s="382"/>
      <c r="BLB12" s="382"/>
      <c r="BLC12" s="382"/>
      <c r="BLD12" s="382"/>
      <c r="BLE12" s="382"/>
      <c r="BLF12" s="382"/>
      <c r="BLG12" s="382"/>
      <c r="BLH12" s="382"/>
      <c r="BLI12" s="382"/>
      <c r="BLJ12" s="382"/>
      <c r="BLK12" s="382"/>
      <c r="BLL12" s="382"/>
      <c r="BLM12" s="382"/>
      <c r="BLN12" s="382"/>
      <c r="BLO12" s="382"/>
      <c r="BLP12" s="382"/>
      <c r="BLQ12" s="382"/>
      <c r="BLR12" s="382"/>
      <c r="BLS12" s="382"/>
      <c r="BLT12" s="382"/>
      <c r="BLU12" s="382"/>
      <c r="BLV12" s="382"/>
      <c r="BLW12" s="382"/>
      <c r="BLX12" s="382"/>
      <c r="BLY12" s="382"/>
      <c r="BLZ12" s="382"/>
      <c r="BMA12" s="382"/>
      <c r="BMB12" s="382"/>
      <c r="BMC12" s="382"/>
      <c r="BMD12" s="382"/>
      <c r="BME12" s="382"/>
      <c r="BMF12" s="382"/>
      <c r="BMG12" s="382"/>
      <c r="BMH12" s="382"/>
      <c r="BMI12" s="382"/>
      <c r="BMJ12" s="382"/>
      <c r="BMK12" s="382"/>
      <c r="BML12" s="382"/>
      <c r="BMM12" s="382"/>
      <c r="BMN12" s="382"/>
      <c r="BMO12" s="382"/>
      <c r="BMP12" s="382"/>
      <c r="BMQ12" s="382"/>
      <c r="BMR12" s="382"/>
      <c r="BMS12" s="382"/>
      <c r="BMT12" s="382"/>
      <c r="BMU12" s="382"/>
      <c r="BMV12" s="382"/>
      <c r="BMW12" s="382"/>
      <c r="BMX12" s="382"/>
      <c r="BMY12" s="382"/>
      <c r="BMZ12" s="382"/>
      <c r="BNA12" s="382"/>
      <c r="BNB12" s="382"/>
      <c r="BNC12" s="382"/>
      <c r="BND12" s="382"/>
      <c r="BNE12" s="382"/>
      <c r="BNF12" s="382"/>
      <c r="BNG12" s="382"/>
      <c r="BNH12" s="382"/>
      <c r="BNI12" s="382"/>
      <c r="BNJ12" s="382"/>
      <c r="BNK12" s="382"/>
      <c r="BNL12" s="382"/>
      <c r="BNM12" s="382"/>
      <c r="BNN12" s="382"/>
      <c r="BNO12" s="382"/>
      <c r="BNP12" s="382"/>
      <c r="BNQ12" s="382"/>
      <c r="BNR12" s="382"/>
      <c r="BNS12" s="382"/>
      <c r="BNT12" s="382"/>
      <c r="BNU12" s="382"/>
      <c r="BNV12" s="382"/>
      <c r="BNW12" s="382"/>
      <c r="BNX12" s="382"/>
      <c r="BNY12" s="382"/>
      <c r="BNZ12" s="382"/>
      <c r="BOA12" s="382"/>
      <c r="BOB12" s="382"/>
      <c r="BOC12" s="382"/>
      <c r="BOD12" s="382"/>
      <c r="BOE12" s="382"/>
      <c r="BOF12" s="382"/>
      <c r="BOG12" s="382"/>
      <c r="BOH12" s="382"/>
      <c r="BOI12" s="382"/>
      <c r="BOJ12" s="382"/>
      <c r="BOK12" s="382"/>
      <c r="BOL12" s="382"/>
      <c r="BOM12" s="382"/>
      <c r="BON12" s="382"/>
      <c r="BOO12" s="382"/>
      <c r="BOP12" s="382"/>
      <c r="BOQ12" s="382"/>
      <c r="BOR12" s="382"/>
      <c r="BOS12" s="382"/>
      <c r="BOT12" s="382"/>
      <c r="BOU12" s="382"/>
      <c r="BOV12" s="382"/>
      <c r="BOW12" s="382"/>
      <c r="BOX12" s="382"/>
      <c r="BOY12" s="382"/>
      <c r="BOZ12" s="382"/>
      <c r="BPA12" s="382"/>
      <c r="BPB12" s="382"/>
      <c r="BPC12" s="382"/>
      <c r="BPD12" s="382"/>
      <c r="BPE12" s="382"/>
      <c r="BPF12" s="382"/>
      <c r="BPG12" s="382"/>
      <c r="BPH12" s="382"/>
      <c r="BPI12" s="382"/>
      <c r="BPJ12" s="382"/>
      <c r="BPK12" s="382"/>
      <c r="BPL12" s="382"/>
      <c r="BPM12" s="382"/>
      <c r="BPN12" s="382"/>
      <c r="BPO12" s="382"/>
      <c r="BPP12" s="382"/>
      <c r="BPQ12" s="382"/>
      <c r="BPR12" s="382"/>
      <c r="BPS12" s="382"/>
      <c r="BPT12" s="382"/>
      <c r="BPU12" s="382"/>
      <c r="BPV12" s="382"/>
      <c r="BPW12" s="382"/>
      <c r="BPX12" s="382"/>
      <c r="BPY12" s="382"/>
      <c r="BPZ12" s="382"/>
      <c r="BQA12" s="382"/>
      <c r="BQB12" s="382"/>
      <c r="BQC12" s="382"/>
      <c r="BQD12" s="382"/>
      <c r="BQE12" s="382"/>
      <c r="BQF12" s="382"/>
      <c r="BQG12" s="382"/>
      <c r="BQH12" s="382"/>
      <c r="BQI12" s="382"/>
      <c r="BQJ12" s="382"/>
      <c r="BQK12" s="382"/>
      <c r="BQL12" s="382"/>
      <c r="BQM12" s="382"/>
      <c r="BQN12" s="382"/>
      <c r="BQO12" s="382"/>
      <c r="BQP12" s="382"/>
      <c r="BQQ12" s="382"/>
      <c r="BQR12" s="382"/>
      <c r="BQS12" s="382"/>
      <c r="BQT12" s="382"/>
      <c r="BQU12" s="382"/>
      <c r="BQV12" s="382"/>
      <c r="BQW12" s="382"/>
      <c r="BQX12" s="382"/>
      <c r="BQY12" s="382"/>
      <c r="BQZ12" s="382"/>
      <c r="BRA12" s="382"/>
      <c r="BRB12" s="382"/>
      <c r="BRC12" s="382"/>
      <c r="BRD12" s="382"/>
      <c r="BRE12" s="382"/>
      <c r="BRF12" s="382"/>
      <c r="BRG12" s="382"/>
      <c r="BRH12" s="382"/>
      <c r="BRI12" s="382"/>
      <c r="BRJ12" s="382"/>
      <c r="BRK12" s="382"/>
      <c r="BRL12" s="382"/>
      <c r="BRM12" s="382"/>
      <c r="BRN12" s="382"/>
      <c r="BRO12" s="382"/>
      <c r="BRP12" s="382"/>
      <c r="BRQ12" s="382"/>
      <c r="BRR12" s="382"/>
      <c r="BRS12" s="382"/>
      <c r="BRT12" s="382"/>
      <c r="BRU12" s="382"/>
      <c r="BRV12" s="382"/>
      <c r="BRW12" s="382"/>
      <c r="BRX12" s="382"/>
      <c r="BRY12" s="382"/>
      <c r="BRZ12" s="382"/>
      <c r="BSA12" s="382"/>
      <c r="BSB12" s="382"/>
      <c r="BSC12" s="382"/>
      <c r="BSD12" s="382"/>
      <c r="BSE12" s="382"/>
      <c r="BSF12" s="382"/>
      <c r="BSG12" s="382"/>
      <c r="BSH12" s="382"/>
      <c r="BSI12" s="382"/>
      <c r="BSJ12" s="382"/>
      <c r="BSK12" s="382"/>
      <c r="BSL12" s="382"/>
      <c r="BSM12" s="382"/>
      <c r="BSN12" s="382"/>
      <c r="BSO12" s="382"/>
      <c r="BSP12" s="382"/>
      <c r="BSQ12" s="382"/>
      <c r="BSR12" s="382"/>
      <c r="BSS12" s="382"/>
      <c r="BST12" s="382"/>
      <c r="BSU12" s="382"/>
      <c r="BSV12" s="382"/>
      <c r="BSW12" s="382"/>
      <c r="BSX12" s="382"/>
      <c r="BSY12" s="382"/>
      <c r="BSZ12" s="382"/>
      <c r="BTA12" s="382"/>
      <c r="BTB12" s="382"/>
      <c r="BTC12" s="382"/>
      <c r="BTD12" s="382"/>
      <c r="BTE12" s="382"/>
      <c r="BTF12" s="382"/>
      <c r="BTG12" s="382"/>
      <c r="BTH12" s="382"/>
      <c r="BTI12" s="382"/>
      <c r="BTJ12" s="382"/>
      <c r="BTK12" s="382"/>
      <c r="BTL12" s="382"/>
      <c r="BTM12" s="382"/>
      <c r="BTN12" s="382"/>
      <c r="BTO12" s="382"/>
      <c r="BTP12" s="382"/>
      <c r="BTQ12" s="382"/>
      <c r="BTR12" s="382"/>
      <c r="BTS12" s="382"/>
      <c r="BTT12" s="382"/>
      <c r="BTU12" s="382"/>
      <c r="BTV12" s="382"/>
      <c r="BTW12" s="382"/>
      <c r="BTX12" s="382"/>
      <c r="BTY12" s="382"/>
      <c r="BTZ12" s="382"/>
      <c r="BUA12" s="382"/>
      <c r="BUB12" s="382"/>
      <c r="BUC12" s="382"/>
      <c r="BUD12" s="382"/>
      <c r="BUE12" s="382"/>
      <c r="BUF12" s="382"/>
      <c r="BUG12" s="382"/>
      <c r="BUH12" s="382"/>
      <c r="BUI12" s="382"/>
      <c r="BUJ12" s="382"/>
      <c r="BUK12" s="382"/>
      <c r="BUL12" s="382"/>
      <c r="BUM12" s="382"/>
      <c r="BUN12" s="382"/>
      <c r="BUO12" s="382"/>
      <c r="BUP12" s="382"/>
      <c r="BUQ12" s="382"/>
      <c r="BUR12" s="382"/>
      <c r="BUS12" s="382"/>
      <c r="BUT12" s="382"/>
      <c r="BUU12" s="382"/>
      <c r="BUV12" s="382"/>
      <c r="BUW12" s="382"/>
      <c r="BUX12" s="382"/>
      <c r="BUY12" s="382"/>
      <c r="BUZ12" s="382"/>
      <c r="BVA12" s="382"/>
      <c r="BVB12" s="382"/>
      <c r="BVC12" s="382"/>
      <c r="BVD12" s="382"/>
      <c r="BVE12" s="382"/>
      <c r="BVF12" s="382"/>
      <c r="BVG12" s="382"/>
      <c r="BVH12" s="382"/>
      <c r="BVI12" s="382"/>
      <c r="BVJ12" s="382"/>
      <c r="BVK12" s="382"/>
      <c r="BVL12" s="382"/>
      <c r="BVM12" s="382"/>
      <c r="BVN12" s="382"/>
      <c r="BVO12" s="382"/>
      <c r="BVP12" s="382"/>
      <c r="BVQ12" s="382"/>
      <c r="BVR12" s="382"/>
      <c r="BVS12" s="382"/>
      <c r="BVT12" s="382"/>
      <c r="BVU12" s="382"/>
      <c r="BVV12" s="382"/>
      <c r="BVW12" s="382"/>
      <c r="BVX12" s="382"/>
      <c r="BVY12" s="382"/>
      <c r="BVZ12" s="382"/>
      <c r="BWA12" s="382"/>
      <c r="BWB12" s="382"/>
      <c r="BWC12" s="382"/>
      <c r="BWD12" s="382"/>
      <c r="BWE12" s="382"/>
      <c r="BWF12" s="382"/>
      <c r="BWG12" s="382"/>
      <c r="BWH12" s="382"/>
      <c r="BWI12" s="382"/>
      <c r="BWJ12" s="382"/>
      <c r="BWK12" s="382"/>
      <c r="BWL12" s="382"/>
      <c r="BWM12" s="382"/>
      <c r="BWN12" s="382"/>
      <c r="BWO12" s="382"/>
      <c r="BWP12" s="382"/>
      <c r="BWQ12" s="382"/>
      <c r="BWR12" s="382"/>
      <c r="BWS12" s="382"/>
      <c r="BWT12" s="382"/>
      <c r="BWU12" s="382"/>
      <c r="BWV12" s="382"/>
      <c r="BWW12" s="382"/>
      <c r="BWX12" s="382"/>
      <c r="BWY12" s="382"/>
      <c r="BWZ12" s="382"/>
      <c r="BXA12" s="382"/>
      <c r="BXB12" s="382"/>
      <c r="BXC12" s="382"/>
      <c r="BXD12" s="382"/>
      <c r="BXE12" s="382"/>
      <c r="BXF12" s="382"/>
      <c r="BXG12" s="382"/>
      <c r="BXH12" s="382"/>
      <c r="BXI12" s="382"/>
      <c r="BXJ12" s="382"/>
      <c r="BXK12" s="382"/>
      <c r="BXL12" s="382"/>
      <c r="BXM12" s="382"/>
      <c r="BXN12" s="382"/>
      <c r="BXO12" s="382"/>
      <c r="BXP12" s="382"/>
      <c r="BXQ12" s="382"/>
      <c r="BXR12" s="382"/>
      <c r="BXS12" s="382"/>
      <c r="BXT12" s="382"/>
      <c r="BXU12" s="382"/>
      <c r="BXV12" s="382"/>
      <c r="BXW12" s="382"/>
      <c r="BXX12" s="382"/>
      <c r="BXY12" s="382"/>
      <c r="BXZ12" s="382"/>
      <c r="BYA12" s="382"/>
      <c r="BYB12" s="382"/>
      <c r="BYC12" s="382"/>
      <c r="BYD12" s="382"/>
      <c r="BYE12" s="382"/>
      <c r="BYF12" s="382"/>
      <c r="BYG12" s="382"/>
      <c r="BYH12" s="382"/>
      <c r="BYI12" s="382"/>
      <c r="BYJ12" s="382"/>
      <c r="BYK12" s="382"/>
      <c r="BYL12" s="382"/>
      <c r="BYM12" s="382"/>
      <c r="BYN12" s="382"/>
      <c r="BYO12" s="382"/>
      <c r="BYP12" s="382"/>
      <c r="BYQ12" s="382"/>
      <c r="BYR12" s="382"/>
      <c r="BYS12" s="382"/>
      <c r="BYT12" s="382"/>
      <c r="BYU12" s="382"/>
      <c r="BYV12" s="382"/>
      <c r="BYW12" s="382"/>
      <c r="BYX12" s="382"/>
      <c r="BYY12" s="382"/>
      <c r="BYZ12" s="382"/>
      <c r="BZA12" s="382"/>
      <c r="BZB12" s="382"/>
      <c r="BZC12" s="382"/>
      <c r="BZD12" s="382"/>
      <c r="BZE12" s="382"/>
      <c r="BZF12" s="382"/>
      <c r="BZG12" s="382"/>
      <c r="BZH12" s="382"/>
      <c r="BZI12" s="382"/>
      <c r="BZJ12" s="382"/>
      <c r="BZK12" s="382"/>
      <c r="BZL12" s="382"/>
      <c r="BZM12" s="382"/>
      <c r="BZN12" s="382"/>
      <c r="BZO12" s="382"/>
      <c r="BZP12" s="382"/>
      <c r="BZQ12" s="382"/>
      <c r="BZR12" s="382"/>
      <c r="BZS12" s="382"/>
      <c r="BZT12" s="382"/>
      <c r="BZU12" s="382"/>
      <c r="BZV12" s="382"/>
      <c r="BZW12" s="382"/>
      <c r="BZX12" s="382"/>
      <c r="BZY12" s="382"/>
      <c r="BZZ12" s="382"/>
      <c r="CAA12" s="382"/>
      <c r="CAB12" s="382"/>
      <c r="CAC12" s="382"/>
      <c r="CAD12" s="382"/>
      <c r="CAE12" s="382"/>
      <c r="CAF12" s="382"/>
      <c r="CAG12" s="382"/>
      <c r="CAH12" s="382"/>
      <c r="CAI12" s="382"/>
      <c r="CAJ12" s="382"/>
      <c r="CAK12" s="382"/>
      <c r="CAL12" s="382"/>
      <c r="CAM12" s="382"/>
      <c r="CAN12" s="382"/>
      <c r="CAO12" s="382"/>
      <c r="CAP12" s="382"/>
      <c r="CAQ12" s="382"/>
      <c r="CAR12" s="382"/>
      <c r="CAS12" s="382"/>
      <c r="CAT12" s="382"/>
      <c r="CAU12" s="382"/>
      <c r="CAV12" s="382"/>
      <c r="CAW12" s="382"/>
      <c r="CAX12" s="382"/>
      <c r="CAY12" s="382"/>
      <c r="CAZ12" s="382"/>
      <c r="CBA12" s="382"/>
      <c r="CBB12" s="382"/>
      <c r="CBC12" s="382"/>
      <c r="CBD12" s="382"/>
      <c r="CBE12" s="382"/>
      <c r="CBF12" s="382"/>
      <c r="CBG12" s="382"/>
      <c r="CBH12" s="382"/>
      <c r="CBI12" s="382"/>
      <c r="CBJ12" s="382"/>
      <c r="CBK12" s="382"/>
      <c r="CBL12" s="382"/>
      <c r="CBM12" s="382"/>
      <c r="CBN12" s="382"/>
      <c r="CBO12" s="382"/>
      <c r="CBP12" s="382"/>
      <c r="CBQ12" s="382"/>
      <c r="CBR12" s="382"/>
      <c r="CBS12" s="382"/>
      <c r="CBT12" s="382"/>
      <c r="CBU12" s="382"/>
      <c r="CBV12" s="382"/>
      <c r="CBW12" s="382"/>
      <c r="CBX12" s="382"/>
      <c r="CBY12" s="382"/>
      <c r="CBZ12" s="382"/>
      <c r="CCA12" s="382"/>
      <c r="CCB12" s="382"/>
      <c r="CCC12" s="382"/>
      <c r="CCD12" s="382"/>
      <c r="CCE12" s="382"/>
      <c r="CCF12" s="382"/>
      <c r="CCG12" s="382"/>
      <c r="CCH12" s="382"/>
      <c r="CCI12" s="382"/>
      <c r="CCJ12" s="382"/>
      <c r="CCK12" s="382"/>
      <c r="CCL12" s="382"/>
      <c r="CCM12" s="382"/>
      <c r="CCN12" s="382"/>
      <c r="CCO12" s="382"/>
      <c r="CCP12" s="382"/>
      <c r="CCQ12" s="382"/>
      <c r="CCR12" s="382"/>
      <c r="CCS12" s="382"/>
      <c r="CCT12" s="382"/>
      <c r="CCU12" s="382"/>
      <c r="CCV12" s="382"/>
      <c r="CCW12" s="382"/>
      <c r="CCX12" s="382"/>
      <c r="CCY12" s="382"/>
      <c r="CCZ12" s="382"/>
      <c r="CDA12" s="382"/>
      <c r="CDB12" s="382"/>
      <c r="CDC12" s="382"/>
      <c r="CDD12" s="382"/>
      <c r="CDE12" s="382"/>
      <c r="CDF12" s="382"/>
      <c r="CDG12" s="382"/>
      <c r="CDH12" s="382"/>
      <c r="CDI12" s="382"/>
      <c r="CDJ12" s="382"/>
      <c r="CDK12" s="382"/>
      <c r="CDL12" s="382"/>
      <c r="CDM12" s="382"/>
      <c r="CDN12" s="382"/>
      <c r="CDO12" s="382"/>
      <c r="CDP12" s="382"/>
      <c r="CDQ12" s="382"/>
      <c r="CDR12" s="382"/>
      <c r="CDS12" s="382"/>
      <c r="CDT12" s="382"/>
      <c r="CDU12" s="382"/>
      <c r="CDV12" s="382"/>
      <c r="CDW12" s="382"/>
      <c r="CDX12" s="382"/>
      <c r="CDY12" s="382"/>
      <c r="CDZ12" s="382"/>
      <c r="CEA12" s="382"/>
      <c r="CEB12" s="382"/>
      <c r="CEC12" s="382"/>
      <c r="CED12" s="382"/>
      <c r="CEE12" s="382"/>
      <c r="CEF12" s="382"/>
      <c r="CEG12" s="382"/>
      <c r="CEH12" s="382"/>
      <c r="CEI12" s="382"/>
      <c r="CEJ12" s="382"/>
      <c r="CEK12" s="382"/>
      <c r="CEL12" s="382"/>
      <c r="CEM12" s="382"/>
      <c r="CEN12" s="382"/>
      <c r="CEO12" s="382"/>
      <c r="CEP12" s="382"/>
      <c r="CEQ12" s="382"/>
      <c r="CER12" s="382"/>
      <c r="CES12" s="382"/>
      <c r="CET12" s="382"/>
      <c r="CEU12" s="382"/>
      <c r="CEV12" s="382"/>
      <c r="CEW12" s="382"/>
      <c r="CEX12" s="382"/>
      <c r="CEY12" s="382"/>
      <c r="CEZ12" s="382"/>
      <c r="CFA12" s="382"/>
      <c r="CFB12" s="382"/>
      <c r="CFC12" s="382"/>
      <c r="CFD12" s="382"/>
      <c r="CFE12" s="382"/>
      <c r="CFF12" s="382"/>
      <c r="CFG12" s="382"/>
      <c r="CFH12" s="382"/>
      <c r="CFI12" s="382"/>
      <c r="CFJ12" s="382"/>
      <c r="CFK12" s="382"/>
      <c r="CFL12" s="382"/>
      <c r="CFM12" s="382"/>
      <c r="CFN12" s="382"/>
      <c r="CFO12" s="382"/>
      <c r="CFP12" s="382"/>
      <c r="CFQ12" s="382"/>
      <c r="CFR12" s="382"/>
      <c r="CFS12" s="382"/>
      <c r="CFT12" s="382"/>
      <c r="CFU12" s="382"/>
      <c r="CFV12" s="382"/>
      <c r="CFW12" s="382"/>
      <c r="CFX12" s="382"/>
      <c r="CFY12" s="382"/>
      <c r="CFZ12" s="382"/>
      <c r="CGA12" s="382"/>
      <c r="CGB12" s="382"/>
      <c r="CGC12" s="382"/>
      <c r="CGD12" s="382"/>
      <c r="CGE12" s="382"/>
      <c r="CGF12" s="382"/>
      <c r="CGG12" s="382"/>
      <c r="CGH12" s="382"/>
      <c r="CGI12" s="382"/>
      <c r="CGJ12" s="382"/>
      <c r="CGK12" s="382"/>
      <c r="CGL12" s="382"/>
      <c r="CGM12" s="382"/>
      <c r="CGN12" s="382"/>
      <c r="CGO12" s="382"/>
      <c r="CGP12" s="382"/>
      <c r="CGQ12" s="382"/>
      <c r="CGR12" s="382"/>
      <c r="CGS12" s="382"/>
      <c r="CGT12" s="382"/>
      <c r="CGU12" s="382"/>
      <c r="CGV12" s="382"/>
      <c r="CGW12" s="382"/>
      <c r="CGX12" s="382"/>
      <c r="CGY12" s="382"/>
      <c r="CGZ12" s="382"/>
      <c r="CHA12" s="382"/>
      <c r="CHB12" s="382"/>
      <c r="CHC12" s="382"/>
      <c r="CHD12" s="382"/>
      <c r="CHE12" s="382"/>
      <c r="CHF12" s="382"/>
      <c r="CHG12" s="382"/>
      <c r="CHH12" s="382"/>
      <c r="CHI12" s="382"/>
      <c r="CHJ12" s="382"/>
      <c r="CHK12" s="382"/>
      <c r="CHL12" s="382"/>
      <c r="CHM12" s="382"/>
      <c r="CHN12" s="382"/>
      <c r="CHO12" s="382"/>
      <c r="CHP12" s="382"/>
      <c r="CHQ12" s="382"/>
      <c r="CHR12" s="382"/>
      <c r="CHS12" s="382"/>
      <c r="CHT12" s="382"/>
      <c r="CHU12" s="382"/>
      <c r="CHV12" s="382"/>
      <c r="CHW12" s="382"/>
      <c r="CHX12" s="382"/>
      <c r="CHY12" s="382"/>
      <c r="CHZ12" s="382"/>
      <c r="CIA12" s="382"/>
      <c r="CIB12" s="382"/>
      <c r="CIC12" s="382"/>
      <c r="CID12" s="382"/>
      <c r="CIE12" s="382"/>
      <c r="CIF12" s="382"/>
      <c r="CIG12" s="382"/>
      <c r="CIH12" s="382"/>
      <c r="CII12" s="382"/>
      <c r="CIJ12" s="382"/>
      <c r="CIK12" s="382"/>
      <c r="CIL12" s="382"/>
      <c r="CIM12" s="382"/>
      <c r="CIN12" s="382"/>
      <c r="CIO12" s="382"/>
      <c r="CIP12" s="382"/>
      <c r="CIQ12" s="382"/>
      <c r="CIR12" s="382"/>
      <c r="CIS12" s="382"/>
      <c r="CIT12" s="382"/>
      <c r="CIU12" s="382"/>
      <c r="CIV12" s="382"/>
      <c r="CIW12" s="382"/>
      <c r="CIX12" s="382"/>
      <c r="CIY12" s="382"/>
      <c r="CIZ12" s="382"/>
      <c r="CJA12" s="382"/>
      <c r="CJB12" s="382"/>
      <c r="CJC12" s="382"/>
      <c r="CJD12" s="382"/>
      <c r="CJE12" s="382"/>
      <c r="CJF12" s="382"/>
      <c r="CJG12" s="382"/>
      <c r="CJH12" s="382"/>
      <c r="CJI12" s="382"/>
      <c r="CJJ12" s="382"/>
      <c r="CJK12" s="382"/>
      <c r="CJL12" s="382"/>
      <c r="CJM12" s="382"/>
      <c r="CJN12" s="382"/>
      <c r="CJO12" s="382"/>
      <c r="CJP12" s="382"/>
      <c r="CJQ12" s="382"/>
      <c r="CJR12" s="382"/>
      <c r="CJS12" s="382"/>
      <c r="CJT12" s="382"/>
      <c r="CJU12" s="382"/>
      <c r="CJV12" s="382"/>
      <c r="CJW12" s="382"/>
      <c r="CJX12" s="382"/>
      <c r="CJY12" s="382"/>
      <c r="CJZ12" s="382"/>
      <c r="CKA12" s="382"/>
      <c r="CKB12" s="382"/>
      <c r="CKC12" s="382"/>
      <c r="CKD12" s="382"/>
      <c r="CKE12" s="382"/>
      <c r="CKF12" s="382"/>
      <c r="CKG12" s="382"/>
      <c r="CKH12" s="382"/>
      <c r="CKI12" s="382"/>
      <c r="CKJ12" s="382"/>
      <c r="CKK12" s="382"/>
      <c r="CKL12" s="382"/>
      <c r="CKM12" s="382"/>
      <c r="CKN12" s="382"/>
      <c r="CKO12" s="382"/>
      <c r="CKP12" s="382"/>
      <c r="CKQ12" s="382"/>
      <c r="CKR12" s="382"/>
      <c r="CKS12" s="382"/>
      <c r="CKT12" s="382"/>
      <c r="CKU12" s="382"/>
      <c r="CKV12" s="382"/>
      <c r="CKW12" s="382"/>
      <c r="CKX12" s="382"/>
      <c r="CKY12" s="382"/>
      <c r="CKZ12" s="382"/>
      <c r="CLA12" s="382"/>
      <c r="CLB12" s="382"/>
      <c r="CLC12" s="382"/>
      <c r="CLD12" s="382"/>
      <c r="CLE12" s="382"/>
      <c r="CLF12" s="382"/>
      <c r="CLG12" s="382"/>
      <c r="CLH12" s="382"/>
      <c r="CLI12" s="382"/>
      <c r="CLJ12" s="382"/>
      <c r="CLK12" s="382"/>
      <c r="CLL12" s="382"/>
      <c r="CLM12" s="382"/>
      <c r="CLN12" s="382"/>
      <c r="CLO12" s="382"/>
      <c r="CLP12" s="382"/>
      <c r="CLQ12" s="382"/>
      <c r="CLR12" s="382"/>
      <c r="CLS12" s="382"/>
      <c r="CLT12" s="382"/>
      <c r="CLU12" s="382"/>
      <c r="CLV12" s="382"/>
      <c r="CLW12" s="382"/>
      <c r="CLX12" s="382"/>
      <c r="CLY12" s="382"/>
      <c r="CLZ12" s="382"/>
      <c r="CMA12" s="382"/>
      <c r="CMB12" s="382"/>
      <c r="CMC12" s="382"/>
      <c r="CMD12" s="382"/>
      <c r="CME12" s="382"/>
      <c r="CMF12" s="382"/>
      <c r="CMG12" s="382"/>
      <c r="CMH12" s="382"/>
      <c r="CMI12" s="382"/>
      <c r="CMJ12" s="382"/>
      <c r="CMK12" s="382"/>
      <c r="CML12" s="382"/>
      <c r="CMM12" s="382"/>
      <c r="CMN12" s="382"/>
      <c r="CMO12" s="382"/>
      <c r="CMP12" s="382"/>
      <c r="CMQ12" s="382"/>
      <c r="CMR12" s="382"/>
      <c r="CMS12" s="382"/>
      <c r="CMT12" s="382"/>
      <c r="CMU12" s="382"/>
      <c r="CMV12" s="382"/>
      <c r="CMW12" s="382"/>
      <c r="CMX12" s="382"/>
      <c r="CMY12" s="382"/>
      <c r="CMZ12" s="382"/>
      <c r="CNA12" s="382"/>
      <c r="CNB12" s="382"/>
      <c r="CNC12" s="382"/>
      <c r="CND12" s="382"/>
      <c r="CNE12" s="382"/>
      <c r="CNF12" s="382"/>
      <c r="CNG12" s="382"/>
      <c r="CNH12" s="382"/>
      <c r="CNI12" s="382"/>
      <c r="CNJ12" s="382"/>
      <c r="CNK12" s="382"/>
      <c r="CNL12" s="382"/>
      <c r="CNM12" s="382"/>
      <c r="CNN12" s="382"/>
      <c r="CNO12" s="382"/>
      <c r="CNP12" s="382"/>
      <c r="CNQ12" s="382"/>
      <c r="CNR12" s="382"/>
      <c r="CNS12" s="382"/>
      <c r="CNT12" s="382"/>
      <c r="CNU12" s="382"/>
      <c r="CNV12" s="382"/>
      <c r="CNW12" s="382"/>
      <c r="CNX12" s="382"/>
      <c r="CNY12" s="382"/>
      <c r="CNZ12" s="382"/>
      <c r="COA12" s="382"/>
      <c r="COB12" s="382"/>
      <c r="COC12" s="382"/>
      <c r="COD12" s="382"/>
      <c r="COE12" s="382"/>
      <c r="COF12" s="382"/>
      <c r="COG12" s="382"/>
      <c r="COH12" s="382"/>
      <c r="COI12" s="382"/>
      <c r="COJ12" s="382"/>
      <c r="COK12" s="382"/>
      <c r="COL12" s="382"/>
      <c r="COM12" s="382"/>
      <c r="CON12" s="382"/>
      <c r="COO12" s="382"/>
      <c r="COP12" s="382"/>
      <c r="COQ12" s="382"/>
      <c r="COR12" s="382"/>
      <c r="COS12" s="382"/>
      <c r="COT12" s="382"/>
      <c r="COU12" s="382"/>
      <c r="COV12" s="382"/>
      <c r="COW12" s="382"/>
      <c r="COX12" s="382"/>
      <c r="COY12" s="382"/>
      <c r="COZ12" s="382"/>
      <c r="CPA12" s="382"/>
      <c r="CPB12" s="382"/>
      <c r="CPC12" s="382"/>
      <c r="CPD12" s="382"/>
      <c r="CPE12" s="382"/>
      <c r="CPF12" s="382"/>
      <c r="CPG12" s="382"/>
      <c r="CPH12" s="382"/>
      <c r="CPI12" s="382"/>
      <c r="CPJ12" s="382"/>
      <c r="CPK12" s="382"/>
      <c r="CPL12" s="382"/>
      <c r="CPM12" s="382"/>
      <c r="CPN12" s="382"/>
      <c r="CPO12" s="382"/>
      <c r="CPP12" s="382"/>
      <c r="CPQ12" s="382"/>
      <c r="CPR12" s="382"/>
      <c r="CPS12" s="382"/>
      <c r="CPT12" s="382"/>
      <c r="CPU12" s="382"/>
      <c r="CPV12" s="382"/>
      <c r="CPW12" s="382"/>
      <c r="CPX12" s="382"/>
      <c r="CPY12" s="382"/>
      <c r="CPZ12" s="382"/>
      <c r="CQA12" s="382"/>
      <c r="CQB12" s="382"/>
      <c r="CQC12" s="382"/>
      <c r="CQD12" s="382"/>
      <c r="CQE12" s="382"/>
      <c r="CQF12" s="382"/>
      <c r="CQG12" s="382"/>
      <c r="CQH12" s="382"/>
      <c r="CQI12" s="382"/>
      <c r="CQJ12" s="382"/>
      <c r="CQK12" s="382"/>
      <c r="CQL12" s="382"/>
      <c r="CQM12" s="382"/>
      <c r="CQN12" s="382"/>
      <c r="CQO12" s="382"/>
      <c r="CQP12" s="382"/>
      <c r="CQQ12" s="382"/>
      <c r="CQR12" s="382"/>
      <c r="CQS12" s="382"/>
      <c r="CQT12" s="382"/>
      <c r="CQU12" s="382"/>
      <c r="CQV12" s="382"/>
      <c r="CQW12" s="382"/>
      <c r="CQX12" s="382"/>
      <c r="CQY12" s="382"/>
      <c r="CQZ12" s="382"/>
      <c r="CRA12" s="382"/>
      <c r="CRB12" s="382"/>
      <c r="CRC12" s="382"/>
      <c r="CRD12" s="382"/>
      <c r="CRE12" s="382"/>
      <c r="CRF12" s="382"/>
      <c r="CRG12" s="382"/>
      <c r="CRH12" s="382"/>
      <c r="CRI12" s="382"/>
      <c r="CRJ12" s="382"/>
      <c r="CRK12" s="382"/>
      <c r="CRL12" s="382"/>
      <c r="CRM12" s="382"/>
      <c r="CRN12" s="382"/>
      <c r="CRO12" s="382"/>
      <c r="CRP12" s="382"/>
      <c r="CRQ12" s="382"/>
      <c r="CRR12" s="382"/>
      <c r="CRS12" s="382"/>
      <c r="CRT12" s="382"/>
      <c r="CRU12" s="382"/>
      <c r="CRV12" s="382"/>
      <c r="CRW12" s="382"/>
      <c r="CRX12" s="382"/>
      <c r="CRY12" s="382"/>
      <c r="CRZ12" s="382"/>
      <c r="CSA12" s="382"/>
      <c r="CSB12" s="382"/>
      <c r="CSC12" s="382"/>
      <c r="CSD12" s="382"/>
      <c r="CSE12" s="382"/>
      <c r="CSF12" s="382"/>
      <c r="CSG12" s="382"/>
      <c r="CSH12" s="382"/>
      <c r="CSI12" s="382"/>
      <c r="CSJ12" s="382"/>
      <c r="CSK12" s="382"/>
      <c r="CSL12" s="382"/>
      <c r="CSM12" s="382"/>
      <c r="CSN12" s="382"/>
      <c r="CSO12" s="382"/>
      <c r="CSP12" s="382"/>
      <c r="CSQ12" s="382"/>
      <c r="CSR12" s="382"/>
      <c r="CSS12" s="382"/>
      <c r="CST12" s="382"/>
      <c r="CSU12" s="382"/>
      <c r="CSV12" s="382"/>
      <c r="CSW12" s="382"/>
      <c r="CSX12" s="382"/>
      <c r="CSY12" s="382"/>
      <c r="CSZ12" s="382"/>
      <c r="CTA12" s="382"/>
      <c r="CTB12" s="382"/>
      <c r="CTC12" s="382"/>
      <c r="CTD12" s="382"/>
      <c r="CTE12" s="382"/>
      <c r="CTF12" s="382"/>
      <c r="CTG12" s="382"/>
      <c r="CTH12" s="382"/>
      <c r="CTI12" s="382"/>
      <c r="CTJ12" s="382"/>
      <c r="CTK12" s="382"/>
      <c r="CTL12" s="382"/>
      <c r="CTM12" s="382"/>
      <c r="CTN12" s="382"/>
      <c r="CTO12" s="382"/>
      <c r="CTP12" s="382"/>
      <c r="CTQ12" s="382"/>
      <c r="CTR12" s="382"/>
      <c r="CTS12" s="382"/>
      <c r="CTT12" s="382"/>
      <c r="CTU12" s="382"/>
      <c r="CTV12" s="382"/>
      <c r="CTW12" s="382"/>
      <c r="CTX12" s="382"/>
      <c r="CTY12" s="382"/>
      <c r="CTZ12" s="382"/>
      <c r="CUA12" s="382"/>
      <c r="CUB12" s="382"/>
      <c r="CUC12" s="382"/>
      <c r="CUD12" s="382"/>
      <c r="CUE12" s="382"/>
      <c r="CUF12" s="382"/>
      <c r="CUG12" s="382"/>
      <c r="CUH12" s="382"/>
      <c r="CUI12" s="382"/>
      <c r="CUJ12" s="382"/>
      <c r="CUK12" s="382"/>
      <c r="CUL12" s="382"/>
      <c r="CUM12" s="382"/>
      <c r="CUN12" s="382"/>
      <c r="CUO12" s="382"/>
      <c r="CUP12" s="382"/>
      <c r="CUQ12" s="382"/>
      <c r="CUR12" s="382"/>
      <c r="CUS12" s="382"/>
      <c r="CUT12" s="382"/>
      <c r="CUU12" s="382"/>
      <c r="CUV12" s="382"/>
      <c r="CUW12" s="382"/>
      <c r="CUX12" s="382"/>
      <c r="CUY12" s="382"/>
      <c r="CUZ12" s="382"/>
      <c r="CVA12" s="382"/>
      <c r="CVB12" s="382"/>
      <c r="CVC12" s="382"/>
      <c r="CVD12" s="382"/>
      <c r="CVE12" s="382"/>
      <c r="CVF12" s="382"/>
      <c r="CVG12" s="382"/>
      <c r="CVH12" s="382"/>
      <c r="CVI12" s="382"/>
      <c r="CVJ12" s="382"/>
      <c r="CVK12" s="382"/>
      <c r="CVL12" s="382"/>
      <c r="CVM12" s="382"/>
      <c r="CVN12" s="382"/>
      <c r="CVO12" s="382"/>
      <c r="CVP12" s="382"/>
      <c r="CVQ12" s="382"/>
      <c r="CVR12" s="382"/>
      <c r="CVS12" s="382"/>
      <c r="CVT12" s="382"/>
      <c r="CVU12" s="382"/>
      <c r="CVV12" s="382"/>
      <c r="CVW12" s="382"/>
      <c r="CVX12" s="382"/>
      <c r="CVY12" s="382"/>
      <c r="CVZ12" s="382"/>
      <c r="CWA12" s="382"/>
      <c r="CWB12" s="382"/>
      <c r="CWC12" s="382"/>
      <c r="CWD12" s="382"/>
      <c r="CWE12" s="382"/>
      <c r="CWF12" s="382"/>
      <c r="CWG12" s="382"/>
      <c r="CWH12" s="382"/>
      <c r="CWI12" s="382"/>
      <c r="CWJ12" s="382"/>
      <c r="CWK12" s="382"/>
      <c r="CWL12" s="382"/>
      <c r="CWM12" s="382"/>
      <c r="CWN12" s="382"/>
      <c r="CWO12" s="382"/>
      <c r="CWP12" s="382"/>
      <c r="CWQ12" s="382"/>
      <c r="CWR12" s="382"/>
      <c r="CWS12" s="382"/>
      <c r="CWT12" s="382"/>
      <c r="CWU12" s="382"/>
      <c r="CWV12" s="382"/>
      <c r="CWW12" s="382"/>
      <c r="CWX12" s="382"/>
      <c r="CWY12" s="382"/>
      <c r="CWZ12" s="382"/>
      <c r="CXA12" s="382"/>
      <c r="CXB12" s="382"/>
      <c r="CXC12" s="382"/>
      <c r="CXD12" s="382"/>
      <c r="CXE12" s="382"/>
      <c r="CXF12" s="382"/>
      <c r="CXG12" s="382"/>
      <c r="CXH12" s="382"/>
      <c r="CXI12" s="382"/>
      <c r="CXJ12" s="382"/>
      <c r="CXK12" s="382"/>
      <c r="CXL12" s="382"/>
      <c r="CXM12" s="382"/>
      <c r="CXN12" s="382"/>
      <c r="CXO12" s="382"/>
      <c r="CXP12" s="382"/>
      <c r="CXQ12" s="382"/>
      <c r="CXR12" s="382"/>
      <c r="CXS12" s="382"/>
      <c r="CXT12" s="382"/>
      <c r="CXU12" s="382"/>
      <c r="CXV12" s="382"/>
      <c r="CXW12" s="382"/>
      <c r="CXX12" s="382"/>
      <c r="CXY12" s="382"/>
      <c r="CXZ12" s="382"/>
      <c r="CYA12" s="382"/>
      <c r="CYB12" s="382"/>
      <c r="CYC12" s="382"/>
      <c r="CYD12" s="382"/>
      <c r="CYE12" s="382"/>
      <c r="CYF12" s="382"/>
      <c r="CYG12" s="382"/>
      <c r="CYH12" s="382"/>
      <c r="CYI12" s="382"/>
      <c r="CYJ12" s="382"/>
      <c r="CYK12" s="382"/>
      <c r="CYL12" s="382"/>
      <c r="CYM12" s="382"/>
      <c r="CYN12" s="382"/>
      <c r="CYO12" s="382"/>
      <c r="CYP12" s="382"/>
      <c r="CYQ12" s="382"/>
      <c r="CYR12" s="382"/>
      <c r="CYS12" s="382"/>
      <c r="CYT12" s="382"/>
      <c r="CYU12" s="382"/>
      <c r="CYV12" s="382"/>
      <c r="CYW12" s="382"/>
      <c r="CYX12" s="382"/>
      <c r="CYY12" s="382"/>
      <c r="CYZ12" s="382"/>
      <c r="CZA12" s="382"/>
      <c r="CZB12" s="382"/>
      <c r="CZC12" s="382"/>
      <c r="CZD12" s="382"/>
      <c r="CZE12" s="382"/>
      <c r="CZF12" s="382"/>
      <c r="CZG12" s="382"/>
      <c r="CZH12" s="382"/>
      <c r="CZI12" s="382"/>
      <c r="CZJ12" s="382"/>
      <c r="CZK12" s="382"/>
      <c r="CZL12" s="382"/>
      <c r="CZM12" s="382"/>
      <c r="CZN12" s="382"/>
      <c r="CZO12" s="382"/>
      <c r="CZP12" s="382"/>
      <c r="CZQ12" s="382"/>
      <c r="CZR12" s="382"/>
      <c r="CZS12" s="382"/>
      <c r="CZT12" s="382"/>
      <c r="CZU12" s="382"/>
      <c r="CZV12" s="382"/>
      <c r="CZW12" s="382"/>
      <c r="CZX12" s="382"/>
      <c r="CZY12" s="382"/>
      <c r="CZZ12" s="382"/>
      <c r="DAA12" s="382"/>
      <c r="DAB12" s="382"/>
      <c r="DAC12" s="382"/>
      <c r="DAD12" s="382"/>
      <c r="DAE12" s="382"/>
      <c r="DAF12" s="382"/>
      <c r="DAG12" s="382"/>
      <c r="DAH12" s="382"/>
      <c r="DAI12" s="382"/>
      <c r="DAJ12" s="382"/>
      <c r="DAK12" s="382"/>
      <c r="DAL12" s="382"/>
      <c r="DAM12" s="382"/>
      <c r="DAN12" s="382"/>
      <c r="DAO12" s="382"/>
      <c r="DAP12" s="382"/>
      <c r="DAQ12" s="382"/>
      <c r="DAR12" s="382"/>
      <c r="DAS12" s="382"/>
      <c r="DAT12" s="382"/>
      <c r="DAU12" s="382"/>
      <c r="DAV12" s="382"/>
      <c r="DAW12" s="382"/>
      <c r="DAX12" s="382"/>
      <c r="DAY12" s="382"/>
      <c r="DAZ12" s="382"/>
      <c r="DBA12" s="382"/>
      <c r="DBB12" s="382"/>
      <c r="DBC12" s="382"/>
      <c r="DBD12" s="382"/>
      <c r="DBE12" s="382"/>
      <c r="DBF12" s="382"/>
      <c r="DBG12" s="382"/>
      <c r="DBH12" s="382"/>
      <c r="DBI12" s="382"/>
      <c r="DBJ12" s="382"/>
      <c r="DBK12" s="382"/>
      <c r="DBL12" s="382"/>
      <c r="DBM12" s="382"/>
      <c r="DBN12" s="382"/>
      <c r="DBO12" s="382"/>
      <c r="DBP12" s="382"/>
      <c r="DBQ12" s="382"/>
      <c r="DBR12" s="382"/>
      <c r="DBS12" s="382"/>
      <c r="DBT12" s="382"/>
      <c r="DBU12" s="382"/>
      <c r="DBV12" s="382"/>
      <c r="DBW12" s="382"/>
      <c r="DBX12" s="382"/>
      <c r="DBY12" s="382"/>
      <c r="DBZ12" s="382"/>
      <c r="DCA12" s="382"/>
      <c r="DCB12" s="382"/>
      <c r="DCC12" s="382"/>
      <c r="DCD12" s="382"/>
      <c r="DCE12" s="382"/>
      <c r="DCF12" s="382"/>
      <c r="DCG12" s="382"/>
      <c r="DCH12" s="382"/>
      <c r="DCI12" s="382"/>
      <c r="DCJ12" s="382"/>
      <c r="DCK12" s="382"/>
      <c r="DCL12" s="382"/>
      <c r="DCM12" s="382"/>
      <c r="DCN12" s="382"/>
      <c r="DCO12" s="382"/>
      <c r="DCP12" s="382"/>
      <c r="DCQ12" s="382"/>
      <c r="DCR12" s="382"/>
      <c r="DCS12" s="382"/>
      <c r="DCT12" s="382"/>
      <c r="DCU12" s="382"/>
      <c r="DCV12" s="382"/>
      <c r="DCW12" s="382"/>
      <c r="DCX12" s="382"/>
      <c r="DCY12" s="382"/>
      <c r="DCZ12" s="382"/>
      <c r="DDA12" s="382"/>
      <c r="DDB12" s="382"/>
      <c r="DDC12" s="382"/>
      <c r="DDD12" s="382"/>
      <c r="DDE12" s="382"/>
      <c r="DDF12" s="382"/>
      <c r="DDG12" s="382"/>
      <c r="DDH12" s="382"/>
      <c r="DDI12" s="382"/>
      <c r="DDJ12" s="382"/>
      <c r="DDK12" s="382"/>
      <c r="DDL12" s="382"/>
      <c r="DDM12" s="382"/>
      <c r="DDN12" s="382"/>
      <c r="DDO12" s="382"/>
      <c r="DDP12" s="382"/>
      <c r="DDQ12" s="382"/>
      <c r="DDR12" s="382"/>
      <c r="DDS12" s="382"/>
      <c r="DDT12" s="382"/>
      <c r="DDU12" s="382"/>
      <c r="DDV12" s="382"/>
      <c r="DDW12" s="382"/>
      <c r="DDX12" s="382"/>
      <c r="DDY12" s="382"/>
      <c r="DDZ12" s="382"/>
      <c r="DEA12" s="382"/>
      <c r="DEB12" s="382"/>
      <c r="DEC12" s="382"/>
      <c r="DED12" s="382"/>
      <c r="DEE12" s="382"/>
      <c r="DEF12" s="382"/>
      <c r="DEG12" s="382"/>
      <c r="DEH12" s="382"/>
      <c r="DEI12" s="382"/>
      <c r="DEJ12" s="382"/>
      <c r="DEK12" s="382"/>
      <c r="DEL12" s="382"/>
      <c r="DEM12" s="382"/>
      <c r="DEN12" s="382"/>
      <c r="DEO12" s="382"/>
      <c r="DEP12" s="382"/>
      <c r="DEQ12" s="382"/>
      <c r="DER12" s="382"/>
      <c r="DES12" s="382"/>
      <c r="DET12" s="382"/>
      <c r="DEU12" s="382"/>
      <c r="DEV12" s="382"/>
      <c r="DEW12" s="382"/>
      <c r="DEX12" s="382"/>
      <c r="DEY12" s="382"/>
      <c r="DEZ12" s="382"/>
      <c r="DFA12" s="382"/>
      <c r="DFB12" s="382"/>
      <c r="DFC12" s="382"/>
      <c r="DFD12" s="382"/>
      <c r="DFE12" s="382"/>
      <c r="DFF12" s="382"/>
      <c r="DFG12" s="382"/>
      <c r="DFH12" s="382"/>
      <c r="DFI12" s="382"/>
      <c r="DFJ12" s="382"/>
      <c r="DFK12" s="382"/>
      <c r="DFL12" s="382"/>
      <c r="DFM12" s="382"/>
      <c r="DFN12" s="382"/>
      <c r="DFO12" s="382"/>
      <c r="DFP12" s="382"/>
      <c r="DFQ12" s="382"/>
      <c r="DFR12" s="382"/>
      <c r="DFS12" s="382"/>
      <c r="DFT12" s="382"/>
      <c r="DFU12" s="382"/>
      <c r="DFV12" s="382"/>
      <c r="DFW12" s="382"/>
      <c r="DFX12" s="382"/>
      <c r="DFY12" s="382"/>
      <c r="DFZ12" s="382"/>
      <c r="DGA12" s="382"/>
      <c r="DGB12" s="382"/>
      <c r="DGC12" s="382"/>
      <c r="DGD12" s="382"/>
      <c r="DGE12" s="382"/>
      <c r="DGF12" s="382"/>
      <c r="DGG12" s="382"/>
      <c r="DGH12" s="382"/>
      <c r="DGI12" s="382"/>
      <c r="DGJ12" s="382"/>
      <c r="DGK12" s="382"/>
      <c r="DGL12" s="382"/>
      <c r="DGM12" s="382"/>
      <c r="DGN12" s="382"/>
      <c r="DGO12" s="382"/>
      <c r="DGP12" s="382"/>
      <c r="DGQ12" s="382"/>
      <c r="DGR12" s="382"/>
      <c r="DGS12" s="382"/>
      <c r="DGT12" s="382"/>
      <c r="DGU12" s="382"/>
      <c r="DGV12" s="382"/>
      <c r="DGW12" s="382"/>
      <c r="DGX12" s="382"/>
      <c r="DGY12" s="382"/>
      <c r="DGZ12" s="382"/>
      <c r="DHA12" s="382"/>
      <c r="DHB12" s="382"/>
      <c r="DHC12" s="382"/>
      <c r="DHD12" s="382"/>
      <c r="DHE12" s="382"/>
      <c r="DHF12" s="382"/>
      <c r="DHG12" s="382"/>
      <c r="DHH12" s="382"/>
      <c r="DHI12" s="382"/>
      <c r="DHJ12" s="382"/>
      <c r="DHK12" s="382"/>
      <c r="DHL12" s="382"/>
      <c r="DHM12" s="382"/>
      <c r="DHN12" s="382"/>
      <c r="DHO12" s="382"/>
      <c r="DHP12" s="382"/>
      <c r="DHQ12" s="382"/>
      <c r="DHR12" s="382"/>
      <c r="DHS12" s="382"/>
      <c r="DHT12" s="382"/>
      <c r="DHU12" s="382"/>
      <c r="DHV12" s="382"/>
      <c r="DHW12" s="382"/>
      <c r="DHX12" s="382"/>
      <c r="DHY12" s="382"/>
      <c r="DHZ12" s="382"/>
      <c r="DIA12" s="382"/>
      <c r="DIB12" s="382"/>
      <c r="DIC12" s="382"/>
      <c r="DID12" s="382"/>
      <c r="DIE12" s="382"/>
      <c r="DIF12" s="382"/>
      <c r="DIG12" s="382"/>
      <c r="DIH12" s="382"/>
      <c r="DII12" s="382"/>
      <c r="DIJ12" s="382"/>
      <c r="DIK12" s="382"/>
      <c r="DIL12" s="382"/>
      <c r="DIM12" s="382"/>
      <c r="DIN12" s="382"/>
      <c r="DIO12" s="382"/>
      <c r="DIP12" s="382"/>
      <c r="DIQ12" s="382"/>
      <c r="DIR12" s="382"/>
      <c r="DIS12" s="382"/>
      <c r="DIT12" s="382"/>
      <c r="DIU12" s="382"/>
      <c r="DIV12" s="382"/>
      <c r="DIW12" s="382"/>
      <c r="DIX12" s="382"/>
      <c r="DIY12" s="382"/>
      <c r="DIZ12" s="382"/>
      <c r="DJA12" s="382"/>
      <c r="DJB12" s="382"/>
      <c r="DJC12" s="382"/>
      <c r="DJD12" s="382"/>
      <c r="DJE12" s="382"/>
      <c r="DJF12" s="382"/>
      <c r="DJG12" s="382"/>
      <c r="DJH12" s="382"/>
      <c r="DJI12" s="382"/>
      <c r="DJJ12" s="382"/>
      <c r="DJK12" s="382"/>
      <c r="DJL12" s="382"/>
      <c r="DJM12" s="382"/>
      <c r="DJN12" s="382"/>
      <c r="DJO12" s="382"/>
      <c r="DJP12" s="382"/>
      <c r="DJQ12" s="382"/>
      <c r="DJR12" s="382"/>
      <c r="DJS12" s="382"/>
      <c r="DJT12" s="382"/>
      <c r="DJU12" s="382"/>
      <c r="DJV12" s="382"/>
      <c r="DJW12" s="382"/>
      <c r="DJX12" s="382"/>
      <c r="DJY12" s="382"/>
      <c r="DJZ12" s="382"/>
      <c r="DKA12" s="382"/>
      <c r="DKB12" s="382"/>
      <c r="DKC12" s="382"/>
      <c r="DKD12" s="382"/>
      <c r="DKE12" s="382"/>
      <c r="DKF12" s="382"/>
      <c r="DKG12" s="382"/>
      <c r="DKH12" s="382"/>
      <c r="DKI12" s="382"/>
      <c r="DKJ12" s="382"/>
      <c r="DKK12" s="382"/>
      <c r="DKL12" s="382"/>
      <c r="DKM12" s="382"/>
      <c r="DKN12" s="382"/>
      <c r="DKO12" s="382"/>
      <c r="DKP12" s="382"/>
      <c r="DKQ12" s="382"/>
      <c r="DKR12" s="382"/>
      <c r="DKS12" s="382"/>
      <c r="DKT12" s="382"/>
      <c r="DKU12" s="382"/>
      <c r="DKV12" s="382"/>
      <c r="DKW12" s="382"/>
      <c r="DKX12" s="382"/>
      <c r="DKY12" s="382"/>
      <c r="DKZ12" s="382"/>
      <c r="DLA12" s="382"/>
      <c r="DLB12" s="382"/>
      <c r="DLC12" s="382"/>
      <c r="DLD12" s="382"/>
      <c r="DLE12" s="382"/>
      <c r="DLF12" s="382"/>
      <c r="DLG12" s="382"/>
      <c r="DLH12" s="382"/>
      <c r="DLI12" s="382"/>
      <c r="DLJ12" s="382"/>
      <c r="DLK12" s="382"/>
      <c r="DLL12" s="382"/>
      <c r="DLM12" s="382"/>
      <c r="DLN12" s="382"/>
      <c r="DLO12" s="382"/>
      <c r="DLP12" s="382"/>
      <c r="DLQ12" s="382"/>
      <c r="DLR12" s="382"/>
      <c r="DLS12" s="382"/>
      <c r="DLT12" s="382"/>
      <c r="DLU12" s="382"/>
      <c r="DLV12" s="382"/>
      <c r="DLW12" s="382"/>
      <c r="DLX12" s="382"/>
      <c r="DLY12" s="382"/>
      <c r="DLZ12" s="382"/>
      <c r="DMA12" s="382"/>
      <c r="DMB12" s="382"/>
      <c r="DMC12" s="382"/>
      <c r="DMD12" s="382"/>
      <c r="DME12" s="382"/>
      <c r="DMF12" s="382"/>
      <c r="DMG12" s="382"/>
      <c r="DMH12" s="382"/>
      <c r="DMI12" s="382"/>
      <c r="DMJ12" s="382"/>
      <c r="DMK12" s="382"/>
      <c r="DML12" s="382"/>
      <c r="DMM12" s="382"/>
      <c r="DMN12" s="382"/>
      <c r="DMO12" s="382"/>
      <c r="DMP12" s="382"/>
      <c r="DMQ12" s="382"/>
      <c r="DMR12" s="382"/>
      <c r="DMS12" s="382"/>
      <c r="DMT12" s="382"/>
      <c r="DMU12" s="382"/>
      <c r="DMV12" s="382"/>
      <c r="DMW12" s="382"/>
      <c r="DMX12" s="382"/>
      <c r="DMY12" s="382"/>
      <c r="DMZ12" s="382"/>
      <c r="DNA12" s="382"/>
      <c r="DNB12" s="382"/>
      <c r="DNC12" s="382"/>
      <c r="DND12" s="382"/>
      <c r="DNE12" s="382"/>
      <c r="DNF12" s="382"/>
      <c r="DNG12" s="382"/>
      <c r="DNH12" s="382"/>
      <c r="DNI12" s="382"/>
      <c r="DNJ12" s="382"/>
      <c r="DNK12" s="382"/>
      <c r="DNL12" s="382"/>
      <c r="DNM12" s="382"/>
      <c r="DNN12" s="382"/>
      <c r="DNO12" s="382"/>
      <c r="DNP12" s="382"/>
      <c r="DNQ12" s="382"/>
      <c r="DNR12" s="382"/>
      <c r="DNS12" s="382"/>
      <c r="DNT12" s="382"/>
      <c r="DNU12" s="382"/>
      <c r="DNV12" s="382"/>
      <c r="DNW12" s="382"/>
      <c r="DNX12" s="382"/>
      <c r="DNY12" s="382"/>
      <c r="DNZ12" s="382"/>
      <c r="DOA12" s="382"/>
      <c r="DOB12" s="382"/>
      <c r="DOC12" s="382"/>
      <c r="DOD12" s="382"/>
      <c r="DOE12" s="382"/>
      <c r="DOF12" s="382"/>
      <c r="DOG12" s="382"/>
      <c r="DOH12" s="382"/>
      <c r="DOI12" s="382"/>
      <c r="DOJ12" s="382"/>
      <c r="DOK12" s="382"/>
      <c r="DOL12" s="382"/>
      <c r="DOM12" s="382"/>
      <c r="DON12" s="382"/>
      <c r="DOO12" s="382"/>
      <c r="DOP12" s="382"/>
      <c r="DOQ12" s="382"/>
      <c r="DOR12" s="382"/>
      <c r="DOS12" s="382"/>
      <c r="DOT12" s="382"/>
      <c r="DOU12" s="382"/>
      <c r="DOV12" s="382"/>
      <c r="DOW12" s="382"/>
      <c r="DOX12" s="382"/>
      <c r="DOY12" s="382"/>
      <c r="DOZ12" s="382"/>
      <c r="DPA12" s="382"/>
      <c r="DPB12" s="382"/>
      <c r="DPC12" s="382"/>
      <c r="DPD12" s="382"/>
      <c r="DPE12" s="382"/>
      <c r="DPF12" s="382"/>
      <c r="DPG12" s="382"/>
      <c r="DPH12" s="382"/>
      <c r="DPI12" s="382"/>
      <c r="DPJ12" s="382"/>
      <c r="DPK12" s="382"/>
      <c r="DPL12" s="382"/>
      <c r="DPM12" s="382"/>
      <c r="DPN12" s="382"/>
      <c r="DPO12" s="382"/>
      <c r="DPP12" s="382"/>
      <c r="DPQ12" s="382"/>
      <c r="DPR12" s="382"/>
      <c r="DPS12" s="382"/>
      <c r="DPT12" s="382"/>
      <c r="DPU12" s="382"/>
      <c r="DPV12" s="382"/>
      <c r="DPW12" s="382"/>
      <c r="DPX12" s="382"/>
      <c r="DPY12" s="382"/>
      <c r="DPZ12" s="382"/>
      <c r="DQA12" s="382"/>
      <c r="DQB12" s="382"/>
      <c r="DQC12" s="382"/>
      <c r="DQD12" s="382"/>
      <c r="DQE12" s="382"/>
      <c r="DQF12" s="382"/>
      <c r="DQG12" s="382"/>
      <c r="DQH12" s="382"/>
      <c r="DQI12" s="382"/>
      <c r="DQJ12" s="382"/>
      <c r="DQK12" s="382"/>
      <c r="DQL12" s="382"/>
      <c r="DQM12" s="382"/>
      <c r="DQN12" s="382"/>
      <c r="DQO12" s="382"/>
      <c r="DQP12" s="382"/>
      <c r="DQQ12" s="382"/>
      <c r="DQR12" s="382"/>
      <c r="DQS12" s="382"/>
      <c r="DQT12" s="382"/>
      <c r="DQU12" s="382"/>
      <c r="DQV12" s="382"/>
      <c r="DQW12" s="382"/>
      <c r="DQX12" s="382"/>
      <c r="DQY12" s="382"/>
      <c r="DQZ12" s="382"/>
      <c r="DRA12" s="382"/>
      <c r="DRB12" s="382"/>
      <c r="DRC12" s="382"/>
      <c r="DRD12" s="382"/>
      <c r="DRE12" s="382"/>
      <c r="DRF12" s="382"/>
      <c r="DRG12" s="382"/>
      <c r="DRH12" s="382"/>
      <c r="DRI12" s="382"/>
      <c r="DRJ12" s="382"/>
      <c r="DRK12" s="382"/>
      <c r="DRL12" s="382"/>
      <c r="DRM12" s="382"/>
      <c r="DRN12" s="382"/>
      <c r="DRO12" s="382"/>
      <c r="DRP12" s="382"/>
      <c r="DRQ12" s="382"/>
      <c r="DRR12" s="382"/>
      <c r="DRS12" s="382"/>
      <c r="DRT12" s="382"/>
      <c r="DRU12" s="382"/>
      <c r="DRV12" s="382"/>
      <c r="DRW12" s="382"/>
      <c r="DRX12" s="382"/>
      <c r="DRY12" s="382"/>
      <c r="DRZ12" s="382"/>
      <c r="DSA12" s="382"/>
      <c r="DSB12" s="382"/>
      <c r="DSC12" s="382"/>
      <c r="DSD12" s="382"/>
      <c r="DSE12" s="382"/>
      <c r="DSF12" s="382"/>
      <c r="DSG12" s="382"/>
      <c r="DSH12" s="382"/>
      <c r="DSI12" s="382"/>
      <c r="DSJ12" s="382"/>
      <c r="DSK12" s="382"/>
      <c r="DSL12" s="382"/>
      <c r="DSM12" s="382"/>
      <c r="DSN12" s="382"/>
      <c r="DSO12" s="382"/>
      <c r="DSP12" s="382"/>
      <c r="DSQ12" s="382"/>
      <c r="DSR12" s="382"/>
      <c r="DSS12" s="382"/>
      <c r="DST12" s="382"/>
      <c r="DSU12" s="382"/>
      <c r="DSV12" s="382"/>
      <c r="DSW12" s="382"/>
      <c r="DSX12" s="382"/>
      <c r="DSY12" s="382"/>
      <c r="DSZ12" s="382"/>
      <c r="DTA12" s="382"/>
      <c r="DTB12" s="382"/>
      <c r="DTC12" s="382"/>
      <c r="DTD12" s="382"/>
      <c r="DTE12" s="382"/>
      <c r="DTF12" s="382"/>
      <c r="DTG12" s="382"/>
      <c r="DTH12" s="382"/>
      <c r="DTI12" s="382"/>
      <c r="DTJ12" s="382"/>
      <c r="DTK12" s="382"/>
      <c r="DTL12" s="382"/>
      <c r="DTM12" s="382"/>
      <c r="DTN12" s="382"/>
      <c r="DTO12" s="382"/>
      <c r="DTP12" s="382"/>
      <c r="DTQ12" s="382"/>
      <c r="DTR12" s="382"/>
      <c r="DTS12" s="382"/>
      <c r="DTT12" s="382"/>
      <c r="DTU12" s="382"/>
      <c r="DTV12" s="382"/>
      <c r="DTW12" s="382"/>
      <c r="DTX12" s="382"/>
      <c r="DTY12" s="382"/>
      <c r="DTZ12" s="382"/>
      <c r="DUA12" s="382"/>
      <c r="DUB12" s="382"/>
      <c r="DUC12" s="382"/>
      <c r="DUD12" s="382"/>
      <c r="DUE12" s="382"/>
      <c r="DUF12" s="382"/>
      <c r="DUG12" s="382"/>
      <c r="DUH12" s="382"/>
      <c r="DUI12" s="382"/>
      <c r="DUJ12" s="382"/>
      <c r="DUK12" s="382"/>
      <c r="DUL12" s="382"/>
      <c r="DUM12" s="382"/>
      <c r="DUN12" s="382"/>
      <c r="DUO12" s="382"/>
      <c r="DUP12" s="382"/>
      <c r="DUQ12" s="382"/>
      <c r="DUR12" s="382"/>
      <c r="DUS12" s="382"/>
      <c r="DUT12" s="382"/>
      <c r="DUU12" s="382"/>
      <c r="DUV12" s="382"/>
      <c r="DUW12" s="382"/>
      <c r="DUX12" s="382"/>
      <c r="DUY12" s="382"/>
      <c r="DUZ12" s="382"/>
      <c r="DVA12" s="382"/>
      <c r="DVB12" s="382"/>
      <c r="DVC12" s="382"/>
      <c r="DVD12" s="382"/>
      <c r="DVE12" s="382"/>
      <c r="DVF12" s="382"/>
      <c r="DVG12" s="382"/>
      <c r="DVH12" s="382"/>
      <c r="DVI12" s="382"/>
      <c r="DVJ12" s="382"/>
      <c r="DVK12" s="382"/>
      <c r="DVL12" s="382"/>
      <c r="DVM12" s="382"/>
      <c r="DVN12" s="382"/>
      <c r="DVO12" s="382"/>
      <c r="DVP12" s="382"/>
      <c r="DVQ12" s="382"/>
      <c r="DVR12" s="382"/>
      <c r="DVS12" s="382"/>
      <c r="DVT12" s="382"/>
      <c r="DVU12" s="382"/>
      <c r="DVV12" s="382"/>
      <c r="DVW12" s="382"/>
      <c r="DVX12" s="382"/>
      <c r="DVY12" s="382"/>
      <c r="DVZ12" s="382"/>
      <c r="DWA12" s="382"/>
      <c r="DWB12" s="382"/>
      <c r="DWC12" s="382"/>
      <c r="DWD12" s="382"/>
      <c r="DWE12" s="382"/>
      <c r="DWF12" s="382"/>
      <c r="DWG12" s="382"/>
      <c r="DWH12" s="382"/>
      <c r="DWI12" s="382"/>
      <c r="DWJ12" s="382"/>
      <c r="DWK12" s="382"/>
      <c r="DWL12" s="382"/>
      <c r="DWM12" s="382"/>
      <c r="DWN12" s="382"/>
      <c r="DWO12" s="382"/>
      <c r="DWP12" s="382"/>
      <c r="DWQ12" s="382"/>
      <c r="DWR12" s="382"/>
      <c r="DWS12" s="382"/>
      <c r="DWT12" s="382"/>
      <c r="DWU12" s="382"/>
      <c r="DWV12" s="382"/>
      <c r="DWW12" s="382"/>
      <c r="DWX12" s="382"/>
      <c r="DWY12" s="382"/>
      <c r="DWZ12" s="382"/>
      <c r="DXA12" s="382"/>
      <c r="DXB12" s="382"/>
      <c r="DXC12" s="382"/>
      <c r="DXD12" s="382"/>
      <c r="DXE12" s="382"/>
      <c r="DXF12" s="382"/>
      <c r="DXG12" s="382"/>
      <c r="DXH12" s="382"/>
      <c r="DXI12" s="382"/>
      <c r="DXJ12" s="382"/>
      <c r="DXK12" s="382"/>
      <c r="DXL12" s="382"/>
      <c r="DXM12" s="382"/>
      <c r="DXN12" s="382"/>
      <c r="DXO12" s="382"/>
      <c r="DXP12" s="382"/>
      <c r="DXQ12" s="382"/>
      <c r="DXR12" s="382"/>
      <c r="DXS12" s="382"/>
      <c r="DXT12" s="382"/>
      <c r="DXU12" s="382"/>
      <c r="DXV12" s="382"/>
      <c r="DXW12" s="382"/>
      <c r="DXX12" s="382"/>
      <c r="DXY12" s="382"/>
      <c r="DXZ12" s="382"/>
      <c r="DYA12" s="382"/>
      <c r="DYB12" s="382"/>
      <c r="DYC12" s="382"/>
      <c r="DYD12" s="382"/>
      <c r="DYE12" s="382"/>
      <c r="DYF12" s="382"/>
      <c r="DYG12" s="382"/>
      <c r="DYH12" s="382"/>
      <c r="DYI12" s="382"/>
      <c r="DYJ12" s="382"/>
      <c r="DYK12" s="382"/>
      <c r="DYL12" s="382"/>
      <c r="DYM12" s="382"/>
      <c r="DYN12" s="382"/>
      <c r="DYO12" s="382"/>
      <c r="DYP12" s="382"/>
      <c r="DYQ12" s="382"/>
      <c r="DYR12" s="382"/>
      <c r="DYS12" s="382"/>
      <c r="DYT12" s="382"/>
      <c r="DYU12" s="382"/>
      <c r="DYV12" s="382"/>
      <c r="DYW12" s="382"/>
      <c r="DYX12" s="382"/>
      <c r="DYY12" s="382"/>
      <c r="DYZ12" s="382"/>
      <c r="DZA12" s="382"/>
      <c r="DZB12" s="382"/>
      <c r="DZC12" s="382"/>
      <c r="DZD12" s="382"/>
      <c r="DZE12" s="382"/>
      <c r="DZF12" s="382"/>
      <c r="DZG12" s="382"/>
      <c r="DZH12" s="382"/>
      <c r="DZI12" s="382"/>
      <c r="DZJ12" s="382"/>
      <c r="DZK12" s="382"/>
      <c r="DZL12" s="382"/>
      <c r="DZM12" s="382"/>
      <c r="DZN12" s="382"/>
      <c r="DZO12" s="382"/>
      <c r="DZP12" s="382"/>
      <c r="DZQ12" s="382"/>
      <c r="DZR12" s="382"/>
      <c r="DZS12" s="382"/>
      <c r="DZT12" s="382"/>
      <c r="DZU12" s="382"/>
      <c r="DZV12" s="382"/>
      <c r="DZW12" s="382"/>
      <c r="DZX12" s="382"/>
      <c r="DZY12" s="382"/>
      <c r="DZZ12" s="382"/>
      <c r="EAA12" s="382"/>
      <c r="EAB12" s="382"/>
      <c r="EAC12" s="382"/>
      <c r="EAD12" s="382"/>
      <c r="EAE12" s="382"/>
      <c r="EAF12" s="382"/>
      <c r="EAG12" s="382"/>
      <c r="EAH12" s="382"/>
      <c r="EAI12" s="382"/>
      <c r="EAJ12" s="382"/>
      <c r="EAK12" s="382"/>
      <c r="EAL12" s="382"/>
      <c r="EAM12" s="382"/>
      <c r="EAN12" s="382"/>
      <c r="EAO12" s="382"/>
      <c r="EAP12" s="382"/>
      <c r="EAQ12" s="382"/>
      <c r="EAR12" s="382"/>
      <c r="EAS12" s="382"/>
      <c r="EAT12" s="382"/>
      <c r="EAU12" s="382"/>
      <c r="EAV12" s="382"/>
      <c r="EAW12" s="382"/>
      <c r="EAX12" s="382"/>
      <c r="EAY12" s="382"/>
      <c r="EAZ12" s="382"/>
      <c r="EBA12" s="382"/>
      <c r="EBB12" s="382"/>
      <c r="EBC12" s="382"/>
      <c r="EBD12" s="382"/>
      <c r="EBE12" s="382"/>
      <c r="EBF12" s="382"/>
      <c r="EBG12" s="382"/>
      <c r="EBH12" s="382"/>
      <c r="EBI12" s="382"/>
      <c r="EBJ12" s="382"/>
      <c r="EBK12" s="382"/>
      <c r="EBL12" s="382"/>
      <c r="EBM12" s="382"/>
      <c r="EBN12" s="382"/>
      <c r="EBO12" s="382"/>
      <c r="EBP12" s="382"/>
      <c r="EBQ12" s="382"/>
      <c r="EBR12" s="382"/>
      <c r="EBS12" s="382"/>
      <c r="EBT12" s="382"/>
      <c r="EBU12" s="382"/>
      <c r="EBV12" s="382"/>
      <c r="EBW12" s="382"/>
      <c r="EBX12" s="382"/>
      <c r="EBY12" s="382"/>
      <c r="EBZ12" s="382"/>
      <c r="ECA12" s="382"/>
      <c r="ECB12" s="382"/>
      <c r="ECC12" s="382"/>
      <c r="ECD12" s="382"/>
      <c r="ECE12" s="382"/>
      <c r="ECF12" s="382"/>
      <c r="ECG12" s="382"/>
      <c r="ECH12" s="382"/>
      <c r="ECI12" s="382"/>
      <c r="ECJ12" s="382"/>
      <c r="ECK12" s="382"/>
      <c r="ECL12" s="382"/>
      <c r="ECM12" s="382"/>
      <c r="ECN12" s="382"/>
      <c r="ECO12" s="382"/>
      <c r="ECP12" s="382"/>
      <c r="ECQ12" s="382"/>
      <c r="ECR12" s="382"/>
      <c r="ECS12" s="382"/>
      <c r="ECT12" s="382"/>
      <c r="ECU12" s="382"/>
      <c r="ECV12" s="382"/>
      <c r="ECW12" s="382"/>
      <c r="ECX12" s="382"/>
      <c r="ECY12" s="382"/>
      <c r="ECZ12" s="382"/>
      <c r="EDA12" s="382"/>
      <c r="EDB12" s="382"/>
      <c r="EDC12" s="382"/>
      <c r="EDD12" s="382"/>
      <c r="EDE12" s="382"/>
      <c r="EDF12" s="382"/>
      <c r="EDG12" s="382"/>
      <c r="EDH12" s="382"/>
      <c r="EDI12" s="382"/>
      <c r="EDJ12" s="382"/>
      <c r="EDK12" s="382"/>
      <c r="EDL12" s="382"/>
      <c r="EDM12" s="382"/>
      <c r="EDN12" s="382"/>
      <c r="EDO12" s="382"/>
      <c r="EDP12" s="382"/>
      <c r="EDQ12" s="382"/>
      <c r="EDR12" s="382"/>
      <c r="EDS12" s="382"/>
      <c r="EDT12" s="382"/>
      <c r="EDU12" s="382"/>
      <c r="EDV12" s="382"/>
      <c r="EDW12" s="382"/>
      <c r="EDX12" s="382"/>
      <c r="EDY12" s="382"/>
      <c r="EDZ12" s="382"/>
      <c r="EEA12" s="382"/>
      <c r="EEB12" s="382"/>
      <c r="EEC12" s="382"/>
      <c r="EED12" s="382"/>
      <c r="EEE12" s="382"/>
      <c r="EEF12" s="382"/>
      <c r="EEG12" s="382"/>
      <c r="EEH12" s="382"/>
      <c r="EEI12" s="382"/>
      <c r="EEJ12" s="382"/>
      <c r="EEK12" s="382"/>
      <c r="EEL12" s="382"/>
      <c r="EEM12" s="382"/>
      <c r="EEN12" s="382"/>
      <c r="EEO12" s="382"/>
      <c r="EEP12" s="382"/>
      <c r="EEQ12" s="382"/>
      <c r="EER12" s="382"/>
      <c r="EES12" s="382"/>
      <c r="EET12" s="382"/>
      <c r="EEU12" s="382"/>
      <c r="EEV12" s="382"/>
      <c r="EEW12" s="382"/>
      <c r="EEX12" s="382"/>
      <c r="EEY12" s="382"/>
      <c r="EEZ12" s="382"/>
      <c r="EFA12" s="382"/>
      <c r="EFB12" s="382"/>
      <c r="EFC12" s="382"/>
      <c r="EFD12" s="382"/>
      <c r="EFE12" s="382"/>
      <c r="EFF12" s="382"/>
      <c r="EFG12" s="382"/>
      <c r="EFH12" s="382"/>
      <c r="EFI12" s="382"/>
      <c r="EFJ12" s="382"/>
      <c r="EFK12" s="382"/>
      <c r="EFL12" s="382"/>
      <c r="EFM12" s="382"/>
      <c r="EFN12" s="382"/>
      <c r="EFO12" s="382"/>
      <c r="EFP12" s="382"/>
      <c r="EFQ12" s="382"/>
      <c r="EFR12" s="382"/>
      <c r="EFS12" s="382"/>
      <c r="EFT12" s="382"/>
      <c r="EFU12" s="382"/>
      <c r="EFV12" s="382"/>
      <c r="EFW12" s="382"/>
      <c r="EFX12" s="382"/>
      <c r="EFY12" s="382"/>
      <c r="EFZ12" s="382"/>
      <c r="EGA12" s="382"/>
      <c r="EGB12" s="382"/>
      <c r="EGC12" s="382"/>
      <c r="EGD12" s="382"/>
      <c r="EGE12" s="382"/>
      <c r="EGF12" s="382"/>
      <c r="EGG12" s="382"/>
      <c r="EGH12" s="382"/>
      <c r="EGI12" s="382"/>
      <c r="EGJ12" s="382"/>
      <c r="EGK12" s="382"/>
      <c r="EGL12" s="382"/>
      <c r="EGM12" s="382"/>
      <c r="EGN12" s="382"/>
      <c r="EGO12" s="382"/>
      <c r="EGP12" s="382"/>
      <c r="EGQ12" s="382"/>
      <c r="EGR12" s="382"/>
      <c r="EGS12" s="382"/>
      <c r="EGT12" s="382"/>
      <c r="EGU12" s="382"/>
      <c r="EGV12" s="382"/>
      <c r="EGW12" s="382"/>
      <c r="EGX12" s="382"/>
      <c r="EGY12" s="382"/>
      <c r="EGZ12" s="382"/>
      <c r="EHA12" s="382"/>
      <c r="EHB12" s="382"/>
      <c r="EHC12" s="382"/>
      <c r="EHD12" s="382"/>
      <c r="EHE12" s="382"/>
      <c r="EHF12" s="382"/>
      <c r="EHG12" s="382"/>
      <c r="EHH12" s="382"/>
      <c r="EHI12" s="382"/>
      <c r="EHJ12" s="382"/>
      <c r="EHK12" s="382"/>
      <c r="EHL12" s="382"/>
      <c r="EHM12" s="382"/>
      <c r="EHN12" s="382"/>
      <c r="EHO12" s="382"/>
      <c r="EHP12" s="382"/>
      <c r="EHQ12" s="382"/>
      <c r="EHR12" s="382"/>
      <c r="EHS12" s="382"/>
      <c r="EHT12" s="382"/>
      <c r="EHU12" s="382"/>
      <c r="EHV12" s="382"/>
      <c r="EHW12" s="382"/>
      <c r="EHX12" s="382"/>
      <c r="EHY12" s="382"/>
      <c r="EHZ12" s="382"/>
      <c r="EIA12" s="382"/>
      <c r="EIB12" s="382"/>
      <c r="EIC12" s="382"/>
      <c r="EID12" s="382"/>
      <c r="EIE12" s="382"/>
      <c r="EIF12" s="382"/>
      <c r="EIG12" s="382"/>
      <c r="EIH12" s="382"/>
      <c r="EII12" s="382"/>
      <c r="EIJ12" s="382"/>
      <c r="EIK12" s="382"/>
      <c r="EIL12" s="382"/>
      <c r="EIM12" s="382"/>
      <c r="EIN12" s="382"/>
      <c r="EIO12" s="382"/>
      <c r="EIP12" s="382"/>
      <c r="EIQ12" s="382"/>
      <c r="EIR12" s="382"/>
      <c r="EIS12" s="382"/>
      <c r="EIT12" s="382"/>
      <c r="EIU12" s="382"/>
      <c r="EIV12" s="382"/>
      <c r="EIW12" s="382"/>
      <c r="EIX12" s="382"/>
      <c r="EIY12" s="382"/>
      <c r="EIZ12" s="382"/>
      <c r="EJA12" s="382"/>
      <c r="EJB12" s="382"/>
      <c r="EJC12" s="382"/>
      <c r="EJD12" s="382"/>
      <c r="EJE12" s="382"/>
      <c r="EJF12" s="382"/>
      <c r="EJG12" s="382"/>
      <c r="EJH12" s="382"/>
      <c r="EJI12" s="382"/>
      <c r="EJJ12" s="382"/>
      <c r="EJK12" s="382"/>
      <c r="EJL12" s="382"/>
      <c r="EJM12" s="382"/>
      <c r="EJN12" s="382"/>
      <c r="EJO12" s="382"/>
      <c r="EJP12" s="382"/>
      <c r="EJQ12" s="382"/>
      <c r="EJR12" s="382"/>
      <c r="EJS12" s="382"/>
      <c r="EJT12" s="382"/>
      <c r="EJU12" s="382"/>
      <c r="EJV12" s="382"/>
      <c r="EJW12" s="382"/>
      <c r="EJX12" s="382"/>
      <c r="EJY12" s="382"/>
      <c r="EJZ12" s="382"/>
      <c r="EKA12" s="382"/>
      <c r="EKB12" s="382"/>
      <c r="EKC12" s="382"/>
      <c r="EKD12" s="382"/>
      <c r="EKE12" s="382"/>
      <c r="EKF12" s="382"/>
      <c r="EKG12" s="382"/>
      <c r="EKH12" s="382"/>
      <c r="EKI12" s="382"/>
      <c r="EKJ12" s="382"/>
      <c r="EKK12" s="382"/>
      <c r="EKL12" s="382"/>
      <c r="EKM12" s="382"/>
      <c r="EKN12" s="382"/>
      <c r="EKO12" s="382"/>
      <c r="EKP12" s="382"/>
      <c r="EKQ12" s="382"/>
      <c r="EKR12" s="382"/>
      <c r="EKS12" s="382"/>
      <c r="EKT12" s="382"/>
      <c r="EKU12" s="382"/>
      <c r="EKV12" s="382"/>
      <c r="EKW12" s="382"/>
      <c r="EKX12" s="382"/>
      <c r="EKY12" s="382"/>
      <c r="EKZ12" s="382"/>
      <c r="ELA12" s="382"/>
      <c r="ELB12" s="382"/>
      <c r="ELC12" s="382"/>
      <c r="ELD12" s="382"/>
      <c r="ELE12" s="382"/>
      <c r="ELF12" s="382"/>
      <c r="ELG12" s="382"/>
      <c r="ELH12" s="382"/>
      <c r="ELI12" s="382"/>
      <c r="ELJ12" s="382"/>
      <c r="ELK12" s="382"/>
      <c r="ELL12" s="382"/>
      <c r="ELM12" s="382"/>
      <c r="ELN12" s="382"/>
      <c r="ELO12" s="382"/>
      <c r="ELP12" s="382"/>
      <c r="ELQ12" s="382"/>
      <c r="ELR12" s="382"/>
      <c r="ELS12" s="382"/>
      <c r="ELT12" s="382"/>
      <c r="ELU12" s="382"/>
      <c r="ELV12" s="382"/>
      <c r="ELW12" s="382"/>
      <c r="ELX12" s="382"/>
      <c r="ELY12" s="382"/>
      <c r="ELZ12" s="382"/>
      <c r="EMA12" s="382"/>
      <c r="EMB12" s="382"/>
      <c r="EMC12" s="382"/>
      <c r="EMD12" s="382"/>
      <c r="EME12" s="382"/>
      <c r="EMF12" s="382"/>
      <c r="EMG12" s="382"/>
      <c r="EMH12" s="382"/>
      <c r="EMI12" s="382"/>
      <c r="EMJ12" s="382"/>
      <c r="EMK12" s="382"/>
      <c r="EML12" s="382"/>
      <c r="EMM12" s="382"/>
      <c r="EMN12" s="382"/>
      <c r="EMO12" s="382"/>
      <c r="EMP12" s="382"/>
      <c r="EMQ12" s="382"/>
      <c r="EMR12" s="382"/>
      <c r="EMS12" s="382"/>
      <c r="EMT12" s="382"/>
      <c r="EMU12" s="382"/>
      <c r="EMV12" s="382"/>
      <c r="EMW12" s="382"/>
      <c r="EMX12" s="382"/>
      <c r="EMY12" s="382"/>
      <c r="EMZ12" s="382"/>
      <c r="ENA12" s="382"/>
      <c r="ENB12" s="382"/>
      <c r="ENC12" s="382"/>
      <c r="END12" s="382"/>
      <c r="ENE12" s="382"/>
      <c r="ENF12" s="382"/>
      <c r="ENG12" s="382"/>
      <c r="ENH12" s="382"/>
      <c r="ENI12" s="382"/>
      <c r="ENJ12" s="382"/>
      <c r="ENK12" s="382"/>
      <c r="ENL12" s="382"/>
      <c r="ENM12" s="382"/>
      <c r="ENN12" s="382"/>
      <c r="ENO12" s="382"/>
      <c r="ENP12" s="382"/>
      <c r="ENQ12" s="382"/>
      <c r="ENR12" s="382"/>
      <c r="ENS12" s="382"/>
      <c r="ENT12" s="382"/>
      <c r="ENU12" s="382"/>
      <c r="ENV12" s="382"/>
      <c r="ENW12" s="382"/>
      <c r="ENX12" s="382"/>
      <c r="ENY12" s="382"/>
      <c r="ENZ12" s="382"/>
      <c r="EOA12" s="382"/>
      <c r="EOB12" s="382"/>
      <c r="EOC12" s="382"/>
      <c r="EOD12" s="382"/>
      <c r="EOE12" s="382"/>
      <c r="EOF12" s="382"/>
      <c r="EOG12" s="382"/>
      <c r="EOH12" s="382"/>
      <c r="EOI12" s="382"/>
      <c r="EOJ12" s="382"/>
      <c r="EOK12" s="382"/>
      <c r="EOL12" s="382"/>
      <c r="EOM12" s="382"/>
      <c r="EON12" s="382"/>
      <c r="EOO12" s="382"/>
      <c r="EOP12" s="382"/>
      <c r="EOQ12" s="382"/>
      <c r="EOR12" s="382"/>
      <c r="EOS12" s="382"/>
      <c r="EOT12" s="382"/>
      <c r="EOU12" s="382"/>
      <c r="EOV12" s="382"/>
      <c r="EOW12" s="382"/>
      <c r="EOX12" s="382"/>
      <c r="EOY12" s="382"/>
      <c r="EOZ12" s="382"/>
      <c r="EPA12" s="382"/>
      <c r="EPB12" s="382"/>
      <c r="EPC12" s="382"/>
      <c r="EPD12" s="382"/>
      <c r="EPE12" s="382"/>
      <c r="EPF12" s="382"/>
      <c r="EPG12" s="382"/>
      <c r="EPH12" s="382"/>
      <c r="EPI12" s="382"/>
      <c r="EPJ12" s="382"/>
      <c r="EPK12" s="382"/>
      <c r="EPL12" s="382"/>
      <c r="EPM12" s="382"/>
      <c r="EPN12" s="382"/>
      <c r="EPO12" s="382"/>
      <c r="EPP12" s="382"/>
      <c r="EPQ12" s="382"/>
      <c r="EPR12" s="382"/>
      <c r="EPS12" s="382"/>
      <c r="EPT12" s="382"/>
      <c r="EPU12" s="382"/>
      <c r="EPV12" s="382"/>
      <c r="EPW12" s="382"/>
      <c r="EPX12" s="382"/>
      <c r="EPY12" s="382"/>
      <c r="EPZ12" s="382"/>
      <c r="EQA12" s="382"/>
      <c r="EQB12" s="382"/>
      <c r="EQC12" s="382"/>
      <c r="EQD12" s="382"/>
      <c r="EQE12" s="382"/>
      <c r="EQF12" s="382"/>
      <c r="EQG12" s="382"/>
      <c r="EQH12" s="382"/>
      <c r="EQI12" s="382"/>
      <c r="EQJ12" s="382"/>
      <c r="EQK12" s="382"/>
      <c r="EQL12" s="382"/>
      <c r="EQM12" s="382"/>
      <c r="EQN12" s="382"/>
      <c r="EQO12" s="382"/>
      <c r="EQP12" s="382"/>
      <c r="EQQ12" s="382"/>
      <c r="EQR12" s="382"/>
      <c r="EQS12" s="382"/>
      <c r="EQT12" s="382"/>
      <c r="EQU12" s="382"/>
      <c r="EQV12" s="382"/>
      <c r="EQW12" s="382"/>
      <c r="EQX12" s="382"/>
      <c r="EQY12" s="382"/>
      <c r="EQZ12" s="382"/>
      <c r="ERA12" s="382"/>
      <c r="ERB12" s="382"/>
      <c r="ERC12" s="382"/>
      <c r="ERD12" s="382"/>
      <c r="ERE12" s="382"/>
      <c r="ERF12" s="382"/>
      <c r="ERG12" s="382"/>
      <c r="ERH12" s="382"/>
      <c r="ERI12" s="382"/>
      <c r="ERJ12" s="382"/>
      <c r="ERK12" s="382"/>
      <c r="ERL12" s="382"/>
      <c r="ERM12" s="382"/>
      <c r="ERN12" s="382"/>
      <c r="ERO12" s="382"/>
      <c r="ERP12" s="382"/>
      <c r="ERQ12" s="382"/>
      <c r="ERR12" s="382"/>
      <c r="ERS12" s="382"/>
      <c r="ERT12" s="382"/>
      <c r="ERU12" s="382"/>
      <c r="ERV12" s="382"/>
      <c r="ERW12" s="382"/>
      <c r="ERX12" s="382"/>
      <c r="ERY12" s="382"/>
      <c r="ERZ12" s="382"/>
      <c r="ESA12" s="382"/>
      <c r="ESB12" s="382"/>
      <c r="ESC12" s="382"/>
      <c r="ESD12" s="382"/>
      <c r="ESE12" s="382"/>
      <c r="ESF12" s="382"/>
      <c r="ESG12" s="382"/>
      <c r="ESH12" s="382"/>
      <c r="ESI12" s="382"/>
      <c r="ESJ12" s="382"/>
      <c r="ESK12" s="382"/>
      <c r="ESL12" s="382"/>
      <c r="ESM12" s="382"/>
      <c r="ESN12" s="382"/>
      <c r="ESO12" s="382"/>
      <c r="ESP12" s="382"/>
      <c r="ESQ12" s="382"/>
      <c r="ESR12" s="382"/>
      <c r="ESS12" s="382"/>
      <c r="EST12" s="382"/>
      <c r="ESU12" s="382"/>
      <c r="ESV12" s="382"/>
      <c r="ESW12" s="382"/>
      <c r="ESX12" s="382"/>
      <c r="ESY12" s="382"/>
      <c r="ESZ12" s="382"/>
      <c r="ETA12" s="382"/>
      <c r="ETB12" s="382"/>
      <c r="ETC12" s="382"/>
      <c r="ETD12" s="382"/>
      <c r="ETE12" s="382"/>
      <c r="ETF12" s="382"/>
      <c r="ETG12" s="382"/>
      <c r="ETH12" s="382"/>
      <c r="ETI12" s="382"/>
      <c r="ETJ12" s="382"/>
      <c r="ETK12" s="382"/>
      <c r="ETL12" s="382"/>
      <c r="ETM12" s="382"/>
      <c r="ETN12" s="382"/>
      <c r="ETO12" s="382"/>
      <c r="ETP12" s="382"/>
      <c r="ETQ12" s="382"/>
      <c r="ETR12" s="382"/>
      <c r="ETS12" s="382"/>
      <c r="ETT12" s="382"/>
      <c r="ETU12" s="382"/>
      <c r="ETV12" s="382"/>
      <c r="ETW12" s="382"/>
      <c r="ETX12" s="382"/>
      <c r="ETY12" s="382"/>
      <c r="ETZ12" s="382"/>
      <c r="EUA12" s="382"/>
      <c r="EUB12" s="382"/>
      <c r="EUC12" s="382"/>
      <c r="EUD12" s="382"/>
      <c r="EUE12" s="382"/>
      <c r="EUF12" s="382"/>
      <c r="EUG12" s="382"/>
      <c r="EUH12" s="382"/>
      <c r="EUI12" s="382"/>
      <c r="EUJ12" s="382"/>
      <c r="EUK12" s="382"/>
      <c r="EUL12" s="382"/>
      <c r="EUM12" s="382"/>
      <c r="EUN12" s="382"/>
      <c r="EUO12" s="382"/>
      <c r="EUP12" s="382"/>
      <c r="EUQ12" s="382"/>
      <c r="EUR12" s="382"/>
      <c r="EUS12" s="382"/>
      <c r="EUT12" s="382"/>
      <c r="EUU12" s="382"/>
      <c r="EUV12" s="382"/>
      <c r="EUW12" s="382"/>
      <c r="EUX12" s="382"/>
      <c r="EUY12" s="382"/>
      <c r="EUZ12" s="382"/>
      <c r="EVA12" s="382"/>
      <c r="EVB12" s="382"/>
      <c r="EVC12" s="382"/>
      <c r="EVD12" s="382"/>
      <c r="EVE12" s="382"/>
      <c r="EVF12" s="382"/>
      <c r="EVG12" s="382"/>
      <c r="EVH12" s="382"/>
      <c r="EVI12" s="382"/>
      <c r="EVJ12" s="382"/>
      <c r="EVK12" s="382"/>
      <c r="EVL12" s="382"/>
      <c r="EVM12" s="382"/>
      <c r="EVN12" s="382"/>
      <c r="EVO12" s="382"/>
      <c r="EVP12" s="382"/>
      <c r="EVQ12" s="382"/>
      <c r="EVR12" s="382"/>
      <c r="EVS12" s="382"/>
      <c r="EVT12" s="382"/>
      <c r="EVU12" s="382"/>
      <c r="EVV12" s="382"/>
      <c r="EVW12" s="382"/>
      <c r="EVX12" s="382"/>
      <c r="EVY12" s="382"/>
      <c r="EVZ12" s="382"/>
      <c r="EWA12" s="382"/>
      <c r="EWB12" s="382"/>
      <c r="EWC12" s="382"/>
      <c r="EWD12" s="382"/>
      <c r="EWE12" s="382"/>
      <c r="EWF12" s="382"/>
      <c r="EWG12" s="382"/>
      <c r="EWH12" s="382"/>
      <c r="EWI12" s="382"/>
      <c r="EWJ12" s="382"/>
      <c r="EWK12" s="382"/>
      <c r="EWL12" s="382"/>
      <c r="EWM12" s="382"/>
      <c r="EWN12" s="382"/>
      <c r="EWO12" s="382"/>
      <c r="EWP12" s="382"/>
      <c r="EWQ12" s="382"/>
      <c r="EWR12" s="382"/>
      <c r="EWS12" s="382"/>
      <c r="EWT12" s="382"/>
      <c r="EWU12" s="382"/>
      <c r="EWV12" s="382"/>
      <c r="EWW12" s="382"/>
      <c r="EWX12" s="382"/>
      <c r="EWY12" s="382"/>
      <c r="EWZ12" s="382"/>
      <c r="EXA12" s="382"/>
      <c r="EXB12" s="382"/>
      <c r="EXC12" s="382"/>
      <c r="EXD12" s="382"/>
      <c r="EXE12" s="382"/>
      <c r="EXF12" s="382"/>
      <c r="EXG12" s="382"/>
      <c r="EXH12" s="382"/>
      <c r="EXI12" s="382"/>
      <c r="EXJ12" s="382"/>
      <c r="EXK12" s="382"/>
      <c r="EXL12" s="382"/>
      <c r="EXM12" s="382"/>
      <c r="EXN12" s="382"/>
      <c r="EXO12" s="382"/>
      <c r="EXP12" s="382"/>
      <c r="EXQ12" s="382"/>
      <c r="EXR12" s="382"/>
      <c r="EXS12" s="382"/>
      <c r="EXT12" s="382"/>
      <c r="EXU12" s="382"/>
      <c r="EXV12" s="382"/>
      <c r="EXW12" s="382"/>
      <c r="EXX12" s="382"/>
      <c r="EXY12" s="382"/>
      <c r="EXZ12" s="382"/>
      <c r="EYA12" s="382"/>
      <c r="EYB12" s="382"/>
      <c r="EYC12" s="382"/>
      <c r="EYD12" s="382"/>
      <c r="EYE12" s="382"/>
      <c r="EYF12" s="382"/>
      <c r="EYG12" s="382"/>
      <c r="EYH12" s="382"/>
      <c r="EYI12" s="382"/>
      <c r="EYJ12" s="382"/>
      <c r="EYK12" s="382"/>
      <c r="EYL12" s="382"/>
      <c r="EYM12" s="382"/>
      <c r="EYN12" s="382"/>
      <c r="EYO12" s="382"/>
      <c r="EYP12" s="382"/>
      <c r="EYQ12" s="382"/>
      <c r="EYR12" s="382"/>
      <c r="EYS12" s="382"/>
      <c r="EYT12" s="382"/>
      <c r="EYU12" s="382"/>
      <c r="EYV12" s="382"/>
      <c r="EYW12" s="382"/>
      <c r="EYX12" s="382"/>
      <c r="EYY12" s="382"/>
      <c r="EYZ12" s="382"/>
      <c r="EZA12" s="382"/>
      <c r="EZB12" s="382"/>
      <c r="EZC12" s="382"/>
      <c r="EZD12" s="382"/>
      <c r="EZE12" s="382"/>
      <c r="EZF12" s="382"/>
      <c r="EZG12" s="382"/>
      <c r="EZH12" s="382"/>
      <c r="EZI12" s="382"/>
      <c r="EZJ12" s="382"/>
      <c r="EZK12" s="382"/>
      <c r="EZL12" s="382"/>
      <c r="EZM12" s="382"/>
      <c r="EZN12" s="382"/>
      <c r="EZO12" s="382"/>
      <c r="EZP12" s="382"/>
      <c r="EZQ12" s="382"/>
      <c r="EZR12" s="382"/>
      <c r="EZS12" s="382"/>
      <c r="EZT12" s="382"/>
      <c r="EZU12" s="382"/>
      <c r="EZV12" s="382"/>
      <c r="EZW12" s="382"/>
      <c r="EZX12" s="382"/>
      <c r="EZY12" s="382"/>
      <c r="EZZ12" s="382"/>
      <c r="FAA12" s="382"/>
      <c r="FAB12" s="382"/>
      <c r="FAC12" s="382"/>
      <c r="FAD12" s="382"/>
      <c r="FAE12" s="382"/>
      <c r="FAF12" s="382"/>
      <c r="FAG12" s="382"/>
      <c r="FAH12" s="382"/>
      <c r="FAI12" s="382"/>
      <c r="FAJ12" s="382"/>
      <c r="FAK12" s="382"/>
      <c r="FAL12" s="382"/>
      <c r="FAM12" s="382"/>
      <c r="FAN12" s="382"/>
      <c r="FAO12" s="382"/>
      <c r="FAP12" s="382"/>
      <c r="FAQ12" s="382"/>
      <c r="FAR12" s="382"/>
      <c r="FAS12" s="382"/>
      <c r="FAT12" s="382"/>
      <c r="FAU12" s="382"/>
      <c r="FAV12" s="382"/>
      <c r="FAW12" s="382"/>
      <c r="FAX12" s="382"/>
      <c r="FAY12" s="382"/>
      <c r="FAZ12" s="382"/>
      <c r="FBA12" s="382"/>
      <c r="FBB12" s="382"/>
      <c r="FBC12" s="382"/>
      <c r="FBD12" s="382"/>
      <c r="FBE12" s="382"/>
      <c r="FBF12" s="382"/>
      <c r="FBG12" s="382"/>
      <c r="FBH12" s="382"/>
      <c r="FBI12" s="382"/>
      <c r="FBJ12" s="382"/>
      <c r="FBK12" s="382"/>
      <c r="FBL12" s="382"/>
      <c r="FBM12" s="382"/>
      <c r="FBN12" s="382"/>
      <c r="FBO12" s="382"/>
      <c r="FBP12" s="382"/>
      <c r="FBQ12" s="382"/>
      <c r="FBR12" s="382"/>
      <c r="FBS12" s="382"/>
      <c r="FBT12" s="382"/>
      <c r="FBU12" s="382"/>
      <c r="FBV12" s="382"/>
      <c r="FBW12" s="382"/>
      <c r="FBX12" s="382"/>
      <c r="FBY12" s="382"/>
      <c r="FBZ12" s="382"/>
      <c r="FCA12" s="382"/>
      <c r="FCB12" s="382"/>
      <c r="FCC12" s="382"/>
      <c r="FCD12" s="382"/>
      <c r="FCE12" s="382"/>
      <c r="FCF12" s="382"/>
      <c r="FCG12" s="382"/>
      <c r="FCH12" s="382"/>
      <c r="FCI12" s="382"/>
      <c r="FCJ12" s="382"/>
      <c r="FCK12" s="382"/>
      <c r="FCL12" s="382"/>
      <c r="FCM12" s="382"/>
      <c r="FCN12" s="382"/>
      <c r="FCO12" s="382"/>
      <c r="FCP12" s="382"/>
      <c r="FCQ12" s="382"/>
      <c r="FCR12" s="382"/>
      <c r="FCS12" s="382"/>
      <c r="FCT12" s="382"/>
      <c r="FCU12" s="382"/>
      <c r="FCV12" s="382"/>
      <c r="FCW12" s="382"/>
      <c r="FCX12" s="382"/>
      <c r="FCY12" s="382"/>
      <c r="FCZ12" s="382"/>
      <c r="FDA12" s="382"/>
      <c r="FDB12" s="382"/>
      <c r="FDC12" s="382"/>
      <c r="FDD12" s="382"/>
      <c r="FDE12" s="382"/>
      <c r="FDF12" s="382"/>
      <c r="FDG12" s="382"/>
      <c r="FDH12" s="382"/>
      <c r="FDI12" s="382"/>
      <c r="FDJ12" s="382"/>
      <c r="FDK12" s="382"/>
      <c r="FDL12" s="382"/>
      <c r="FDM12" s="382"/>
      <c r="FDN12" s="382"/>
      <c r="FDO12" s="382"/>
      <c r="FDP12" s="382"/>
      <c r="FDQ12" s="382"/>
      <c r="FDR12" s="382"/>
      <c r="FDS12" s="382"/>
      <c r="FDT12" s="382"/>
      <c r="FDU12" s="382"/>
      <c r="FDV12" s="382"/>
      <c r="FDW12" s="382"/>
      <c r="FDX12" s="382"/>
      <c r="FDY12" s="382"/>
      <c r="FDZ12" s="382"/>
      <c r="FEA12" s="382"/>
      <c r="FEB12" s="382"/>
      <c r="FEC12" s="382"/>
      <c r="FED12" s="382"/>
      <c r="FEE12" s="382"/>
      <c r="FEF12" s="382"/>
      <c r="FEG12" s="382"/>
      <c r="FEH12" s="382"/>
      <c r="FEI12" s="382"/>
      <c r="FEJ12" s="382"/>
      <c r="FEK12" s="382"/>
      <c r="FEL12" s="382"/>
      <c r="FEM12" s="382"/>
      <c r="FEN12" s="382"/>
      <c r="FEO12" s="382"/>
      <c r="FEP12" s="382"/>
      <c r="FEQ12" s="382"/>
      <c r="FER12" s="382"/>
      <c r="FES12" s="382"/>
      <c r="FET12" s="382"/>
      <c r="FEU12" s="382"/>
      <c r="FEV12" s="382"/>
      <c r="FEW12" s="382"/>
      <c r="FEX12" s="382"/>
      <c r="FEY12" s="382"/>
      <c r="FEZ12" s="382"/>
      <c r="FFA12" s="382"/>
      <c r="FFB12" s="382"/>
      <c r="FFC12" s="382"/>
      <c r="FFD12" s="382"/>
      <c r="FFE12" s="382"/>
      <c r="FFF12" s="382"/>
      <c r="FFG12" s="382"/>
      <c r="FFH12" s="382"/>
      <c r="FFI12" s="382"/>
      <c r="FFJ12" s="382"/>
      <c r="FFK12" s="382"/>
      <c r="FFL12" s="382"/>
      <c r="FFM12" s="382"/>
      <c r="FFN12" s="382"/>
      <c r="FFO12" s="382"/>
      <c r="FFP12" s="382"/>
      <c r="FFQ12" s="382"/>
      <c r="FFR12" s="382"/>
      <c r="FFS12" s="382"/>
      <c r="FFT12" s="382"/>
      <c r="FFU12" s="382"/>
      <c r="FFV12" s="382"/>
      <c r="FFW12" s="382"/>
      <c r="FFX12" s="382"/>
      <c r="FFY12" s="382"/>
      <c r="FFZ12" s="382"/>
      <c r="FGA12" s="382"/>
      <c r="FGB12" s="382"/>
      <c r="FGC12" s="382"/>
      <c r="FGD12" s="382"/>
      <c r="FGE12" s="382"/>
      <c r="FGF12" s="382"/>
      <c r="FGG12" s="382"/>
      <c r="FGH12" s="382"/>
      <c r="FGI12" s="382"/>
      <c r="FGJ12" s="382"/>
      <c r="FGK12" s="382"/>
      <c r="FGL12" s="382"/>
      <c r="FGM12" s="382"/>
      <c r="FGN12" s="382"/>
      <c r="FGO12" s="382"/>
      <c r="FGP12" s="382"/>
      <c r="FGQ12" s="382"/>
      <c r="FGR12" s="382"/>
      <c r="FGS12" s="382"/>
      <c r="FGT12" s="382"/>
      <c r="FGU12" s="382"/>
      <c r="FGV12" s="382"/>
      <c r="FGW12" s="382"/>
      <c r="FGX12" s="382"/>
      <c r="FGY12" s="382"/>
      <c r="FGZ12" s="382"/>
      <c r="FHA12" s="382"/>
      <c r="FHB12" s="382"/>
      <c r="FHC12" s="382"/>
      <c r="FHD12" s="382"/>
      <c r="FHE12" s="382"/>
      <c r="FHF12" s="382"/>
      <c r="FHG12" s="382"/>
      <c r="FHH12" s="382"/>
      <c r="FHI12" s="382"/>
      <c r="FHJ12" s="382"/>
      <c r="FHK12" s="382"/>
      <c r="FHL12" s="382"/>
      <c r="FHM12" s="382"/>
      <c r="FHN12" s="382"/>
      <c r="FHO12" s="382"/>
      <c r="FHP12" s="382"/>
      <c r="FHQ12" s="382"/>
      <c r="FHR12" s="382"/>
      <c r="FHS12" s="382"/>
      <c r="FHT12" s="382"/>
      <c r="FHU12" s="382"/>
      <c r="FHV12" s="382"/>
      <c r="FHW12" s="382"/>
      <c r="FHX12" s="382"/>
      <c r="FHY12" s="382"/>
      <c r="FHZ12" s="382"/>
      <c r="FIA12" s="382"/>
      <c r="FIB12" s="382"/>
      <c r="FIC12" s="382"/>
      <c r="FID12" s="382"/>
      <c r="FIE12" s="382"/>
      <c r="FIF12" s="382"/>
      <c r="FIG12" s="382"/>
      <c r="FIH12" s="382"/>
      <c r="FII12" s="382"/>
      <c r="FIJ12" s="382"/>
      <c r="FIK12" s="382"/>
      <c r="FIL12" s="382"/>
      <c r="FIM12" s="382"/>
      <c r="FIN12" s="382"/>
      <c r="FIO12" s="382"/>
      <c r="FIP12" s="382"/>
      <c r="FIQ12" s="382"/>
      <c r="FIR12" s="382"/>
      <c r="FIS12" s="382"/>
      <c r="FIT12" s="382"/>
      <c r="FIU12" s="382"/>
      <c r="FIV12" s="382"/>
      <c r="FIW12" s="382"/>
      <c r="FIX12" s="382"/>
      <c r="FIY12" s="382"/>
      <c r="FIZ12" s="382"/>
      <c r="FJA12" s="382"/>
      <c r="FJB12" s="382"/>
      <c r="FJC12" s="382"/>
      <c r="FJD12" s="382"/>
      <c r="FJE12" s="382"/>
      <c r="FJF12" s="382"/>
      <c r="FJG12" s="382"/>
      <c r="FJH12" s="382"/>
      <c r="FJI12" s="382"/>
      <c r="FJJ12" s="382"/>
      <c r="FJK12" s="382"/>
      <c r="FJL12" s="382"/>
      <c r="FJM12" s="382"/>
      <c r="FJN12" s="382"/>
      <c r="FJO12" s="382"/>
      <c r="FJP12" s="382"/>
      <c r="FJQ12" s="382"/>
      <c r="FJR12" s="382"/>
      <c r="FJS12" s="382"/>
      <c r="FJT12" s="382"/>
      <c r="FJU12" s="382"/>
      <c r="FJV12" s="382"/>
      <c r="FJW12" s="382"/>
      <c r="FJX12" s="382"/>
      <c r="FJY12" s="382"/>
      <c r="FJZ12" s="382"/>
      <c r="FKA12" s="382"/>
      <c r="FKB12" s="382"/>
      <c r="FKC12" s="382"/>
      <c r="FKD12" s="382"/>
      <c r="FKE12" s="382"/>
      <c r="FKF12" s="382"/>
      <c r="FKG12" s="382"/>
      <c r="FKH12" s="382"/>
      <c r="FKI12" s="382"/>
      <c r="FKJ12" s="382"/>
      <c r="FKK12" s="382"/>
      <c r="FKL12" s="382"/>
      <c r="FKM12" s="382"/>
      <c r="FKN12" s="382"/>
      <c r="FKO12" s="382"/>
      <c r="FKP12" s="382"/>
      <c r="FKQ12" s="382"/>
      <c r="FKR12" s="382"/>
      <c r="FKS12" s="382"/>
      <c r="FKT12" s="382"/>
      <c r="FKU12" s="382"/>
      <c r="FKV12" s="382"/>
      <c r="FKW12" s="382"/>
      <c r="FKX12" s="382"/>
      <c r="FKY12" s="382"/>
      <c r="FKZ12" s="382"/>
      <c r="FLA12" s="382"/>
      <c r="FLB12" s="382"/>
      <c r="FLC12" s="382"/>
      <c r="FLD12" s="382"/>
      <c r="FLE12" s="382"/>
      <c r="FLF12" s="382"/>
      <c r="FLG12" s="382"/>
      <c r="FLH12" s="382"/>
      <c r="FLI12" s="382"/>
      <c r="FLJ12" s="382"/>
      <c r="FLK12" s="382"/>
      <c r="FLL12" s="382"/>
      <c r="FLM12" s="382"/>
      <c r="FLN12" s="382"/>
      <c r="FLO12" s="382"/>
      <c r="FLP12" s="382"/>
      <c r="FLQ12" s="382"/>
      <c r="FLR12" s="382"/>
      <c r="FLS12" s="382"/>
      <c r="FLT12" s="382"/>
      <c r="FLU12" s="382"/>
      <c r="FLV12" s="382"/>
      <c r="FLW12" s="382"/>
      <c r="FLX12" s="382"/>
      <c r="FLY12" s="382"/>
      <c r="FLZ12" s="382"/>
      <c r="FMA12" s="382"/>
      <c r="FMB12" s="382"/>
      <c r="FMC12" s="382"/>
      <c r="FMD12" s="382"/>
      <c r="FME12" s="382"/>
      <c r="FMF12" s="382"/>
      <c r="FMG12" s="382"/>
      <c r="FMH12" s="382"/>
      <c r="FMI12" s="382"/>
      <c r="FMJ12" s="382"/>
      <c r="FMK12" s="382"/>
      <c r="FML12" s="382"/>
      <c r="FMM12" s="382"/>
      <c r="FMN12" s="382"/>
      <c r="FMO12" s="382"/>
      <c r="FMP12" s="382"/>
      <c r="FMQ12" s="382"/>
      <c r="FMR12" s="382"/>
      <c r="FMS12" s="382"/>
      <c r="FMT12" s="382"/>
      <c r="FMU12" s="382"/>
      <c r="FMV12" s="382"/>
      <c r="FMW12" s="382"/>
      <c r="FMX12" s="382"/>
      <c r="FMY12" s="382"/>
      <c r="FMZ12" s="382"/>
      <c r="FNA12" s="382"/>
      <c r="FNB12" s="382"/>
      <c r="FNC12" s="382"/>
      <c r="FND12" s="382"/>
      <c r="FNE12" s="382"/>
      <c r="FNF12" s="382"/>
      <c r="FNG12" s="382"/>
      <c r="FNH12" s="382"/>
      <c r="FNI12" s="382"/>
      <c r="FNJ12" s="382"/>
      <c r="FNK12" s="382"/>
      <c r="FNL12" s="382"/>
      <c r="FNM12" s="382"/>
      <c r="FNN12" s="382"/>
      <c r="FNO12" s="382"/>
      <c r="FNP12" s="382"/>
      <c r="FNQ12" s="382"/>
      <c r="FNR12" s="382"/>
      <c r="FNS12" s="382"/>
      <c r="FNT12" s="382"/>
      <c r="FNU12" s="382"/>
      <c r="FNV12" s="382"/>
      <c r="FNW12" s="382"/>
      <c r="FNX12" s="382"/>
      <c r="FNY12" s="382"/>
      <c r="FNZ12" s="382"/>
      <c r="FOA12" s="382"/>
      <c r="FOB12" s="382"/>
      <c r="FOC12" s="382"/>
      <c r="FOD12" s="382"/>
      <c r="FOE12" s="382"/>
      <c r="FOF12" s="382"/>
      <c r="FOG12" s="382"/>
      <c r="FOH12" s="382"/>
      <c r="FOI12" s="382"/>
      <c r="FOJ12" s="382"/>
      <c r="FOK12" s="382"/>
      <c r="FOL12" s="382"/>
      <c r="FOM12" s="382"/>
      <c r="FON12" s="382"/>
      <c r="FOO12" s="382"/>
      <c r="FOP12" s="382"/>
      <c r="FOQ12" s="382"/>
      <c r="FOR12" s="382"/>
      <c r="FOS12" s="382"/>
      <c r="FOT12" s="382"/>
      <c r="FOU12" s="382"/>
      <c r="FOV12" s="382"/>
      <c r="FOW12" s="382"/>
      <c r="FOX12" s="382"/>
      <c r="FOY12" s="382"/>
      <c r="FOZ12" s="382"/>
      <c r="FPA12" s="382"/>
      <c r="FPB12" s="382"/>
      <c r="FPC12" s="382"/>
      <c r="FPD12" s="382"/>
      <c r="FPE12" s="382"/>
      <c r="FPF12" s="382"/>
      <c r="FPG12" s="382"/>
      <c r="FPH12" s="382"/>
      <c r="FPI12" s="382"/>
      <c r="FPJ12" s="382"/>
      <c r="FPK12" s="382"/>
      <c r="FPL12" s="382"/>
      <c r="FPM12" s="382"/>
      <c r="FPN12" s="382"/>
      <c r="FPO12" s="382"/>
      <c r="FPP12" s="382"/>
      <c r="FPQ12" s="382"/>
      <c r="FPR12" s="382"/>
      <c r="FPS12" s="382"/>
      <c r="FPT12" s="382"/>
      <c r="FPU12" s="382"/>
      <c r="FPV12" s="382"/>
      <c r="FPW12" s="382"/>
      <c r="FPX12" s="382"/>
      <c r="FPY12" s="382"/>
      <c r="FPZ12" s="382"/>
      <c r="FQA12" s="382"/>
      <c r="FQB12" s="382"/>
      <c r="FQC12" s="382"/>
      <c r="FQD12" s="382"/>
      <c r="FQE12" s="382"/>
      <c r="FQF12" s="382"/>
      <c r="FQG12" s="382"/>
      <c r="FQH12" s="382"/>
      <c r="FQI12" s="382"/>
      <c r="FQJ12" s="382"/>
      <c r="FQK12" s="382"/>
      <c r="FQL12" s="382"/>
      <c r="FQM12" s="382"/>
      <c r="FQN12" s="382"/>
      <c r="FQO12" s="382"/>
      <c r="FQP12" s="382"/>
      <c r="FQQ12" s="382"/>
      <c r="FQR12" s="382"/>
      <c r="FQS12" s="382"/>
      <c r="FQT12" s="382"/>
      <c r="FQU12" s="382"/>
      <c r="FQV12" s="382"/>
      <c r="FQW12" s="382"/>
      <c r="FQX12" s="382"/>
      <c r="FQY12" s="382"/>
      <c r="FQZ12" s="382"/>
      <c r="FRA12" s="382"/>
      <c r="FRB12" s="382"/>
      <c r="FRC12" s="382"/>
      <c r="FRD12" s="382"/>
      <c r="FRE12" s="382"/>
      <c r="FRF12" s="382"/>
      <c r="FRG12" s="382"/>
      <c r="FRH12" s="382"/>
      <c r="FRI12" s="382"/>
      <c r="FRJ12" s="382"/>
      <c r="FRK12" s="382"/>
      <c r="FRL12" s="382"/>
      <c r="FRM12" s="382"/>
      <c r="FRN12" s="382"/>
      <c r="FRO12" s="382"/>
      <c r="FRP12" s="382"/>
      <c r="FRQ12" s="382"/>
      <c r="FRR12" s="382"/>
      <c r="FRS12" s="382"/>
      <c r="FRT12" s="382"/>
      <c r="FRU12" s="382"/>
      <c r="FRV12" s="382"/>
      <c r="FRW12" s="382"/>
      <c r="FRX12" s="382"/>
      <c r="FRY12" s="382"/>
      <c r="FRZ12" s="382"/>
      <c r="FSA12" s="382"/>
      <c r="FSB12" s="382"/>
      <c r="FSC12" s="382"/>
      <c r="FSD12" s="382"/>
      <c r="FSE12" s="382"/>
      <c r="FSF12" s="382"/>
      <c r="FSG12" s="382"/>
      <c r="FSH12" s="382"/>
      <c r="FSI12" s="382"/>
      <c r="FSJ12" s="382"/>
      <c r="FSK12" s="382"/>
      <c r="FSL12" s="382"/>
      <c r="FSM12" s="382"/>
      <c r="FSN12" s="382"/>
      <c r="FSO12" s="382"/>
      <c r="FSP12" s="382"/>
      <c r="FSQ12" s="382"/>
      <c r="FSR12" s="382"/>
      <c r="FSS12" s="382"/>
      <c r="FST12" s="382"/>
      <c r="FSU12" s="382"/>
      <c r="FSV12" s="382"/>
      <c r="FSW12" s="382"/>
      <c r="FSX12" s="382"/>
      <c r="FSY12" s="382"/>
      <c r="FSZ12" s="382"/>
      <c r="FTA12" s="382"/>
      <c r="FTB12" s="382"/>
      <c r="FTC12" s="382"/>
      <c r="FTD12" s="382"/>
      <c r="FTE12" s="382"/>
      <c r="FTF12" s="382"/>
      <c r="FTG12" s="382"/>
      <c r="FTH12" s="382"/>
      <c r="FTI12" s="382"/>
      <c r="FTJ12" s="382"/>
      <c r="FTK12" s="382"/>
      <c r="FTL12" s="382"/>
      <c r="FTM12" s="382"/>
      <c r="FTN12" s="382"/>
      <c r="FTO12" s="382"/>
      <c r="FTP12" s="382"/>
      <c r="FTQ12" s="382"/>
      <c r="FTR12" s="382"/>
      <c r="FTS12" s="382"/>
      <c r="FTT12" s="382"/>
      <c r="FTU12" s="382"/>
      <c r="FTV12" s="382"/>
      <c r="FTW12" s="382"/>
      <c r="FTX12" s="382"/>
      <c r="FTY12" s="382"/>
      <c r="FTZ12" s="382"/>
      <c r="FUA12" s="382"/>
      <c r="FUB12" s="382"/>
      <c r="FUC12" s="382"/>
      <c r="FUD12" s="382"/>
      <c r="FUE12" s="382"/>
      <c r="FUF12" s="382"/>
      <c r="FUG12" s="382"/>
      <c r="FUH12" s="382"/>
      <c r="FUI12" s="382"/>
      <c r="FUJ12" s="382"/>
      <c r="FUK12" s="382"/>
      <c r="FUL12" s="382"/>
      <c r="FUM12" s="382"/>
      <c r="FUN12" s="382"/>
      <c r="FUO12" s="382"/>
      <c r="FUP12" s="382"/>
      <c r="FUQ12" s="382"/>
      <c r="FUR12" s="382"/>
      <c r="FUS12" s="382"/>
      <c r="FUT12" s="382"/>
      <c r="FUU12" s="382"/>
      <c r="FUV12" s="382"/>
      <c r="FUW12" s="382"/>
      <c r="FUX12" s="382"/>
      <c r="FUY12" s="382"/>
      <c r="FUZ12" s="382"/>
      <c r="FVA12" s="382"/>
      <c r="FVB12" s="382"/>
      <c r="FVC12" s="382"/>
      <c r="FVD12" s="382"/>
      <c r="FVE12" s="382"/>
      <c r="FVF12" s="382"/>
      <c r="FVG12" s="382"/>
      <c r="FVH12" s="382"/>
      <c r="FVI12" s="382"/>
      <c r="FVJ12" s="382"/>
      <c r="FVK12" s="382"/>
      <c r="FVL12" s="382"/>
      <c r="FVM12" s="382"/>
      <c r="FVN12" s="382"/>
      <c r="FVO12" s="382"/>
      <c r="FVP12" s="382"/>
      <c r="FVQ12" s="382"/>
      <c r="FVR12" s="382"/>
      <c r="FVS12" s="382"/>
      <c r="FVT12" s="382"/>
      <c r="FVU12" s="382"/>
      <c r="FVV12" s="382"/>
      <c r="FVW12" s="382"/>
      <c r="FVX12" s="382"/>
      <c r="FVY12" s="382"/>
      <c r="FVZ12" s="382"/>
      <c r="FWA12" s="382"/>
      <c r="FWB12" s="382"/>
      <c r="FWC12" s="382"/>
      <c r="FWD12" s="382"/>
      <c r="FWE12" s="382"/>
      <c r="FWF12" s="382"/>
      <c r="FWG12" s="382"/>
      <c r="FWH12" s="382"/>
      <c r="FWI12" s="382"/>
      <c r="FWJ12" s="382"/>
      <c r="FWK12" s="382"/>
      <c r="FWL12" s="382"/>
      <c r="FWM12" s="382"/>
      <c r="FWN12" s="382"/>
      <c r="FWO12" s="382"/>
      <c r="FWP12" s="382"/>
      <c r="FWQ12" s="382"/>
      <c r="FWR12" s="382"/>
      <c r="FWS12" s="382"/>
      <c r="FWT12" s="382"/>
      <c r="FWU12" s="382"/>
      <c r="FWV12" s="382"/>
      <c r="FWW12" s="382"/>
      <c r="FWX12" s="382"/>
      <c r="FWY12" s="382"/>
      <c r="FWZ12" s="382"/>
      <c r="FXA12" s="382"/>
      <c r="FXB12" s="382"/>
      <c r="FXC12" s="382"/>
      <c r="FXD12" s="382"/>
      <c r="FXE12" s="382"/>
      <c r="FXF12" s="382"/>
      <c r="FXG12" s="382"/>
      <c r="FXH12" s="382"/>
      <c r="FXI12" s="382"/>
      <c r="FXJ12" s="382"/>
      <c r="FXK12" s="382"/>
      <c r="FXL12" s="382"/>
      <c r="FXM12" s="382"/>
      <c r="FXN12" s="382"/>
      <c r="FXO12" s="382"/>
      <c r="FXP12" s="382"/>
      <c r="FXQ12" s="382"/>
      <c r="FXR12" s="382"/>
      <c r="FXS12" s="382"/>
      <c r="FXT12" s="382"/>
      <c r="FXU12" s="382"/>
      <c r="FXV12" s="382"/>
      <c r="FXW12" s="382"/>
      <c r="FXX12" s="382"/>
      <c r="FXY12" s="382"/>
      <c r="FXZ12" s="382"/>
      <c r="FYA12" s="382"/>
      <c r="FYB12" s="382"/>
      <c r="FYC12" s="382"/>
      <c r="FYD12" s="382"/>
      <c r="FYE12" s="382"/>
      <c r="FYF12" s="382"/>
      <c r="FYG12" s="382"/>
      <c r="FYH12" s="382"/>
      <c r="FYI12" s="382"/>
      <c r="FYJ12" s="382"/>
      <c r="FYK12" s="382"/>
      <c r="FYL12" s="382"/>
      <c r="FYM12" s="382"/>
      <c r="FYN12" s="382"/>
      <c r="FYO12" s="382"/>
      <c r="FYP12" s="382"/>
      <c r="FYQ12" s="382"/>
      <c r="FYR12" s="382"/>
      <c r="FYS12" s="382"/>
      <c r="FYT12" s="382"/>
      <c r="FYU12" s="382"/>
      <c r="FYV12" s="382"/>
      <c r="FYW12" s="382"/>
      <c r="FYX12" s="382"/>
      <c r="FYY12" s="382"/>
      <c r="FYZ12" s="382"/>
      <c r="FZA12" s="382"/>
      <c r="FZB12" s="382"/>
      <c r="FZC12" s="382"/>
      <c r="FZD12" s="382"/>
      <c r="FZE12" s="382"/>
      <c r="FZF12" s="382"/>
      <c r="FZG12" s="382"/>
      <c r="FZH12" s="382"/>
      <c r="FZI12" s="382"/>
      <c r="FZJ12" s="382"/>
      <c r="FZK12" s="382"/>
      <c r="FZL12" s="382"/>
      <c r="FZM12" s="382"/>
      <c r="FZN12" s="382"/>
      <c r="FZO12" s="382"/>
      <c r="FZP12" s="382"/>
      <c r="FZQ12" s="382"/>
      <c r="FZR12" s="382"/>
      <c r="FZS12" s="382"/>
      <c r="FZT12" s="382"/>
      <c r="FZU12" s="382"/>
      <c r="FZV12" s="382"/>
      <c r="FZW12" s="382"/>
      <c r="FZX12" s="382"/>
      <c r="FZY12" s="382"/>
      <c r="FZZ12" s="382"/>
      <c r="GAA12" s="382"/>
      <c r="GAB12" s="382"/>
      <c r="GAC12" s="382"/>
      <c r="GAD12" s="382"/>
      <c r="GAE12" s="382"/>
      <c r="GAF12" s="382"/>
      <c r="GAG12" s="382"/>
      <c r="GAH12" s="382"/>
      <c r="GAI12" s="382"/>
      <c r="GAJ12" s="382"/>
      <c r="GAK12" s="382"/>
      <c r="GAL12" s="382"/>
      <c r="GAM12" s="382"/>
      <c r="GAN12" s="382"/>
      <c r="GAO12" s="382"/>
      <c r="GAP12" s="382"/>
      <c r="GAQ12" s="382"/>
      <c r="GAR12" s="382"/>
      <c r="GAS12" s="382"/>
      <c r="GAT12" s="382"/>
      <c r="GAU12" s="382"/>
      <c r="GAV12" s="382"/>
      <c r="GAW12" s="382"/>
      <c r="GAX12" s="382"/>
      <c r="GAY12" s="382"/>
      <c r="GAZ12" s="382"/>
      <c r="GBA12" s="382"/>
      <c r="GBB12" s="382"/>
      <c r="GBC12" s="382"/>
      <c r="GBD12" s="382"/>
      <c r="GBE12" s="382"/>
      <c r="GBF12" s="382"/>
      <c r="GBG12" s="382"/>
      <c r="GBH12" s="382"/>
      <c r="GBI12" s="382"/>
      <c r="GBJ12" s="382"/>
      <c r="GBK12" s="382"/>
      <c r="GBL12" s="382"/>
      <c r="GBM12" s="382"/>
      <c r="GBN12" s="382"/>
      <c r="GBO12" s="382"/>
      <c r="GBP12" s="382"/>
      <c r="GBQ12" s="382"/>
      <c r="GBR12" s="382"/>
      <c r="GBS12" s="382"/>
      <c r="GBT12" s="382"/>
      <c r="GBU12" s="382"/>
      <c r="GBV12" s="382"/>
      <c r="GBW12" s="382"/>
      <c r="GBX12" s="382"/>
      <c r="GBY12" s="382"/>
      <c r="GBZ12" s="382"/>
      <c r="GCA12" s="382"/>
      <c r="GCB12" s="382"/>
      <c r="GCC12" s="382"/>
      <c r="GCD12" s="382"/>
      <c r="GCE12" s="382"/>
      <c r="GCF12" s="382"/>
      <c r="GCG12" s="382"/>
      <c r="GCH12" s="382"/>
      <c r="GCI12" s="382"/>
      <c r="GCJ12" s="382"/>
      <c r="GCK12" s="382"/>
      <c r="GCL12" s="382"/>
      <c r="GCM12" s="382"/>
      <c r="GCN12" s="382"/>
      <c r="GCO12" s="382"/>
      <c r="GCP12" s="382"/>
      <c r="GCQ12" s="382"/>
      <c r="GCR12" s="382"/>
      <c r="GCS12" s="382"/>
      <c r="GCT12" s="382"/>
      <c r="GCU12" s="382"/>
      <c r="GCV12" s="382"/>
      <c r="GCW12" s="382"/>
      <c r="GCX12" s="382"/>
      <c r="GCY12" s="382"/>
      <c r="GCZ12" s="382"/>
      <c r="GDA12" s="382"/>
      <c r="GDB12" s="382"/>
      <c r="GDC12" s="382"/>
      <c r="GDD12" s="382"/>
      <c r="GDE12" s="382"/>
      <c r="GDF12" s="382"/>
      <c r="GDG12" s="382"/>
      <c r="GDH12" s="382"/>
      <c r="GDI12" s="382"/>
      <c r="GDJ12" s="382"/>
      <c r="GDK12" s="382"/>
      <c r="GDL12" s="382"/>
      <c r="GDM12" s="382"/>
      <c r="GDN12" s="382"/>
      <c r="GDO12" s="382"/>
      <c r="GDP12" s="382"/>
      <c r="GDQ12" s="382"/>
      <c r="GDR12" s="382"/>
      <c r="GDS12" s="382"/>
      <c r="GDT12" s="382"/>
      <c r="GDU12" s="382"/>
      <c r="GDV12" s="382"/>
      <c r="GDW12" s="382"/>
      <c r="GDX12" s="382"/>
      <c r="GDY12" s="382"/>
      <c r="GDZ12" s="382"/>
      <c r="GEA12" s="382"/>
      <c r="GEB12" s="382"/>
      <c r="GEC12" s="382"/>
      <c r="GED12" s="382"/>
      <c r="GEE12" s="382"/>
      <c r="GEF12" s="382"/>
      <c r="GEG12" s="382"/>
      <c r="GEH12" s="382"/>
      <c r="GEI12" s="382"/>
      <c r="GEJ12" s="382"/>
      <c r="GEK12" s="382"/>
      <c r="GEL12" s="382"/>
      <c r="GEM12" s="382"/>
      <c r="GEN12" s="382"/>
      <c r="GEO12" s="382"/>
      <c r="GEP12" s="382"/>
      <c r="GEQ12" s="382"/>
      <c r="GER12" s="382"/>
      <c r="GES12" s="382"/>
      <c r="GET12" s="382"/>
      <c r="GEU12" s="382"/>
      <c r="GEV12" s="382"/>
      <c r="GEW12" s="382"/>
      <c r="GEX12" s="382"/>
      <c r="GEY12" s="382"/>
      <c r="GEZ12" s="382"/>
      <c r="GFA12" s="382"/>
      <c r="GFB12" s="382"/>
      <c r="GFC12" s="382"/>
      <c r="GFD12" s="382"/>
      <c r="GFE12" s="382"/>
      <c r="GFF12" s="382"/>
      <c r="GFG12" s="382"/>
      <c r="GFH12" s="382"/>
      <c r="GFI12" s="382"/>
      <c r="GFJ12" s="382"/>
      <c r="GFK12" s="382"/>
      <c r="GFL12" s="382"/>
      <c r="GFM12" s="382"/>
      <c r="GFN12" s="382"/>
      <c r="GFO12" s="382"/>
      <c r="GFP12" s="382"/>
      <c r="GFQ12" s="382"/>
      <c r="GFR12" s="382"/>
      <c r="GFS12" s="382"/>
      <c r="GFT12" s="382"/>
      <c r="GFU12" s="382"/>
      <c r="GFV12" s="382"/>
      <c r="GFW12" s="382"/>
      <c r="GFX12" s="382"/>
      <c r="GFY12" s="382"/>
      <c r="GFZ12" s="382"/>
      <c r="GGA12" s="382"/>
      <c r="GGB12" s="382"/>
      <c r="GGC12" s="382"/>
      <c r="GGD12" s="382"/>
      <c r="GGE12" s="382"/>
      <c r="GGF12" s="382"/>
      <c r="GGG12" s="382"/>
      <c r="GGH12" s="382"/>
      <c r="GGI12" s="382"/>
      <c r="GGJ12" s="382"/>
      <c r="GGK12" s="382"/>
      <c r="GGL12" s="382"/>
      <c r="GGM12" s="382"/>
      <c r="GGN12" s="382"/>
      <c r="GGO12" s="382"/>
      <c r="GGP12" s="382"/>
      <c r="GGQ12" s="382"/>
      <c r="GGR12" s="382"/>
      <c r="GGS12" s="382"/>
      <c r="GGT12" s="382"/>
      <c r="GGU12" s="382"/>
      <c r="GGV12" s="382"/>
      <c r="GGW12" s="382"/>
      <c r="GGX12" s="382"/>
      <c r="GGY12" s="382"/>
      <c r="GGZ12" s="382"/>
      <c r="GHA12" s="382"/>
      <c r="GHB12" s="382"/>
      <c r="GHC12" s="382"/>
      <c r="GHD12" s="382"/>
      <c r="GHE12" s="382"/>
      <c r="GHF12" s="382"/>
      <c r="GHG12" s="382"/>
      <c r="GHH12" s="382"/>
      <c r="GHI12" s="382"/>
      <c r="GHJ12" s="382"/>
      <c r="GHK12" s="382"/>
      <c r="GHL12" s="382"/>
      <c r="GHM12" s="382"/>
      <c r="GHN12" s="382"/>
      <c r="GHO12" s="382"/>
      <c r="GHP12" s="382"/>
      <c r="GHQ12" s="382"/>
      <c r="GHR12" s="382"/>
      <c r="GHS12" s="382"/>
      <c r="GHT12" s="382"/>
      <c r="GHU12" s="382"/>
      <c r="GHV12" s="382"/>
      <c r="GHW12" s="382"/>
      <c r="GHX12" s="382"/>
      <c r="GHY12" s="382"/>
      <c r="GHZ12" s="382"/>
      <c r="GIA12" s="382"/>
      <c r="GIB12" s="382"/>
      <c r="GIC12" s="382"/>
      <c r="GID12" s="382"/>
      <c r="GIE12" s="382"/>
      <c r="GIF12" s="382"/>
      <c r="GIG12" s="382"/>
      <c r="GIH12" s="382"/>
      <c r="GII12" s="382"/>
      <c r="GIJ12" s="382"/>
      <c r="GIK12" s="382"/>
      <c r="GIL12" s="382"/>
      <c r="GIM12" s="382"/>
      <c r="GIN12" s="382"/>
      <c r="GIO12" s="382"/>
      <c r="GIP12" s="382"/>
      <c r="GIQ12" s="382"/>
      <c r="GIR12" s="382"/>
      <c r="GIS12" s="382"/>
      <c r="GIT12" s="382"/>
      <c r="GIU12" s="382"/>
      <c r="GIV12" s="382"/>
      <c r="GIW12" s="382"/>
      <c r="GIX12" s="382"/>
      <c r="GIY12" s="382"/>
      <c r="GIZ12" s="382"/>
      <c r="GJA12" s="382"/>
      <c r="GJB12" s="382"/>
      <c r="GJC12" s="382"/>
      <c r="GJD12" s="382"/>
      <c r="GJE12" s="382"/>
      <c r="GJF12" s="382"/>
      <c r="GJG12" s="382"/>
      <c r="GJH12" s="382"/>
      <c r="GJI12" s="382"/>
      <c r="GJJ12" s="382"/>
      <c r="GJK12" s="382"/>
      <c r="GJL12" s="382"/>
      <c r="GJM12" s="382"/>
      <c r="GJN12" s="382"/>
      <c r="GJO12" s="382"/>
      <c r="GJP12" s="382"/>
      <c r="GJQ12" s="382"/>
      <c r="GJR12" s="382"/>
      <c r="GJS12" s="382"/>
      <c r="GJT12" s="382"/>
      <c r="GJU12" s="382"/>
      <c r="GJV12" s="382"/>
      <c r="GJW12" s="382"/>
      <c r="GJX12" s="382"/>
      <c r="GJY12" s="382"/>
      <c r="GJZ12" s="382"/>
      <c r="GKA12" s="382"/>
      <c r="GKB12" s="382"/>
      <c r="GKC12" s="382"/>
      <c r="GKD12" s="382"/>
      <c r="GKE12" s="382"/>
      <c r="GKF12" s="382"/>
      <c r="GKG12" s="382"/>
      <c r="GKH12" s="382"/>
      <c r="GKI12" s="382"/>
      <c r="GKJ12" s="382"/>
      <c r="GKK12" s="382"/>
      <c r="GKL12" s="382"/>
      <c r="GKM12" s="382"/>
      <c r="GKN12" s="382"/>
      <c r="GKO12" s="382"/>
      <c r="GKP12" s="382"/>
      <c r="GKQ12" s="382"/>
      <c r="GKR12" s="382"/>
      <c r="GKS12" s="382"/>
      <c r="GKT12" s="382"/>
      <c r="GKU12" s="382"/>
      <c r="GKV12" s="382"/>
      <c r="GKW12" s="382"/>
      <c r="GKX12" s="382"/>
      <c r="GKY12" s="382"/>
      <c r="GKZ12" s="382"/>
      <c r="GLA12" s="382"/>
      <c r="GLB12" s="382"/>
      <c r="GLC12" s="382"/>
      <c r="GLD12" s="382"/>
      <c r="GLE12" s="382"/>
      <c r="GLF12" s="382"/>
      <c r="GLG12" s="382"/>
      <c r="GLH12" s="382"/>
      <c r="GLI12" s="382"/>
      <c r="GLJ12" s="382"/>
      <c r="GLK12" s="382"/>
      <c r="GLL12" s="382"/>
      <c r="GLM12" s="382"/>
      <c r="GLN12" s="382"/>
      <c r="GLO12" s="382"/>
      <c r="GLP12" s="382"/>
      <c r="GLQ12" s="382"/>
      <c r="GLR12" s="382"/>
      <c r="GLS12" s="382"/>
      <c r="GLT12" s="382"/>
      <c r="GLU12" s="382"/>
      <c r="GLV12" s="382"/>
      <c r="GLW12" s="382"/>
      <c r="GLX12" s="382"/>
      <c r="GLY12" s="382"/>
      <c r="GLZ12" s="382"/>
      <c r="GMA12" s="382"/>
      <c r="GMB12" s="382"/>
      <c r="GMC12" s="382"/>
      <c r="GMD12" s="382"/>
      <c r="GME12" s="382"/>
      <c r="GMF12" s="382"/>
      <c r="GMG12" s="382"/>
      <c r="GMH12" s="382"/>
      <c r="GMI12" s="382"/>
      <c r="GMJ12" s="382"/>
      <c r="GMK12" s="382"/>
      <c r="GML12" s="382"/>
      <c r="GMM12" s="382"/>
      <c r="GMN12" s="382"/>
      <c r="GMO12" s="382"/>
      <c r="GMP12" s="382"/>
      <c r="GMQ12" s="382"/>
      <c r="GMR12" s="382"/>
      <c r="GMS12" s="382"/>
      <c r="GMT12" s="382"/>
      <c r="GMU12" s="382"/>
      <c r="GMV12" s="382"/>
      <c r="GMW12" s="382"/>
      <c r="GMX12" s="382"/>
      <c r="GMY12" s="382"/>
      <c r="GMZ12" s="382"/>
      <c r="GNA12" s="382"/>
      <c r="GNB12" s="382"/>
      <c r="GNC12" s="382"/>
      <c r="GND12" s="382"/>
      <c r="GNE12" s="382"/>
      <c r="GNF12" s="382"/>
      <c r="GNG12" s="382"/>
      <c r="GNH12" s="382"/>
      <c r="GNI12" s="382"/>
      <c r="GNJ12" s="382"/>
      <c r="GNK12" s="382"/>
      <c r="GNL12" s="382"/>
      <c r="GNM12" s="382"/>
      <c r="GNN12" s="382"/>
      <c r="GNO12" s="382"/>
      <c r="GNP12" s="382"/>
      <c r="GNQ12" s="382"/>
      <c r="GNR12" s="382"/>
      <c r="GNS12" s="382"/>
      <c r="GNT12" s="382"/>
      <c r="GNU12" s="382"/>
      <c r="GNV12" s="382"/>
      <c r="GNW12" s="382"/>
      <c r="GNX12" s="382"/>
      <c r="GNY12" s="382"/>
      <c r="GNZ12" s="382"/>
      <c r="GOA12" s="382"/>
      <c r="GOB12" s="382"/>
      <c r="GOC12" s="382"/>
      <c r="GOD12" s="382"/>
      <c r="GOE12" s="382"/>
      <c r="GOF12" s="382"/>
      <c r="GOG12" s="382"/>
      <c r="GOH12" s="382"/>
      <c r="GOI12" s="382"/>
      <c r="GOJ12" s="382"/>
      <c r="GOK12" s="382"/>
      <c r="GOL12" s="382"/>
      <c r="GOM12" s="382"/>
      <c r="GON12" s="382"/>
      <c r="GOO12" s="382"/>
      <c r="GOP12" s="382"/>
      <c r="GOQ12" s="382"/>
      <c r="GOR12" s="382"/>
      <c r="GOS12" s="382"/>
      <c r="GOT12" s="382"/>
      <c r="GOU12" s="382"/>
      <c r="GOV12" s="382"/>
      <c r="GOW12" s="382"/>
      <c r="GOX12" s="382"/>
      <c r="GOY12" s="382"/>
      <c r="GOZ12" s="382"/>
      <c r="GPA12" s="382"/>
      <c r="GPB12" s="382"/>
      <c r="GPC12" s="382"/>
      <c r="GPD12" s="382"/>
      <c r="GPE12" s="382"/>
      <c r="GPF12" s="382"/>
      <c r="GPG12" s="382"/>
      <c r="GPH12" s="382"/>
      <c r="GPI12" s="382"/>
      <c r="GPJ12" s="382"/>
      <c r="GPK12" s="382"/>
      <c r="GPL12" s="382"/>
      <c r="GPM12" s="382"/>
      <c r="GPN12" s="382"/>
      <c r="GPO12" s="382"/>
      <c r="GPP12" s="382"/>
      <c r="GPQ12" s="382"/>
      <c r="GPR12" s="382"/>
      <c r="GPS12" s="382"/>
      <c r="GPT12" s="382"/>
      <c r="GPU12" s="382"/>
      <c r="GPV12" s="382"/>
      <c r="GPW12" s="382"/>
      <c r="GPX12" s="382"/>
      <c r="GPY12" s="382"/>
      <c r="GPZ12" s="382"/>
      <c r="GQA12" s="382"/>
      <c r="GQB12" s="382"/>
      <c r="GQC12" s="382"/>
      <c r="GQD12" s="382"/>
      <c r="GQE12" s="382"/>
      <c r="GQF12" s="382"/>
      <c r="GQG12" s="382"/>
      <c r="GQH12" s="382"/>
      <c r="GQI12" s="382"/>
      <c r="GQJ12" s="382"/>
      <c r="GQK12" s="382"/>
      <c r="GQL12" s="382"/>
      <c r="GQM12" s="382"/>
      <c r="GQN12" s="382"/>
      <c r="GQO12" s="382"/>
      <c r="GQP12" s="382"/>
      <c r="GQQ12" s="382"/>
      <c r="GQR12" s="382"/>
      <c r="GQS12" s="382"/>
      <c r="GQT12" s="382"/>
      <c r="GQU12" s="382"/>
      <c r="GQV12" s="382"/>
      <c r="GQW12" s="382"/>
      <c r="GQX12" s="382"/>
      <c r="GQY12" s="382"/>
      <c r="GQZ12" s="382"/>
      <c r="GRA12" s="382"/>
      <c r="GRB12" s="382"/>
      <c r="GRC12" s="382"/>
      <c r="GRD12" s="382"/>
      <c r="GRE12" s="382"/>
      <c r="GRF12" s="382"/>
      <c r="GRG12" s="382"/>
      <c r="GRH12" s="382"/>
      <c r="GRI12" s="382"/>
      <c r="GRJ12" s="382"/>
      <c r="GRK12" s="382"/>
      <c r="GRL12" s="382"/>
      <c r="GRM12" s="382"/>
      <c r="GRN12" s="382"/>
      <c r="GRO12" s="382"/>
      <c r="GRP12" s="382"/>
      <c r="GRQ12" s="382"/>
      <c r="GRR12" s="382"/>
      <c r="GRS12" s="382"/>
      <c r="GRT12" s="382"/>
      <c r="GRU12" s="382"/>
      <c r="GRV12" s="382"/>
      <c r="GRW12" s="382"/>
      <c r="GRX12" s="382"/>
      <c r="GRY12" s="382"/>
      <c r="GRZ12" s="382"/>
      <c r="GSA12" s="382"/>
      <c r="GSB12" s="382"/>
      <c r="GSC12" s="382"/>
      <c r="GSD12" s="382"/>
      <c r="GSE12" s="382"/>
      <c r="GSF12" s="382"/>
      <c r="GSG12" s="382"/>
      <c r="GSH12" s="382"/>
      <c r="GSI12" s="382"/>
      <c r="GSJ12" s="382"/>
      <c r="GSK12" s="382"/>
      <c r="GSL12" s="382"/>
      <c r="GSM12" s="382"/>
      <c r="GSN12" s="382"/>
      <c r="GSO12" s="382"/>
      <c r="GSP12" s="382"/>
      <c r="GSQ12" s="382"/>
      <c r="GSR12" s="382"/>
      <c r="GSS12" s="382"/>
      <c r="GST12" s="382"/>
      <c r="GSU12" s="382"/>
      <c r="GSV12" s="382"/>
      <c r="GSW12" s="382"/>
      <c r="GSX12" s="382"/>
      <c r="GSY12" s="382"/>
      <c r="GSZ12" s="382"/>
      <c r="GTA12" s="382"/>
      <c r="GTB12" s="382"/>
      <c r="GTC12" s="382"/>
      <c r="GTD12" s="382"/>
      <c r="GTE12" s="382"/>
      <c r="GTF12" s="382"/>
      <c r="GTG12" s="382"/>
      <c r="GTH12" s="382"/>
      <c r="GTI12" s="382"/>
      <c r="GTJ12" s="382"/>
      <c r="GTK12" s="382"/>
      <c r="GTL12" s="382"/>
      <c r="GTM12" s="382"/>
      <c r="GTN12" s="382"/>
      <c r="GTO12" s="382"/>
      <c r="GTP12" s="382"/>
      <c r="GTQ12" s="382"/>
      <c r="GTR12" s="382"/>
      <c r="GTS12" s="382"/>
      <c r="GTT12" s="382"/>
      <c r="GTU12" s="382"/>
      <c r="GTV12" s="382"/>
      <c r="GTW12" s="382"/>
      <c r="GTX12" s="382"/>
      <c r="GTY12" s="382"/>
      <c r="GTZ12" s="382"/>
      <c r="GUA12" s="382"/>
      <c r="GUB12" s="382"/>
      <c r="GUC12" s="382"/>
      <c r="GUD12" s="382"/>
      <c r="GUE12" s="382"/>
      <c r="GUF12" s="382"/>
      <c r="GUG12" s="382"/>
      <c r="GUH12" s="382"/>
      <c r="GUI12" s="382"/>
      <c r="GUJ12" s="382"/>
      <c r="GUK12" s="382"/>
      <c r="GUL12" s="382"/>
      <c r="GUM12" s="382"/>
      <c r="GUN12" s="382"/>
      <c r="GUO12" s="382"/>
      <c r="GUP12" s="382"/>
      <c r="GUQ12" s="382"/>
      <c r="GUR12" s="382"/>
      <c r="GUS12" s="382"/>
      <c r="GUT12" s="382"/>
      <c r="GUU12" s="382"/>
      <c r="GUV12" s="382"/>
      <c r="GUW12" s="382"/>
      <c r="GUX12" s="382"/>
      <c r="GUY12" s="382"/>
      <c r="GUZ12" s="382"/>
      <c r="GVA12" s="382"/>
      <c r="GVB12" s="382"/>
      <c r="GVC12" s="382"/>
      <c r="GVD12" s="382"/>
      <c r="GVE12" s="382"/>
      <c r="GVF12" s="382"/>
      <c r="GVG12" s="382"/>
      <c r="GVH12" s="382"/>
      <c r="GVI12" s="382"/>
      <c r="GVJ12" s="382"/>
      <c r="GVK12" s="382"/>
      <c r="GVL12" s="382"/>
      <c r="GVM12" s="382"/>
      <c r="GVN12" s="382"/>
      <c r="GVO12" s="382"/>
      <c r="GVP12" s="382"/>
      <c r="GVQ12" s="382"/>
      <c r="GVR12" s="382"/>
      <c r="GVS12" s="382"/>
      <c r="GVT12" s="382"/>
      <c r="GVU12" s="382"/>
      <c r="GVV12" s="382"/>
      <c r="GVW12" s="382"/>
      <c r="GVX12" s="382"/>
      <c r="GVY12" s="382"/>
      <c r="GVZ12" s="382"/>
      <c r="GWA12" s="382"/>
      <c r="GWB12" s="382"/>
      <c r="GWC12" s="382"/>
      <c r="GWD12" s="382"/>
      <c r="GWE12" s="382"/>
      <c r="GWF12" s="382"/>
      <c r="GWG12" s="382"/>
      <c r="GWH12" s="382"/>
      <c r="GWI12" s="382"/>
      <c r="GWJ12" s="382"/>
      <c r="GWK12" s="382"/>
      <c r="GWL12" s="382"/>
      <c r="GWM12" s="382"/>
      <c r="GWN12" s="382"/>
      <c r="GWO12" s="382"/>
      <c r="GWP12" s="382"/>
      <c r="GWQ12" s="382"/>
      <c r="GWR12" s="382"/>
      <c r="GWS12" s="382"/>
      <c r="GWT12" s="382"/>
      <c r="GWU12" s="382"/>
      <c r="GWV12" s="382"/>
      <c r="GWW12" s="382"/>
      <c r="GWX12" s="382"/>
      <c r="GWY12" s="382"/>
      <c r="GWZ12" s="382"/>
      <c r="GXA12" s="382"/>
      <c r="GXB12" s="382"/>
      <c r="GXC12" s="382"/>
      <c r="GXD12" s="382"/>
      <c r="GXE12" s="382"/>
      <c r="GXF12" s="382"/>
      <c r="GXG12" s="382"/>
      <c r="GXH12" s="382"/>
      <c r="GXI12" s="382"/>
      <c r="GXJ12" s="382"/>
      <c r="GXK12" s="382"/>
      <c r="GXL12" s="382"/>
      <c r="GXM12" s="382"/>
      <c r="GXN12" s="382"/>
      <c r="GXO12" s="382"/>
      <c r="GXP12" s="382"/>
      <c r="GXQ12" s="382"/>
      <c r="GXR12" s="382"/>
      <c r="GXS12" s="382"/>
      <c r="GXT12" s="382"/>
      <c r="GXU12" s="382"/>
      <c r="GXV12" s="382"/>
      <c r="GXW12" s="382"/>
      <c r="GXX12" s="382"/>
      <c r="GXY12" s="382"/>
      <c r="GXZ12" s="382"/>
      <c r="GYA12" s="382"/>
      <c r="GYB12" s="382"/>
      <c r="GYC12" s="382"/>
      <c r="GYD12" s="382"/>
      <c r="GYE12" s="382"/>
      <c r="GYF12" s="382"/>
      <c r="GYG12" s="382"/>
      <c r="GYH12" s="382"/>
      <c r="GYI12" s="382"/>
      <c r="GYJ12" s="382"/>
      <c r="GYK12" s="382"/>
      <c r="GYL12" s="382"/>
      <c r="GYM12" s="382"/>
      <c r="GYN12" s="382"/>
      <c r="GYO12" s="382"/>
      <c r="GYP12" s="382"/>
      <c r="GYQ12" s="382"/>
      <c r="GYR12" s="382"/>
      <c r="GYS12" s="382"/>
      <c r="GYT12" s="382"/>
      <c r="GYU12" s="382"/>
      <c r="GYV12" s="382"/>
      <c r="GYW12" s="382"/>
      <c r="GYX12" s="382"/>
      <c r="GYY12" s="382"/>
      <c r="GYZ12" s="382"/>
      <c r="GZA12" s="382"/>
      <c r="GZB12" s="382"/>
      <c r="GZC12" s="382"/>
      <c r="GZD12" s="382"/>
      <c r="GZE12" s="382"/>
      <c r="GZF12" s="382"/>
      <c r="GZG12" s="382"/>
      <c r="GZH12" s="382"/>
      <c r="GZI12" s="382"/>
      <c r="GZJ12" s="382"/>
      <c r="GZK12" s="382"/>
      <c r="GZL12" s="382"/>
      <c r="GZM12" s="382"/>
      <c r="GZN12" s="382"/>
      <c r="GZO12" s="382"/>
      <c r="GZP12" s="382"/>
      <c r="GZQ12" s="382"/>
      <c r="GZR12" s="382"/>
      <c r="GZS12" s="382"/>
      <c r="GZT12" s="382"/>
      <c r="GZU12" s="382"/>
      <c r="GZV12" s="382"/>
      <c r="GZW12" s="382"/>
      <c r="GZX12" s="382"/>
      <c r="GZY12" s="382"/>
      <c r="GZZ12" s="382"/>
      <c r="HAA12" s="382"/>
      <c r="HAB12" s="382"/>
      <c r="HAC12" s="382"/>
      <c r="HAD12" s="382"/>
      <c r="HAE12" s="382"/>
      <c r="HAF12" s="382"/>
      <c r="HAG12" s="382"/>
      <c r="HAH12" s="382"/>
      <c r="HAI12" s="382"/>
      <c r="HAJ12" s="382"/>
      <c r="HAK12" s="382"/>
      <c r="HAL12" s="382"/>
      <c r="HAM12" s="382"/>
      <c r="HAN12" s="382"/>
      <c r="HAO12" s="382"/>
      <c r="HAP12" s="382"/>
      <c r="HAQ12" s="382"/>
      <c r="HAR12" s="382"/>
      <c r="HAS12" s="382"/>
      <c r="HAT12" s="382"/>
      <c r="HAU12" s="382"/>
      <c r="HAV12" s="382"/>
      <c r="HAW12" s="382"/>
      <c r="HAX12" s="382"/>
      <c r="HAY12" s="382"/>
      <c r="HAZ12" s="382"/>
      <c r="HBA12" s="382"/>
      <c r="HBB12" s="382"/>
      <c r="HBC12" s="382"/>
      <c r="HBD12" s="382"/>
      <c r="HBE12" s="382"/>
      <c r="HBF12" s="382"/>
      <c r="HBG12" s="382"/>
      <c r="HBH12" s="382"/>
      <c r="HBI12" s="382"/>
      <c r="HBJ12" s="382"/>
      <c r="HBK12" s="382"/>
      <c r="HBL12" s="382"/>
      <c r="HBM12" s="382"/>
      <c r="HBN12" s="382"/>
      <c r="HBO12" s="382"/>
      <c r="HBP12" s="382"/>
      <c r="HBQ12" s="382"/>
      <c r="HBR12" s="382"/>
      <c r="HBS12" s="382"/>
      <c r="HBT12" s="382"/>
      <c r="HBU12" s="382"/>
      <c r="HBV12" s="382"/>
      <c r="HBW12" s="382"/>
      <c r="HBX12" s="382"/>
      <c r="HBY12" s="382"/>
      <c r="HBZ12" s="382"/>
      <c r="HCA12" s="382"/>
      <c r="HCB12" s="382"/>
      <c r="HCC12" s="382"/>
      <c r="HCD12" s="382"/>
      <c r="HCE12" s="382"/>
      <c r="HCF12" s="382"/>
      <c r="HCG12" s="382"/>
      <c r="HCH12" s="382"/>
      <c r="HCI12" s="382"/>
      <c r="HCJ12" s="382"/>
      <c r="HCK12" s="382"/>
      <c r="HCL12" s="382"/>
      <c r="HCM12" s="382"/>
      <c r="HCN12" s="382"/>
      <c r="HCO12" s="382"/>
      <c r="HCP12" s="382"/>
      <c r="HCQ12" s="382"/>
      <c r="HCR12" s="382"/>
      <c r="HCS12" s="382"/>
      <c r="HCT12" s="382"/>
      <c r="HCU12" s="382"/>
      <c r="HCV12" s="382"/>
      <c r="HCW12" s="382"/>
      <c r="HCX12" s="382"/>
      <c r="HCY12" s="382"/>
      <c r="HCZ12" s="382"/>
      <c r="HDA12" s="382"/>
      <c r="HDB12" s="382"/>
      <c r="HDC12" s="382"/>
      <c r="HDD12" s="382"/>
      <c r="HDE12" s="382"/>
      <c r="HDF12" s="382"/>
      <c r="HDG12" s="382"/>
      <c r="HDH12" s="382"/>
      <c r="HDI12" s="382"/>
      <c r="HDJ12" s="382"/>
      <c r="HDK12" s="382"/>
      <c r="HDL12" s="382"/>
      <c r="HDM12" s="382"/>
      <c r="HDN12" s="382"/>
      <c r="HDO12" s="382"/>
      <c r="HDP12" s="382"/>
      <c r="HDQ12" s="382"/>
      <c r="HDR12" s="382"/>
      <c r="HDS12" s="382"/>
      <c r="HDT12" s="382"/>
      <c r="HDU12" s="382"/>
      <c r="HDV12" s="382"/>
      <c r="HDW12" s="382"/>
      <c r="HDX12" s="382"/>
      <c r="HDY12" s="382"/>
      <c r="HDZ12" s="382"/>
      <c r="HEA12" s="382"/>
      <c r="HEB12" s="382"/>
      <c r="HEC12" s="382"/>
      <c r="HED12" s="382"/>
      <c r="HEE12" s="382"/>
      <c r="HEF12" s="382"/>
      <c r="HEG12" s="382"/>
      <c r="HEH12" s="382"/>
      <c r="HEI12" s="382"/>
      <c r="HEJ12" s="382"/>
      <c r="HEK12" s="382"/>
      <c r="HEL12" s="382"/>
      <c r="HEM12" s="382"/>
      <c r="HEN12" s="382"/>
      <c r="HEO12" s="382"/>
      <c r="HEP12" s="382"/>
      <c r="HEQ12" s="382"/>
      <c r="HER12" s="382"/>
      <c r="HES12" s="382"/>
      <c r="HET12" s="382"/>
      <c r="HEU12" s="382"/>
      <c r="HEV12" s="382"/>
      <c r="HEW12" s="382"/>
      <c r="HEX12" s="382"/>
      <c r="HEY12" s="382"/>
      <c r="HEZ12" s="382"/>
      <c r="HFA12" s="382"/>
      <c r="HFB12" s="382"/>
      <c r="HFC12" s="382"/>
      <c r="HFD12" s="382"/>
      <c r="HFE12" s="382"/>
      <c r="HFF12" s="382"/>
      <c r="HFG12" s="382"/>
      <c r="HFH12" s="382"/>
      <c r="HFI12" s="382"/>
      <c r="HFJ12" s="382"/>
      <c r="HFK12" s="382"/>
      <c r="HFL12" s="382"/>
      <c r="HFM12" s="382"/>
      <c r="HFN12" s="382"/>
      <c r="HFO12" s="382"/>
      <c r="HFP12" s="382"/>
      <c r="HFQ12" s="382"/>
      <c r="HFR12" s="382"/>
      <c r="HFS12" s="382"/>
      <c r="HFT12" s="382"/>
      <c r="HFU12" s="382"/>
      <c r="HFV12" s="382"/>
      <c r="HFW12" s="382"/>
      <c r="HFX12" s="382"/>
      <c r="HFY12" s="382"/>
      <c r="HFZ12" s="382"/>
      <c r="HGA12" s="382"/>
      <c r="HGB12" s="382"/>
      <c r="HGC12" s="382"/>
      <c r="HGD12" s="382"/>
      <c r="HGE12" s="382"/>
      <c r="HGF12" s="382"/>
      <c r="HGG12" s="382"/>
      <c r="HGH12" s="382"/>
      <c r="HGI12" s="382"/>
      <c r="HGJ12" s="382"/>
      <c r="HGK12" s="382"/>
      <c r="HGL12" s="382"/>
      <c r="HGM12" s="382"/>
      <c r="HGN12" s="382"/>
      <c r="HGO12" s="382"/>
      <c r="HGP12" s="382"/>
      <c r="HGQ12" s="382"/>
      <c r="HGR12" s="382"/>
      <c r="HGS12" s="382"/>
      <c r="HGT12" s="382"/>
      <c r="HGU12" s="382"/>
      <c r="HGV12" s="382"/>
      <c r="HGW12" s="382"/>
      <c r="HGX12" s="382"/>
      <c r="HGY12" s="382"/>
      <c r="HGZ12" s="382"/>
      <c r="HHA12" s="382"/>
      <c r="HHB12" s="382"/>
      <c r="HHC12" s="382"/>
      <c r="HHD12" s="382"/>
      <c r="HHE12" s="382"/>
      <c r="HHF12" s="382"/>
      <c r="HHG12" s="382"/>
      <c r="HHH12" s="382"/>
      <c r="HHI12" s="382"/>
      <c r="HHJ12" s="382"/>
      <c r="HHK12" s="382"/>
      <c r="HHL12" s="382"/>
      <c r="HHM12" s="382"/>
      <c r="HHN12" s="382"/>
      <c r="HHO12" s="382"/>
      <c r="HHP12" s="382"/>
      <c r="HHQ12" s="382"/>
      <c r="HHR12" s="382"/>
      <c r="HHS12" s="382"/>
      <c r="HHT12" s="382"/>
      <c r="HHU12" s="382"/>
      <c r="HHV12" s="382"/>
      <c r="HHW12" s="382"/>
      <c r="HHX12" s="382"/>
      <c r="HHY12" s="382"/>
      <c r="HHZ12" s="382"/>
      <c r="HIA12" s="382"/>
      <c r="HIB12" s="382"/>
      <c r="HIC12" s="382"/>
      <c r="HID12" s="382"/>
      <c r="HIE12" s="382"/>
      <c r="HIF12" s="382"/>
      <c r="HIG12" s="382"/>
      <c r="HIH12" s="382"/>
      <c r="HII12" s="382"/>
      <c r="HIJ12" s="382"/>
      <c r="HIK12" s="382"/>
      <c r="HIL12" s="382"/>
      <c r="HIM12" s="382"/>
      <c r="HIN12" s="382"/>
      <c r="HIO12" s="382"/>
      <c r="HIP12" s="382"/>
      <c r="HIQ12" s="382"/>
      <c r="HIR12" s="382"/>
      <c r="HIS12" s="382"/>
      <c r="HIT12" s="382"/>
      <c r="HIU12" s="382"/>
      <c r="HIV12" s="382"/>
      <c r="HIW12" s="382"/>
      <c r="HIX12" s="382"/>
      <c r="HIY12" s="382"/>
      <c r="HIZ12" s="382"/>
      <c r="HJA12" s="382"/>
      <c r="HJB12" s="382"/>
      <c r="HJC12" s="382"/>
      <c r="HJD12" s="382"/>
      <c r="HJE12" s="382"/>
      <c r="HJF12" s="382"/>
      <c r="HJG12" s="382"/>
      <c r="HJH12" s="382"/>
      <c r="HJI12" s="382"/>
      <c r="HJJ12" s="382"/>
      <c r="HJK12" s="382"/>
      <c r="HJL12" s="382"/>
      <c r="HJM12" s="382"/>
      <c r="HJN12" s="382"/>
      <c r="HJO12" s="382"/>
      <c r="HJP12" s="382"/>
      <c r="HJQ12" s="382"/>
      <c r="HJR12" s="382"/>
      <c r="HJS12" s="382"/>
      <c r="HJT12" s="382"/>
      <c r="HJU12" s="382"/>
      <c r="HJV12" s="382"/>
      <c r="HJW12" s="382"/>
      <c r="HJX12" s="382"/>
      <c r="HJY12" s="382"/>
      <c r="HJZ12" s="382"/>
      <c r="HKA12" s="382"/>
      <c r="HKB12" s="382"/>
      <c r="HKC12" s="382"/>
      <c r="HKD12" s="382"/>
      <c r="HKE12" s="382"/>
      <c r="HKF12" s="382"/>
      <c r="HKG12" s="382"/>
      <c r="HKH12" s="382"/>
      <c r="HKI12" s="382"/>
      <c r="HKJ12" s="382"/>
      <c r="HKK12" s="382"/>
      <c r="HKL12" s="382"/>
      <c r="HKM12" s="382"/>
      <c r="HKN12" s="382"/>
      <c r="HKO12" s="382"/>
      <c r="HKP12" s="382"/>
      <c r="HKQ12" s="382"/>
      <c r="HKR12" s="382"/>
      <c r="HKS12" s="382"/>
      <c r="HKT12" s="382"/>
      <c r="HKU12" s="382"/>
      <c r="HKV12" s="382"/>
      <c r="HKW12" s="382"/>
      <c r="HKX12" s="382"/>
      <c r="HKY12" s="382"/>
      <c r="HKZ12" s="382"/>
      <c r="HLA12" s="382"/>
      <c r="HLB12" s="382"/>
      <c r="HLC12" s="382"/>
      <c r="HLD12" s="382"/>
      <c r="HLE12" s="382"/>
      <c r="HLF12" s="382"/>
      <c r="HLG12" s="382"/>
      <c r="HLH12" s="382"/>
      <c r="HLI12" s="382"/>
      <c r="HLJ12" s="382"/>
      <c r="HLK12" s="382"/>
      <c r="HLL12" s="382"/>
      <c r="HLM12" s="382"/>
      <c r="HLN12" s="382"/>
      <c r="HLO12" s="382"/>
      <c r="HLP12" s="382"/>
      <c r="HLQ12" s="382"/>
      <c r="HLR12" s="382"/>
      <c r="HLS12" s="382"/>
      <c r="HLT12" s="382"/>
      <c r="HLU12" s="382"/>
      <c r="HLV12" s="382"/>
      <c r="HLW12" s="382"/>
      <c r="HLX12" s="382"/>
      <c r="HLY12" s="382"/>
      <c r="HLZ12" s="382"/>
      <c r="HMA12" s="382"/>
      <c r="HMB12" s="382"/>
      <c r="HMC12" s="382"/>
      <c r="HMD12" s="382"/>
      <c r="HME12" s="382"/>
      <c r="HMF12" s="382"/>
      <c r="HMG12" s="382"/>
      <c r="HMH12" s="382"/>
      <c r="HMI12" s="382"/>
      <c r="HMJ12" s="382"/>
      <c r="HMK12" s="382"/>
      <c r="HML12" s="382"/>
      <c r="HMM12" s="382"/>
      <c r="HMN12" s="382"/>
      <c r="HMO12" s="382"/>
      <c r="HMP12" s="382"/>
      <c r="HMQ12" s="382"/>
      <c r="HMR12" s="382"/>
      <c r="HMS12" s="382"/>
      <c r="HMT12" s="382"/>
      <c r="HMU12" s="382"/>
      <c r="HMV12" s="382"/>
      <c r="HMW12" s="382"/>
      <c r="HMX12" s="382"/>
      <c r="HMY12" s="382"/>
      <c r="HMZ12" s="382"/>
      <c r="HNA12" s="382"/>
      <c r="HNB12" s="382"/>
      <c r="HNC12" s="382"/>
      <c r="HND12" s="382"/>
      <c r="HNE12" s="382"/>
      <c r="HNF12" s="382"/>
      <c r="HNG12" s="382"/>
      <c r="HNH12" s="382"/>
      <c r="HNI12" s="382"/>
      <c r="HNJ12" s="382"/>
      <c r="HNK12" s="382"/>
      <c r="HNL12" s="382"/>
      <c r="HNM12" s="382"/>
      <c r="HNN12" s="382"/>
      <c r="HNO12" s="382"/>
      <c r="HNP12" s="382"/>
      <c r="HNQ12" s="382"/>
      <c r="HNR12" s="382"/>
      <c r="HNS12" s="382"/>
      <c r="HNT12" s="382"/>
      <c r="HNU12" s="382"/>
      <c r="HNV12" s="382"/>
      <c r="HNW12" s="382"/>
      <c r="HNX12" s="382"/>
      <c r="HNY12" s="382"/>
      <c r="HNZ12" s="382"/>
      <c r="HOA12" s="382"/>
      <c r="HOB12" s="382"/>
      <c r="HOC12" s="382"/>
      <c r="HOD12" s="382"/>
      <c r="HOE12" s="382"/>
      <c r="HOF12" s="382"/>
      <c r="HOG12" s="382"/>
      <c r="HOH12" s="382"/>
      <c r="HOI12" s="382"/>
      <c r="HOJ12" s="382"/>
      <c r="HOK12" s="382"/>
      <c r="HOL12" s="382"/>
      <c r="HOM12" s="382"/>
      <c r="HON12" s="382"/>
      <c r="HOO12" s="382"/>
      <c r="HOP12" s="382"/>
      <c r="HOQ12" s="382"/>
      <c r="HOR12" s="382"/>
      <c r="HOS12" s="382"/>
      <c r="HOT12" s="382"/>
      <c r="HOU12" s="382"/>
      <c r="HOV12" s="382"/>
      <c r="HOW12" s="382"/>
      <c r="HOX12" s="382"/>
      <c r="HOY12" s="382"/>
      <c r="HOZ12" s="382"/>
      <c r="HPA12" s="382"/>
      <c r="HPB12" s="382"/>
      <c r="HPC12" s="382"/>
      <c r="HPD12" s="382"/>
      <c r="HPE12" s="382"/>
      <c r="HPF12" s="382"/>
      <c r="HPG12" s="382"/>
      <c r="HPH12" s="382"/>
      <c r="HPI12" s="382"/>
      <c r="HPJ12" s="382"/>
      <c r="HPK12" s="382"/>
      <c r="HPL12" s="382"/>
      <c r="HPM12" s="382"/>
      <c r="HPN12" s="382"/>
      <c r="HPO12" s="382"/>
      <c r="HPP12" s="382"/>
      <c r="HPQ12" s="382"/>
      <c r="HPR12" s="382"/>
      <c r="HPS12" s="382"/>
      <c r="HPT12" s="382"/>
      <c r="HPU12" s="382"/>
      <c r="HPV12" s="382"/>
      <c r="HPW12" s="382"/>
      <c r="HPX12" s="382"/>
      <c r="HPY12" s="382"/>
      <c r="HPZ12" s="382"/>
      <c r="HQA12" s="382"/>
      <c r="HQB12" s="382"/>
      <c r="HQC12" s="382"/>
      <c r="HQD12" s="382"/>
      <c r="HQE12" s="382"/>
      <c r="HQF12" s="382"/>
      <c r="HQG12" s="382"/>
      <c r="HQH12" s="382"/>
      <c r="HQI12" s="382"/>
      <c r="HQJ12" s="382"/>
      <c r="HQK12" s="382"/>
      <c r="HQL12" s="382"/>
      <c r="HQM12" s="382"/>
      <c r="HQN12" s="382"/>
      <c r="HQO12" s="382"/>
      <c r="HQP12" s="382"/>
      <c r="HQQ12" s="382"/>
      <c r="HQR12" s="382"/>
      <c r="HQS12" s="382"/>
      <c r="HQT12" s="382"/>
      <c r="HQU12" s="382"/>
      <c r="HQV12" s="382"/>
      <c r="HQW12" s="382"/>
      <c r="HQX12" s="382"/>
      <c r="HQY12" s="382"/>
      <c r="HQZ12" s="382"/>
      <c r="HRA12" s="382"/>
      <c r="HRB12" s="382"/>
      <c r="HRC12" s="382"/>
      <c r="HRD12" s="382"/>
      <c r="HRE12" s="382"/>
      <c r="HRF12" s="382"/>
      <c r="HRG12" s="382"/>
      <c r="HRH12" s="382"/>
      <c r="HRI12" s="382"/>
      <c r="HRJ12" s="382"/>
      <c r="HRK12" s="382"/>
      <c r="HRL12" s="382"/>
      <c r="HRM12" s="382"/>
      <c r="HRN12" s="382"/>
      <c r="HRO12" s="382"/>
      <c r="HRP12" s="382"/>
      <c r="HRQ12" s="382"/>
      <c r="HRR12" s="382"/>
      <c r="HRS12" s="382"/>
      <c r="HRT12" s="382"/>
      <c r="HRU12" s="382"/>
      <c r="HRV12" s="382"/>
      <c r="HRW12" s="382"/>
      <c r="HRX12" s="382"/>
      <c r="HRY12" s="382"/>
      <c r="HRZ12" s="382"/>
      <c r="HSA12" s="382"/>
      <c r="HSB12" s="382"/>
      <c r="HSC12" s="382"/>
      <c r="HSD12" s="382"/>
      <c r="HSE12" s="382"/>
      <c r="HSF12" s="382"/>
      <c r="HSG12" s="382"/>
      <c r="HSH12" s="382"/>
      <c r="HSI12" s="382"/>
      <c r="HSJ12" s="382"/>
      <c r="HSK12" s="382"/>
      <c r="HSL12" s="382"/>
      <c r="HSM12" s="382"/>
      <c r="HSN12" s="382"/>
      <c r="HSO12" s="382"/>
      <c r="HSP12" s="382"/>
      <c r="HSQ12" s="382"/>
      <c r="HSR12" s="382"/>
      <c r="HSS12" s="382"/>
      <c r="HST12" s="382"/>
      <c r="HSU12" s="382"/>
      <c r="HSV12" s="382"/>
      <c r="HSW12" s="382"/>
      <c r="HSX12" s="382"/>
      <c r="HSY12" s="382"/>
      <c r="HSZ12" s="382"/>
      <c r="HTA12" s="382"/>
      <c r="HTB12" s="382"/>
      <c r="HTC12" s="382"/>
      <c r="HTD12" s="382"/>
      <c r="HTE12" s="382"/>
      <c r="HTF12" s="382"/>
      <c r="HTG12" s="382"/>
      <c r="HTH12" s="382"/>
      <c r="HTI12" s="382"/>
      <c r="HTJ12" s="382"/>
      <c r="HTK12" s="382"/>
      <c r="HTL12" s="382"/>
      <c r="HTM12" s="382"/>
      <c r="HTN12" s="382"/>
      <c r="HTO12" s="382"/>
      <c r="HTP12" s="382"/>
      <c r="HTQ12" s="382"/>
      <c r="HTR12" s="382"/>
      <c r="HTS12" s="382"/>
      <c r="HTT12" s="382"/>
      <c r="HTU12" s="382"/>
      <c r="HTV12" s="382"/>
      <c r="HTW12" s="382"/>
      <c r="HTX12" s="382"/>
      <c r="HTY12" s="382"/>
      <c r="HTZ12" s="382"/>
      <c r="HUA12" s="382"/>
      <c r="HUB12" s="382"/>
      <c r="HUC12" s="382"/>
      <c r="HUD12" s="382"/>
      <c r="HUE12" s="382"/>
      <c r="HUF12" s="382"/>
      <c r="HUG12" s="382"/>
      <c r="HUH12" s="382"/>
      <c r="HUI12" s="382"/>
      <c r="HUJ12" s="382"/>
      <c r="HUK12" s="382"/>
      <c r="HUL12" s="382"/>
      <c r="HUM12" s="382"/>
      <c r="HUN12" s="382"/>
      <c r="HUO12" s="382"/>
      <c r="HUP12" s="382"/>
      <c r="HUQ12" s="382"/>
      <c r="HUR12" s="382"/>
      <c r="HUS12" s="382"/>
      <c r="HUT12" s="382"/>
      <c r="HUU12" s="382"/>
      <c r="HUV12" s="382"/>
      <c r="HUW12" s="382"/>
      <c r="HUX12" s="382"/>
      <c r="HUY12" s="382"/>
      <c r="HUZ12" s="382"/>
      <c r="HVA12" s="382"/>
      <c r="HVB12" s="382"/>
      <c r="HVC12" s="382"/>
      <c r="HVD12" s="382"/>
      <c r="HVE12" s="382"/>
      <c r="HVF12" s="382"/>
      <c r="HVG12" s="382"/>
      <c r="HVH12" s="382"/>
      <c r="HVI12" s="382"/>
      <c r="HVJ12" s="382"/>
      <c r="HVK12" s="382"/>
      <c r="HVL12" s="382"/>
      <c r="HVM12" s="382"/>
      <c r="HVN12" s="382"/>
      <c r="HVO12" s="382"/>
      <c r="HVP12" s="382"/>
      <c r="HVQ12" s="382"/>
      <c r="HVR12" s="382"/>
      <c r="HVS12" s="382"/>
      <c r="HVT12" s="382"/>
      <c r="HVU12" s="382"/>
      <c r="HVV12" s="382"/>
      <c r="HVW12" s="382"/>
      <c r="HVX12" s="382"/>
      <c r="HVY12" s="382"/>
      <c r="HVZ12" s="382"/>
      <c r="HWA12" s="382"/>
      <c r="HWB12" s="382"/>
      <c r="HWC12" s="382"/>
      <c r="HWD12" s="382"/>
      <c r="HWE12" s="382"/>
      <c r="HWF12" s="382"/>
      <c r="HWG12" s="382"/>
      <c r="HWH12" s="382"/>
      <c r="HWI12" s="382"/>
      <c r="HWJ12" s="382"/>
      <c r="HWK12" s="382"/>
      <c r="HWL12" s="382"/>
      <c r="HWM12" s="382"/>
      <c r="HWN12" s="382"/>
      <c r="HWO12" s="382"/>
      <c r="HWP12" s="382"/>
      <c r="HWQ12" s="382"/>
      <c r="HWR12" s="382"/>
      <c r="HWS12" s="382"/>
      <c r="HWT12" s="382"/>
      <c r="HWU12" s="382"/>
      <c r="HWV12" s="382"/>
      <c r="HWW12" s="382"/>
      <c r="HWX12" s="382"/>
      <c r="HWY12" s="382"/>
      <c r="HWZ12" s="382"/>
      <c r="HXA12" s="382"/>
      <c r="HXB12" s="382"/>
      <c r="HXC12" s="382"/>
      <c r="HXD12" s="382"/>
      <c r="HXE12" s="382"/>
      <c r="HXF12" s="382"/>
      <c r="HXG12" s="382"/>
      <c r="HXH12" s="382"/>
      <c r="HXI12" s="382"/>
      <c r="HXJ12" s="382"/>
      <c r="HXK12" s="382"/>
      <c r="HXL12" s="382"/>
      <c r="HXM12" s="382"/>
      <c r="HXN12" s="382"/>
      <c r="HXO12" s="382"/>
      <c r="HXP12" s="382"/>
      <c r="HXQ12" s="382"/>
      <c r="HXR12" s="382"/>
      <c r="HXS12" s="382"/>
      <c r="HXT12" s="382"/>
      <c r="HXU12" s="382"/>
      <c r="HXV12" s="382"/>
      <c r="HXW12" s="382"/>
      <c r="HXX12" s="382"/>
      <c r="HXY12" s="382"/>
      <c r="HXZ12" s="382"/>
      <c r="HYA12" s="382"/>
      <c r="HYB12" s="382"/>
      <c r="HYC12" s="382"/>
      <c r="HYD12" s="382"/>
      <c r="HYE12" s="382"/>
      <c r="HYF12" s="382"/>
      <c r="HYG12" s="382"/>
      <c r="HYH12" s="382"/>
      <c r="HYI12" s="382"/>
      <c r="HYJ12" s="382"/>
      <c r="HYK12" s="382"/>
      <c r="HYL12" s="382"/>
      <c r="HYM12" s="382"/>
      <c r="HYN12" s="382"/>
      <c r="HYO12" s="382"/>
      <c r="HYP12" s="382"/>
      <c r="HYQ12" s="382"/>
      <c r="HYR12" s="382"/>
      <c r="HYS12" s="382"/>
      <c r="HYT12" s="382"/>
      <c r="HYU12" s="382"/>
      <c r="HYV12" s="382"/>
      <c r="HYW12" s="382"/>
      <c r="HYX12" s="382"/>
      <c r="HYY12" s="382"/>
      <c r="HYZ12" s="382"/>
      <c r="HZA12" s="382"/>
      <c r="HZB12" s="382"/>
      <c r="HZC12" s="382"/>
      <c r="HZD12" s="382"/>
      <c r="HZE12" s="382"/>
      <c r="HZF12" s="382"/>
      <c r="HZG12" s="382"/>
      <c r="HZH12" s="382"/>
      <c r="HZI12" s="382"/>
      <c r="HZJ12" s="382"/>
      <c r="HZK12" s="382"/>
      <c r="HZL12" s="382"/>
      <c r="HZM12" s="382"/>
      <c r="HZN12" s="382"/>
      <c r="HZO12" s="382"/>
      <c r="HZP12" s="382"/>
      <c r="HZQ12" s="382"/>
      <c r="HZR12" s="382"/>
      <c r="HZS12" s="382"/>
      <c r="HZT12" s="382"/>
      <c r="HZU12" s="382"/>
      <c r="HZV12" s="382"/>
      <c r="HZW12" s="382"/>
      <c r="HZX12" s="382"/>
      <c r="HZY12" s="382"/>
      <c r="HZZ12" s="382"/>
      <c r="IAA12" s="382"/>
      <c r="IAB12" s="382"/>
      <c r="IAC12" s="382"/>
      <c r="IAD12" s="382"/>
      <c r="IAE12" s="382"/>
      <c r="IAF12" s="382"/>
      <c r="IAG12" s="382"/>
      <c r="IAH12" s="382"/>
      <c r="IAI12" s="382"/>
      <c r="IAJ12" s="382"/>
      <c r="IAK12" s="382"/>
      <c r="IAL12" s="382"/>
      <c r="IAM12" s="382"/>
      <c r="IAN12" s="382"/>
      <c r="IAO12" s="382"/>
      <c r="IAP12" s="382"/>
      <c r="IAQ12" s="382"/>
      <c r="IAR12" s="382"/>
      <c r="IAS12" s="382"/>
      <c r="IAT12" s="382"/>
      <c r="IAU12" s="382"/>
      <c r="IAV12" s="382"/>
      <c r="IAW12" s="382"/>
      <c r="IAX12" s="382"/>
      <c r="IAY12" s="382"/>
      <c r="IAZ12" s="382"/>
      <c r="IBA12" s="382"/>
      <c r="IBB12" s="382"/>
      <c r="IBC12" s="382"/>
      <c r="IBD12" s="382"/>
      <c r="IBE12" s="382"/>
      <c r="IBF12" s="382"/>
      <c r="IBG12" s="382"/>
      <c r="IBH12" s="382"/>
      <c r="IBI12" s="382"/>
      <c r="IBJ12" s="382"/>
      <c r="IBK12" s="382"/>
      <c r="IBL12" s="382"/>
      <c r="IBM12" s="382"/>
      <c r="IBN12" s="382"/>
      <c r="IBO12" s="382"/>
      <c r="IBP12" s="382"/>
      <c r="IBQ12" s="382"/>
      <c r="IBR12" s="382"/>
      <c r="IBS12" s="382"/>
      <c r="IBT12" s="382"/>
      <c r="IBU12" s="382"/>
      <c r="IBV12" s="382"/>
      <c r="IBW12" s="382"/>
      <c r="IBX12" s="382"/>
      <c r="IBY12" s="382"/>
      <c r="IBZ12" s="382"/>
      <c r="ICA12" s="382"/>
      <c r="ICB12" s="382"/>
      <c r="ICC12" s="382"/>
      <c r="ICD12" s="382"/>
      <c r="ICE12" s="382"/>
      <c r="ICF12" s="382"/>
      <c r="ICG12" s="382"/>
      <c r="ICH12" s="382"/>
      <c r="ICI12" s="382"/>
      <c r="ICJ12" s="382"/>
      <c r="ICK12" s="382"/>
      <c r="ICL12" s="382"/>
      <c r="ICM12" s="382"/>
      <c r="ICN12" s="382"/>
      <c r="ICO12" s="382"/>
      <c r="ICP12" s="382"/>
      <c r="ICQ12" s="382"/>
      <c r="ICR12" s="382"/>
      <c r="ICS12" s="382"/>
      <c r="ICT12" s="382"/>
      <c r="ICU12" s="382"/>
      <c r="ICV12" s="382"/>
      <c r="ICW12" s="382"/>
      <c r="ICX12" s="382"/>
      <c r="ICY12" s="382"/>
      <c r="ICZ12" s="382"/>
      <c r="IDA12" s="382"/>
      <c r="IDB12" s="382"/>
      <c r="IDC12" s="382"/>
      <c r="IDD12" s="382"/>
      <c r="IDE12" s="382"/>
      <c r="IDF12" s="382"/>
      <c r="IDG12" s="382"/>
      <c r="IDH12" s="382"/>
      <c r="IDI12" s="382"/>
      <c r="IDJ12" s="382"/>
      <c r="IDK12" s="382"/>
      <c r="IDL12" s="382"/>
      <c r="IDM12" s="382"/>
      <c r="IDN12" s="382"/>
      <c r="IDO12" s="382"/>
      <c r="IDP12" s="382"/>
      <c r="IDQ12" s="382"/>
      <c r="IDR12" s="382"/>
      <c r="IDS12" s="382"/>
      <c r="IDT12" s="382"/>
      <c r="IDU12" s="382"/>
      <c r="IDV12" s="382"/>
      <c r="IDW12" s="382"/>
      <c r="IDX12" s="382"/>
      <c r="IDY12" s="382"/>
      <c r="IDZ12" s="382"/>
      <c r="IEA12" s="382"/>
      <c r="IEB12" s="382"/>
      <c r="IEC12" s="382"/>
      <c r="IED12" s="382"/>
      <c r="IEE12" s="382"/>
      <c r="IEF12" s="382"/>
      <c r="IEG12" s="382"/>
      <c r="IEH12" s="382"/>
      <c r="IEI12" s="382"/>
      <c r="IEJ12" s="382"/>
      <c r="IEK12" s="382"/>
      <c r="IEL12" s="382"/>
      <c r="IEM12" s="382"/>
      <c r="IEN12" s="382"/>
      <c r="IEO12" s="382"/>
      <c r="IEP12" s="382"/>
      <c r="IEQ12" s="382"/>
      <c r="IER12" s="382"/>
      <c r="IES12" s="382"/>
      <c r="IET12" s="382"/>
      <c r="IEU12" s="382"/>
      <c r="IEV12" s="382"/>
      <c r="IEW12" s="382"/>
      <c r="IEX12" s="382"/>
      <c r="IEY12" s="382"/>
      <c r="IEZ12" s="382"/>
      <c r="IFA12" s="382"/>
      <c r="IFB12" s="382"/>
      <c r="IFC12" s="382"/>
      <c r="IFD12" s="382"/>
      <c r="IFE12" s="382"/>
      <c r="IFF12" s="382"/>
      <c r="IFG12" s="382"/>
      <c r="IFH12" s="382"/>
      <c r="IFI12" s="382"/>
      <c r="IFJ12" s="382"/>
      <c r="IFK12" s="382"/>
      <c r="IFL12" s="382"/>
      <c r="IFM12" s="382"/>
      <c r="IFN12" s="382"/>
      <c r="IFO12" s="382"/>
      <c r="IFP12" s="382"/>
      <c r="IFQ12" s="382"/>
      <c r="IFR12" s="382"/>
      <c r="IFS12" s="382"/>
      <c r="IFT12" s="382"/>
      <c r="IFU12" s="382"/>
      <c r="IFV12" s="382"/>
      <c r="IFW12" s="382"/>
      <c r="IFX12" s="382"/>
      <c r="IFY12" s="382"/>
      <c r="IFZ12" s="382"/>
      <c r="IGA12" s="382"/>
      <c r="IGB12" s="382"/>
      <c r="IGC12" s="382"/>
      <c r="IGD12" s="382"/>
      <c r="IGE12" s="382"/>
      <c r="IGF12" s="382"/>
      <c r="IGG12" s="382"/>
      <c r="IGH12" s="382"/>
      <c r="IGI12" s="382"/>
      <c r="IGJ12" s="382"/>
      <c r="IGK12" s="382"/>
      <c r="IGL12" s="382"/>
      <c r="IGM12" s="382"/>
      <c r="IGN12" s="382"/>
      <c r="IGO12" s="382"/>
      <c r="IGP12" s="382"/>
      <c r="IGQ12" s="382"/>
      <c r="IGR12" s="382"/>
      <c r="IGS12" s="382"/>
      <c r="IGT12" s="382"/>
      <c r="IGU12" s="382"/>
      <c r="IGV12" s="382"/>
      <c r="IGW12" s="382"/>
      <c r="IGX12" s="382"/>
      <c r="IGY12" s="382"/>
      <c r="IGZ12" s="382"/>
      <c r="IHA12" s="382"/>
      <c r="IHB12" s="382"/>
      <c r="IHC12" s="382"/>
      <c r="IHD12" s="382"/>
      <c r="IHE12" s="382"/>
      <c r="IHF12" s="382"/>
      <c r="IHG12" s="382"/>
      <c r="IHH12" s="382"/>
      <c r="IHI12" s="382"/>
      <c r="IHJ12" s="382"/>
      <c r="IHK12" s="382"/>
      <c r="IHL12" s="382"/>
      <c r="IHM12" s="382"/>
      <c r="IHN12" s="382"/>
      <c r="IHO12" s="382"/>
      <c r="IHP12" s="382"/>
      <c r="IHQ12" s="382"/>
      <c r="IHR12" s="382"/>
      <c r="IHS12" s="382"/>
      <c r="IHT12" s="382"/>
      <c r="IHU12" s="382"/>
      <c r="IHV12" s="382"/>
      <c r="IHW12" s="382"/>
      <c r="IHX12" s="382"/>
      <c r="IHY12" s="382"/>
      <c r="IHZ12" s="382"/>
      <c r="IIA12" s="382"/>
      <c r="IIB12" s="382"/>
      <c r="IIC12" s="382"/>
      <c r="IID12" s="382"/>
      <c r="IIE12" s="382"/>
      <c r="IIF12" s="382"/>
      <c r="IIG12" s="382"/>
      <c r="IIH12" s="382"/>
      <c r="III12" s="382"/>
      <c r="IIJ12" s="382"/>
      <c r="IIK12" s="382"/>
      <c r="IIL12" s="382"/>
      <c r="IIM12" s="382"/>
      <c r="IIN12" s="382"/>
      <c r="IIO12" s="382"/>
      <c r="IIP12" s="382"/>
      <c r="IIQ12" s="382"/>
      <c r="IIR12" s="382"/>
      <c r="IIS12" s="382"/>
      <c r="IIT12" s="382"/>
      <c r="IIU12" s="382"/>
      <c r="IIV12" s="382"/>
      <c r="IIW12" s="382"/>
      <c r="IIX12" s="382"/>
      <c r="IIY12" s="382"/>
      <c r="IIZ12" s="382"/>
      <c r="IJA12" s="382"/>
      <c r="IJB12" s="382"/>
      <c r="IJC12" s="382"/>
      <c r="IJD12" s="382"/>
      <c r="IJE12" s="382"/>
      <c r="IJF12" s="382"/>
      <c r="IJG12" s="382"/>
      <c r="IJH12" s="382"/>
      <c r="IJI12" s="382"/>
      <c r="IJJ12" s="382"/>
      <c r="IJK12" s="382"/>
      <c r="IJL12" s="382"/>
      <c r="IJM12" s="382"/>
      <c r="IJN12" s="382"/>
      <c r="IJO12" s="382"/>
      <c r="IJP12" s="382"/>
      <c r="IJQ12" s="382"/>
      <c r="IJR12" s="382"/>
      <c r="IJS12" s="382"/>
      <c r="IJT12" s="382"/>
      <c r="IJU12" s="382"/>
      <c r="IJV12" s="382"/>
      <c r="IJW12" s="382"/>
      <c r="IJX12" s="382"/>
      <c r="IJY12" s="382"/>
      <c r="IJZ12" s="382"/>
      <c r="IKA12" s="382"/>
      <c r="IKB12" s="382"/>
      <c r="IKC12" s="382"/>
      <c r="IKD12" s="382"/>
      <c r="IKE12" s="382"/>
      <c r="IKF12" s="382"/>
      <c r="IKG12" s="382"/>
      <c r="IKH12" s="382"/>
      <c r="IKI12" s="382"/>
      <c r="IKJ12" s="382"/>
      <c r="IKK12" s="382"/>
      <c r="IKL12" s="382"/>
      <c r="IKM12" s="382"/>
      <c r="IKN12" s="382"/>
      <c r="IKO12" s="382"/>
      <c r="IKP12" s="382"/>
      <c r="IKQ12" s="382"/>
      <c r="IKR12" s="382"/>
      <c r="IKS12" s="382"/>
      <c r="IKT12" s="382"/>
      <c r="IKU12" s="382"/>
      <c r="IKV12" s="382"/>
      <c r="IKW12" s="382"/>
      <c r="IKX12" s="382"/>
      <c r="IKY12" s="382"/>
      <c r="IKZ12" s="382"/>
      <c r="ILA12" s="382"/>
      <c r="ILB12" s="382"/>
      <c r="ILC12" s="382"/>
      <c r="ILD12" s="382"/>
      <c r="ILE12" s="382"/>
      <c r="ILF12" s="382"/>
      <c r="ILG12" s="382"/>
      <c r="ILH12" s="382"/>
      <c r="ILI12" s="382"/>
      <c r="ILJ12" s="382"/>
      <c r="ILK12" s="382"/>
      <c r="ILL12" s="382"/>
      <c r="ILM12" s="382"/>
      <c r="ILN12" s="382"/>
      <c r="ILO12" s="382"/>
      <c r="ILP12" s="382"/>
      <c r="ILQ12" s="382"/>
      <c r="ILR12" s="382"/>
      <c r="ILS12" s="382"/>
      <c r="ILT12" s="382"/>
      <c r="ILU12" s="382"/>
      <c r="ILV12" s="382"/>
      <c r="ILW12" s="382"/>
      <c r="ILX12" s="382"/>
      <c r="ILY12" s="382"/>
      <c r="ILZ12" s="382"/>
      <c r="IMA12" s="382"/>
      <c r="IMB12" s="382"/>
      <c r="IMC12" s="382"/>
      <c r="IMD12" s="382"/>
      <c r="IME12" s="382"/>
      <c r="IMF12" s="382"/>
      <c r="IMG12" s="382"/>
      <c r="IMH12" s="382"/>
      <c r="IMI12" s="382"/>
      <c r="IMJ12" s="382"/>
      <c r="IMK12" s="382"/>
      <c r="IML12" s="382"/>
      <c r="IMM12" s="382"/>
      <c r="IMN12" s="382"/>
      <c r="IMO12" s="382"/>
      <c r="IMP12" s="382"/>
      <c r="IMQ12" s="382"/>
      <c r="IMR12" s="382"/>
      <c r="IMS12" s="382"/>
      <c r="IMT12" s="382"/>
      <c r="IMU12" s="382"/>
      <c r="IMV12" s="382"/>
      <c r="IMW12" s="382"/>
      <c r="IMX12" s="382"/>
      <c r="IMY12" s="382"/>
      <c r="IMZ12" s="382"/>
      <c r="INA12" s="382"/>
      <c r="INB12" s="382"/>
      <c r="INC12" s="382"/>
      <c r="IND12" s="382"/>
      <c r="INE12" s="382"/>
      <c r="INF12" s="382"/>
      <c r="ING12" s="382"/>
      <c r="INH12" s="382"/>
      <c r="INI12" s="382"/>
      <c r="INJ12" s="382"/>
      <c r="INK12" s="382"/>
      <c r="INL12" s="382"/>
      <c r="INM12" s="382"/>
      <c r="INN12" s="382"/>
      <c r="INO12" s="382"/>
      <c r="INP12" s="382"/>
      <c r="INQ12" s="382"/>
      <c r="INR12" s="382"/>
      <c r="INS12" s="382"/>
      <c r="INT12" s="382"/>
      <c r="INU12" s="382"/>
      <c r="INV12" s="382"/>
      <c r="INW12" s="382"/>
      <c r="INX12" s="382"/>
      <c r="INY12" s="382"/>
      <c r="INZ12" s="382"/>
      <c r="IOA12" s="382"/>
      <c r="IOB12" s="382"/>
      <c r="IOC12" s="382"/>
      <c r="IOD12" s="382"/>
      <c r="IOE12" s="382"/>
      <c r="IOF12" s="382"/>
      <c r="IOG12" s="382"/>
      <c r="IOH12" s="382"/>
      <c r="IOI12" s="382"/>
      <c r="IOJ12" s="382"/>
      <c r="IOK12" s="382"/>
      <c r="IOL12" s="382"/>
      <c r="IOM12" s="382"/>
      <c r="ION12" s="382"/>
      <c r="IOO12" s="382"/>
      <c r="IOP12" s="382"/>
      <c r="IOQ12" s="382"/>
      <c r="IOR12" s="382"/>
      <c r="IOS12" s="382"/>
      <c r="IOT12" s="382"/>
      <c r="IOU12" s="382"/>
      <c r="IOV12" s="382"/>
      <c r="IOW12" s="382"/>
      <c r="IOX12" s="382"/>
      <c r="IOY12" s="382"/>
      <c r="IOZ12" s="382"/>
      <c r="IPA12" s="382"/>
      <c r="IPB12" s="382"/>
      <c r="IPC12" s="382"/>
      <c r="IPD12" s="382"/>
      <c r="IPE12" s="382"/>
      <c r="IPF12" s="382"/>
      <c r="IPG12" s="382"/>
      <c r="IPH12" s="382"/>
      <c r="IPI12" s="382"/>
      <c r="IPJ12" s="382"/>
      <c r="IPK12" s="382"/>
      <c r="IPL12" s="382"/>
      <c r="IPM12" s="382"/>
      <c r="IPN12" s="382"/>
      <c r="IPO12" s="382"/>
      <c r="IPP12" s="382"/>
      <c r="IPQ12" s="382"/>
      <c r="IPR12" s="382"/>
      <c r="IPS12" s="382"/>
      <c r="IPT12" s="382"/>
      <c r="IPU12" s="382"/>
      <c r="IPV12" s="382"/>
      <c r="IPW12" s="382"/>
      <c r="IPX12" s="382"/>
      <c r="IPY12" s="382"/>
      <c r="IPZ12" s="382"/>
      <c r="IQA12" s="382"/>
      <c r="IQB12" s="382"/>
      <c r="IQC12" s="382"/>
      <c r="IQD12" s="382"/>
      <c r="IQE12" s="382"/>
      <c r="IQF12" s="382"/>
      <c r="IQG12" s="382"/>
      <c r="IQH12" s="382"/>
      <c r="IQI12" s="382"/>
      <c r="IQJ12" s="382"/>
      <c r="IQK12" s="382"/>
      <c r="IQL12" s="382"/>
      <c r="IQM12" s="382"/>
      <c r="IQN12" s="382"/>
      <c r="IQO12" s="382"/>
      <c r="IQP12" s="382"/>
      <c r="IQQ12" s="382"/>
      <c r="IQR12" s="382"/>
      <c r="IQS12" s="382"/>
      <c r="IQT12" s="382"/>
      <c r="IQU12" s="382"/>
      <c r="IQV12" s="382"/>
      <c r="IQW12" s="382"/>
      <c r="IQX12" s="382"/>
      <c r="IQY12" s="382"/>
      <c r="IQZ12" s="382"/>
      <c r="IRA12" s="382"/>
      <c r="IRB12" s="382"/>
      <c r="IRC12" s="382"/>
      <c r="IRD12" s="382"/>
      <c r="IRE12" s="382"/>
      <c r="IRF12" s="382"/>
      <c r="IRG12" s="382"/>
      <c r="IRH12" s="382"/>
      <c r="IRI12" s="382"/>
      <c r="IRJ12" s="382"/>
      <c r="IRK12" s="382"/>
      <c r="IRL12" s="382"/>
      <c r="IRM12" s="382"/>
      <c r="IRN12" s="382"/>
      <c r="IRO12" s="382"/>
      <c r="IRP12" s="382"/>
      <c r="IRQ12" s="382"/>
      <c r="IRR12" s="382"/>
      <c r="IRS12" s="382"/>
      <c r="IRT12" s="382"/>
      <c r="IRU12" s="382"/>
      <c r="IRV12" s="382"/>
      <c r="IRW12" s="382"/>
      <c r="IRX12" s="382"/>
      <c r="IRY12" s="382"/>
      <c r="IRZ12" s="382"/>
      <c r="ISA12" s="382"/>
      <c r="ISB12" s="382"/>
      <c r="ISC12" s="382"/>
      <c r="ISD12" s="382"/>
      <c r="ISE12" s="382"/>
      <c r="ISF12" s="382"/>
      <c r="ISG12" s="382"/>
      <c r="ISH12" s="382"/>
      <c r="ISI12" s="382"/>
      <c r="ISJ12" s="382"/>
      <c r="ISK12" s="382"/>
      <c r="ISL12" s="382"/>
      <c r="ISM12" s="382"/>
      <c r="ISN12" s="382"/>
      <c r="ISO12" s="382"/>
      <c r="ISP12" s="382"/>
      <c r="ISQ12" s="382"/>
      <c r="ISR12" s="382"/>
      <c r="ISS12" s="382"/>
      <c r="IST12" s="382"/>
      <c r="ISU12" s="382"/>
      <c r="ISV12" s="382"/>
      <c r="ISW12" s="382"/>
      <c r="ISX12" s="382"/>
      <c r="ISY12" s="382"/>
      <c r="ISZ12" s="382"/>
      <c r="ITA12" s="382"/>
      <c r="ITB12" s="382"/>
      <c r="ITC12" s="382"/>
      <c r="ITD12" s="382"/>
      <c r="ITE12" s="382"/>
      <c r="ITF12" s="382"/>
      <c r="ITG12" s="382"/>
      <c r="ITH12" s="382"/>
      <c r="ITI12" s="382"/>
      <c r="ITJ12" s="382"/>
      <c r="ITK12" s="382"/>
      <c r="ITL12" s="382"/>
      <c r="ITM12" s="382"/>
      <c r="ITN12" s="382"/>
      <c r="ITO12" s="382"/>
      <c r="ITP12" s="382"/>
      <c r="ITQ12" s="382"/>
      <c r="ITR12" s="382"/>
      <c r="ITS12" s="382"/>
      <c r="ITT12" s="382"/>
      <c r="ITU12" s="382"/>
      <c r="ITV12" s="382"/>
      <c r="ITW12" s="382"/>
      <c r="ITX12" s="382"/>
      <c r="ITY12" s="382"/>
      <c r="ITZ12" s="382"/>
      <c r="IUA12" s="382"/>
      <c r="IUB12" s="382"/>
      <c r="IUC12" s="382"/>
      <c r="IUD12" s="382"/>
      <c r="IUE12" s="382"/>
      <c r="IUF12" s="382"/>
      <c r="IUG12" s="382"/>
      <c r="IUH12" s="382"/>
      <c r="IUI12" s="382"/>
      <c r="IUJ12" s="382"/>
      <c r="IUK12" s="382"/>
      <c r="IUL12" s="382"/>
      <c r="IUM12" s="382"/>
      <c r="IUN12" s="382"/>
      <c r="IUO12" s="382"/>
      <c r="IUP12" s="382"/>
      <c r="IUQ12" s="382"/>
      <c r="IUR12" s="382"/>
      <c r="IUS12" s="382"/>
      <c r="IUT12" s="382"/>
      <c r="IUU12" s="382"/>
      <c r="IUV12" s="382"/>
      <c r="IUW12" s="382"/>
      <c r="IUX12" s="382"/>
      <c r="IUY12" s="382"/>
      <c r="IUZ12" s="382"/>
      <c r="IVA12" s="382"/>
      <c r="IVB12" s="382"/>
      <c r="IVC12" s="382"/>
      <c r="IVD12" s="382"/>
      <c r="IVE12" s="382"/>
      <c r="IVF12" s="382"/>
      <c r="IVG12" s="382"/>
      <c r="IVH12" s="382"/>
      <c r="IVI12" s="382"/>
      <c r="IVJ12" s="382"/>
      <c r="IVK12" s="382"/>
      <c r="IVL12" s="382"/>
      <c r="IVM12" s="382"/>
      <c r="IVN12" s="382"/>
      <c r="IVO12" s="382"/>
      <c r="IVP12" s="382"/>
      <c r="IVQ12" s="382"/>
      <c r="IVR12" s="382"/>
      <c r="IVS12" s="382"/>
      <c r="IVT12" s="382"/>
      <c r="IVU12" s="382"/>
      <c r="IVV12" s="382"/>
      <c r="IVW12" s="382"/>
      <c r="IVX12" s="382"/>
      <c r="IVY12" s="382"/>
      <c r="IVZ12" s="382"/>
      <c r="IWA12" s="382"/>
      <c r="IWB12" s="382"/>
      <c r="IWC12" s="382"/>
      <c r="IWD12" s="382"/>
      <c r="IWE12" s="382"/>
      <c r="IWF12" s="382"/>
      <c r="IWG12" s="382"/>
      <c r="IWH12" s="382"/>
      <c r="IWI12" s="382"/>
      <c r="IWJ12" s="382"/>
      <c r="IWK12" s="382"/>
      <c r="IWL12" s="382"/>
      <c r="IWM12" s="382"/>
      <c r="IWN12" s="382"/>
      <c r="IWO12" s="382"/>
      <c r="IWP12" s="382"/>
      <c r="IWQ12" s="382"/>
      <c r="IWR12" s="382"/>
      <c r="IWS12" s="382"/>
      <c r="IWT12" s="382"/>
      <c r="IWU12" s="382"/>
      <c r="IWV12" s="382"/>
      <c r="IWW12" s="382"/>
      <c r="IWX12" s="382"/>
      <c r="IWY12" s="382"/>
      <c r="IWZ12" s="382"/>
      <c r="IXA12" s="382"/>
      <c r="IXB12" s="382"/>
      <c r="IXC12" s="382"/>
      <c r="IXD12" s="382"/>
      <c r="IXE12" s="382"/>
      <c r="IXF12" s="382"/>
      <c r="IXG12" s="382"/>
      <c r="IXH12" s="382"/>
      <c r="IXI12" s="382"/>
      <c r="IXJ12" s="382"/>
      <c r="IXK12" s="382"/>
      <c r="IXL12" s="382"/>
      <c r="IXM12" s="382"/>
      <c r="IXN12" s="382"/>
      <c r="IXO12" s="382"/>
      <c r="IXP12" s="382"/>
      <c r="IXQ12" s="382"/>
      <c r="IXR12" s="382"/>
      <c r="IXS12" s="382"/>
      <c r="IXT12" s="382"/>
      <c r="IXU12" s="382"/>
      <c r="IXV12" s="382"/>
      <c r="IXW12" s="382"/>
      <c r="IXX12" s="382"/>
      <c r="IXY12" s="382"/>
      <c r="IXZ12" s="382"/>
      <c r="IYA12" s="382"/>
      <c r="IYB12" s="382"/>
      <c r="IYC12" s="382"/>
      <c r="IYD12" s="382"/>
      <c r="IYE12" s="382"/>
      <c r="IYF12" s="382"/>
      <c r="IYG12" s="382"/>
      <c r="IYH12" s="382"/>
      <c r="IYI12" s="382"/>
      <c r="IYJ12" s="382"/>
      <c r="IYK12" s="382"/>
      <c r="IYL12" s="382"/>
      <c r="IYM12" s="382"/>
      <c r="IYN12" s="382"/>
      <c r="IYO12" s="382"/>
      <c r="IYP12" s="382"/>
      <c r="IYQ12" s="382"/>
      <c r="IYR12" s="382"/>
      <c r="IYS12" s="382"/>
      <c r="IYT12" s="382"/>
      <c r="IYU12" s="382"/>
      <c r="IYV12" s="382"/>
      <c r="IYW12" s="382"/>
      <c r="IYX12" s="382"/>
      <c r="IYY12" s="382"/>
      <c r="IYZ12" s="382"/>
      <c r="IZA12" s="382"/>
      <c r="IZB12" s="382"/>
      <c r="IZC12" s="382"/>
      <c r="IZD12" s="382"/>
      <c r="IZE12" s="382"/>
      <c r="IZF12" s="382"/>
      <c r="IZG12" s="382"/>
      <c r="IZH12" s="382"/>
      <c r="IZI12" s="382"/>
      <c r="IZJ12" s="382"/>
      <c r="IZK12" s="382"/>
      <c r="IZL12" s="382"/>
      <c r="IZM12" s="382"/>
      <c r="IZN12" s="382"/>
      <c r="IZO12" s="382"/>
      <c r="IZP12" s="382"/>
      <c r="IZQ12" s="382"/>
      <c r="IZR12" s="382"/>
      <c r="IZS12" s="382"/>
      <c r="IZT12" s="382"/>
      <c r="IZU12" s="382"/>
      <c r="IZV12" s="382"/>
      <c r="IZW12" s="382"/>
      <c r="IZX12" s="382"/>
      <c r="IZY12" s="382"/>
      <c r="IZZ12" s="382"/>
      <c r="JAA12" s="382"/>
      <c r="JAB12" s="382"/>
      <c r="JAC12" s="382"/>
      <c r="JAD12" s="382"/>
      <c r="JAE12" s="382"/>
      <c r="JAF12" s="382"/>
      <c r="JAG12" s="382"/>
      <c r="JAH12" s="382"/>
      <c r="JAI12" s="382"/>
      <c r="JAJ12" s="382"/>
      <c r="JAK12" s="382"/>
      <c r="JAL12" s="382"/>
      <c r="JAM12" s="382"/>
      <c r="JAN12" s="382"/>
      <c r="JAO12" s="382"/>
      <c r="JAP12" s="382"/>
      <c r="JAQ12" s="382"/>
      <c r="JAR12" s="382"/>
      <c r="JAS12" s="382"/>
      <c r="JAT12" s="382"/>
      <c r="JAU12" s="382"/>
      <c r="JAV12" s="382"/>
      <c r="JAW12" s="382"/>
      <c r="JAX12" s="382"/>
      <c r="JAY12" s="382"/>
      <c r="JAZ12" s="382"/>
      <c r="JBA12" s="382"/>
      <c r="JBB12" s="382"/>
      <c r="JBC12" s="382"/>
      <c r="JBD12" s="382"/>
      <c r="JBE12" s="382"/>
      <c r="JBF12" s="382"/>
      <c r="JBG12" s="382"/>
      <c r="JBH12" s="382"/>
      <c r="JBI12" s="382"/>
      <c r="JBJ12" s="382"/>
      <c r="JBK12" s="382"/>
      <c r="JBL12" s="382"/>
      <c r="JBM12" s="382"/>
      <c r="JBN12" s="382"/>
      <c r="JBO12" s="382"/>
      <c r="JBP12" s="382"/>
      <c r="JBQ12" s="382"/>
      <c r="JBR12" s="382"/>
      <c r="JBS12" s="382"/>
      <c r="JBT12" s="382"/>
      <c r="JBU12" s="382"/>
      <c r="JBV12" s="382"/>
      <c r="JBW12" s="382"/>
      <c r="JBX12" s="382"/>
      <c r="JBY12" s="382"/>
      <c r="JBZ12" s="382"/>
      <c r="JCA12" s="382"/>
      <c r="JCB12" s="382"/>
      <c r="JCC12" s="382"/>
      <c r="JCD12" s="382"/>
      <c r="JCE12" s="382"/>
      <c r="JCF12" s="382"/>
      <c r="JCG12" s="382"/>
      <c r="JCH12" s="382"/>
      <c r="JCI12" s="382"/>
      <c r="JCJ12" s="382"/>
      <c r="JCK12" s="382"/>
      <c r="JCL12" s="382"/>
      <c r="JCM12" s="382"/>
      <c r="JCN12" s="382"/>
      <c r="JCO12" s="382"/>
      <c r="JCP12" s="382"/>
      <c r="JCQ12" s="382"/>
      <c r="JCR12" s="382"/>
      <c r="JCS12" s="382"/>
      <c r="JCT12" s="382"/>
      <c r="JCU12" s="382"/>
      <c r="JCV12" s="382"/>
      <c r="JCW12" s="382"/>
      <c r="JCX12" s="382"/>
      <c r="JCY12" s="382"/>
      <c r="JCZ12" s="382"/>
      <c r="JDA12" s="382"/>
      <c r="JDB12" s="382"/>
      <c r="JDC12" s="382"/>
      <c r="JDD12" s="382"/>
      <c r="JDE12" s="382"/>
      <c r="JDF12" s="382"/>
      <c r="JDG12" s="382"/>
      <c r="JDH12" s="382"/>
      <c r="JDI12" s="382"/>
      <c r="JDJ12" s="382"/>
      <c r="JDK12" s="382"/>
      <c r="JDL12" s="382"/>
      <c r="JDM12" s="382"/>
      <c r="JDN12" s="382"/>
      <c r="JDO12" s="382"/>
      <c r="JDP12" s="382"/>
      <c r="JDQ12" s="382"/>
      <c r="JDR12" s="382"/>
      <c r="JDS12" s="382"/>
      <c r="JDT12" s="382"/>
      <c r="JDU12" s="382"/>
      <c r="JDV12" s="382"/>
      <c r="JDW12" s="382"/>
      <c r="JDX12" s="382"/>
      <c r="JDY12" s="382"/>
      <c r="JDZ12" s="382"/>
      <c r="JEA12" s="382"/>
      <c r="JEB12" s="382"/>
      <c r="JEC12" s="382"/>
      <c r="JED12" s="382"/>
      <c r="JEE12" s="382"/>
      <c r="JEF12" s="382"/>
      <c r="JEG12" s="382"/>
      <c r="JEH12" s="382"/>
      <c r="JEI12" s="382"/>
      <c r="JEJ12" s="382"/>
      <c r="JEK12" s="382"/>
      <c r="JEL12" s="382"/>
      <c r="JEM12" s="382"/>
      <c r="JEN12" s="382"/>
      <c r="JEO12" s="382"/>
      <c r="JEP12" s="382"/>
      <c r="JEQ12" s="382"/>
      <c r="JER12" s="382"/>
      <c r="JES12" s="382"/>
      <c r="JET12" s="382"/>
      <c r="JEU12" s="382"/>
      <c r="JEV12" s="382"/>
      <c r="JEW12" s="382"/>
      <c r="JEX12" s="382"/>
      <c r="JEY12" s="382"/>
      <c r="JEZ12" s="382"/>
      <c r="JFA12" s="382"/>
      <c r="JFB12" s="382"/>
      <c r="JFC12" s="382"/>
      <c r="JFD12" s="382"/>
      <c r="JFE12" s="382"/>
      <c r="JFF12" s="382"/>
      <c r="JFG12" s="382"/>
      <c r="JFH12" s="382"/>
      <c r="JFI12" s="382"/>
      <c r="JFJ12" s="382"/>
      <c r="JFK12" s="382"/>
      <c r="JFL12" s="382"/>
      <c r="JFM12" s="382"/>
      <c r="JFN12" s="382"/>
      <c r="JFO12" s="382"/>
      <c r="JFP12" s="382"/>
      <c r="JFQ12" s="382"/>
      <c r="JFR12" s="382"/>
      <c r="JFS12" s="382"/>
      <c r="JFT12" s="382"/>
      <c r="JFU12" s="382"/>
      <c r="JFV12" s="382"/>
      <c r="JFW12" s="382"/>
      <c r="JFX12" s="382"/>
      <c r="JFY12" s="382"/>
      <c r="JFZ12" s="382"/>
      <c r="JGA12" s="382"/>
      <c r="JGB12" s="382"/>
      <c r="JGC12" s="382"/>
      <c r="JGD12" s="382"/>
      <c r="JGE12" s="382"/>
      <c r="JGF12" s="382"/>
      <c r="JGG12" s="382"/>
      <c r="JGH12" s="382"/>
      <c r="JGI12" s="382"/>
      <c r="JGJ12" s="382"/>
      <c r="JGK12" s="382"/>
      <c r="JGL12" s="382"/>
      <c r="JGM12" s="382"/>
      <c r="JGN12" s="382"/>
      <c r="JGO12" s="382"/>
      <c r="JGP12" s="382"/>
      <c r="JGQ12" s="382"/>
      <c r="JGR12" s="382"/>
      <c r="JGS12" s="382"/>
      <c r="JGT12" s="382"/>
      <c r="JGU12" s="382"/>
      <c r="JGV12" s="382"/>
      <c r="JGW12" s="382"/>
      <c r="JGX12" s="382"/>
      <c r="JGY12" s="382"/>
      <c r="JGZ12" s="382"/>
      <c r="JHA12" s="382"/>
      <c r="JHB12" s="382"/>
      <c r="JHC12" s="382"/>
      <c r="JHD12" s="382"/>
      <c r="JHE12" s="382"/>
      <c r="JHF12" s="382"/>
      <c r="JHG12" s="382"/>
      <c r="JHH12" s="382"/>
      <c r="JHI12" s="382"/>
      <c r="JHJ12" s="382"/>
      <c r="JHK12" s="382"/>
      <c r="JHL12" s="382"/>
      <c r="JHM12" s="382"/>
      <c r="JHN12" s="382"/>
      <c r="JHO12" s="382"/>
      <c r="JHP12" s="382"/>
      <c r="JHQ12" s="382"/>
      <c r="JHR12" s="382"/>
      <c r="JHS12" s="382"/>
      <c r="JHT12" s="382"/>
      <c r="JHU12" s="382"/>
      <c r="JHV12" s="382"/>
      <c r="JHW12" s="382"/>
      <c r="JHX12" s="382"/>
      <c r="JHY12" s="382"/>
      <c r="JHZ12" s="382"/>
      <c r="JIA12" s="382"/>
      <c r="JIB12" s="382"/>
      <c r="JIC12" s="382"/>
      <c r="JID12" s="382"/>
      <c r="JIE12" s="382"/>
      <c r="JIF12" s="382"/>
      <c r="JIG12" s="382"/>
      <c r="JIH12" s="382"/>
      <c r="JII12" s="382"/>
      <c r="JIJ12" s="382"/>
      <c r="JIK12" s="382"/>
      <c r="JIL12" s="382"/>
      <c r="JIM12" s="382"/>
      <c r="JIN12" s="382"/>
      <c r="JIO12" s="382"/>
      <c r="JIP12" s="382"/>
      <c r="JIQ12" s="382"/>
      <c r="JIR12" s="382"/>
      <c r="JIS12" s="382"/>
      <c r="JIT12" s="382"/>
      <c r="JIU12" s="382"/>
      <c r="JIV12" s="382"/>
      <c r="JIW12" s="382"/>
      <c r="JIX12" s="382"/>
      <c r="JIY12" s="382"/>
      <c r="JIZ12" s="382"/>
      <c r="JJA12" s="382"/>
      <c r="JJB12" s="382"/>
      <c r="JJC12" s="382"/>
      <c r="JJD12" s="382"/>
      <c r="JJE12" s="382"/>
      <c r="JJF12" s="382"/>
      <c r="JJG12" s="382"/>
      <c r="JJH12" s="382"/>
      <c r="JJI12" s="382"/>
      <c r="JJJ12" s="382"/>
      <c r="JJK12" s="382"/>
      <c r="JJL12" s="382"/>
      <c r="JJM12" s="382"/>
      <c r="JJN12" s="382"/>
      <c r="JJO12" s="382"/>
      <c r="JJP12" s="382"/>
      <c r="JJQ12" s="382"/>
      <c r="JJR12" s="382"/>
      <c r="JJS12" s="382"/>
      <c r="JJT12" s="382"/>
      <c r="JJU12" s="382"/>
      <c r="JJV12" s="382"/>
      <c r="JJW12" s="382"/>
      <c r="JJX12" s="382"/>
      <c r="JJY12" s="382"/>
      <c r="JJZ12" s="382"/>
      <c r="JKA12" s="382"/>
      <c r="JKB12" s="382"/>
      <c r="JKC12" s="382"/>
      <c r="JKD12" s="382"/>
      <c r="JKE12" s="382"/>
      <c r="JKF12" s="382"/>
      <c r="JKG12" s="382"/>
      <c r="JKH12" s="382"/>
      <c r="JKI12" s="382"/>
      <c r="JKJ12" s="382"/>
      <c r="JKK12" s="382"/>
      <c r="JKL12" s="382"/>
      <c r="JKM12" s="382"/>
      <c r="JKN12" s="382"/>
      <c r="JKO12" s="382"/>
      <c r="JKP12" s="382"/>
      <c r="JKQ12" s="382"/>
      <c r="JKR12" s="382"/>
      <c r="JKS12" s="382"/>
      <c r="JKT12" s="382"/>
      <c r="JKU12" s="382"/>
      <c r="JKV12" s="382"/>
      <c r="JKW12" s="382"/>
      <c r="JKX12" s="382"/>
      <c r="JKY12" s="382"/>
      <c r="JKZ12" s="382"/>
      <c r="JLA12" s="382"/>
      <c r="JLB12" s="382"/>
      <c r="JLC12" s="382"/>
      <c r="JLD12" s="382"/>
      <c r="JLE12" s="382"/>
      <c r="JLF12" s="382"/>
      <c r="JLG12" s="382"/>
      <c r="JLH12" s="382"/>
      <c r="JLI12" s="382"/>
      <c r="JLJ12" s="382"/>
      <c r="JLK12" s="382"/>
      <c r="JLL12" s="382"/>
      <c r="JLM12" s="382"/>
      <c r="JLN12" s="382"/>
      <c r="JLO12" s="382"/>
      <c r="JLP12" s="382"/>
      <c r="JLQ12" s="382"/>
      <c r="JLR12" s="382"/>
      <c r="JLS12" s="382"/>
      <c r="JLT12" s="382"/>
      <c r="JLU12" s="382"/>
      <c r="JLV12" s="382"/>
      <c r="JLW12" s="382"/>
      <c r="JLX12" s="382"/>
      <c r="JLY12" s="382"/>
      <c r="JLZ12" s="382"/>
      <c r="JMA12" s="382"/>
      <c r="JMB12" s="382"/>
      <c r="JMC12" s="382"/>
      <c r="JMD12" s="382"/>
      <c r="JME12" s="382"/>
      <c r="JMF12" s="382"/>
      <c r="JMG12" s="382"/>
      <c r="JMH12" s="382"/>
      <c r="JMI12" s="382"/>
      <c r="JMJ12" s="382"/>
      <c r="JMK12" s="382"/>
      <c r="JML12" s="382"/>
      <c r="JMM12" s="382"/>
      <c r="JMN12" s="382"/>
      <c r="JMO12" s="382"/>
      <c r="JMP12" s="382"/>
      <c r="JMQ12" s="382"/>
      <c r="JMR12" s="382"/>
      <c r="JMS12" s="382"/>
      <c r="JMT12" s="382"/>
      <c r="JMU12" s="382"/>
      <c r="JMV12" s="382"/>
      <c r="JMW12" s="382"/>
      <c r="JMX12" s="382"/>
      <c r="JMY12" s="382"/>
      <c r="JMZ12" s="382"/>
      <c r="JNA12" s="382"/>
      <c r="JNB12" s="382"/>
      <c r="JNC12" s="382"/>
      <c r="JND12" s="382"/>
      <c r="JNE12" s="382"/>
      <c r="JNF12" s="382"/>
      <c r="JNG12" s="382"/>
      <c r="JNH12" s="382"/>
      <c r="JNI12" s="382"/>
      <c r="JNJ12" s="382"/>
      <c r="JNK12" s="382"/>
      <c r="JNL12" s="382"/>
      <c r="JNM12" s="382"/>
      <c r="JNN12" s="382"/>
      <c r="JNO12" s="382"/>
      <c r="JNP12" s="382"/>
      <c r="JNQ12" s="382"/>
      <c r="JNR12" s="382"/>
      <c r="JNS12" s="382"/>
      <c r="JNT12" s="382"/>
      <c r="JNU12" s="382"/>
      <c r="JNV12" s="382"/>
      <c r="JNW12" s="382"/>
      <c r="JNX12" s="382"/>
      <c r="JNY12" s="382"/>
      <c r="JNZ12" s="382"/>
      <c r="JOA12" s="382"/>
      <c r="JOB12" s="382"/>
      <c r="JOC12" s="382"/>
      <c r="JOD12" s="382"/>
      <c r="JOE12" s="382"/>
      <c r="JOF12" s="382"/>
      <c r="JOG12" s="382"/>
      <c r="JOH12" s="382"/>
      <c r="JOI12" s="382"/>
      <c r="JOJ12" s="382"/>
      <c r="JOK12" s="382"/>
      <c r="JOL12" s="382"/>
      <c r="JOM12" s="382"/>
      <c r="JON12" s="382"/>
      <c r="JOO12" s="382"/>
      <c r="JOP12" s="382"/>
      <c r="JOQ12" s="382"/>
      <c r="JOR12" s="382"/>
      <c r="JOS12" s="382"/>
      <c r="JOT12" s="382"/>
      <c r="JOU12" s="382"/>
      <c r="JOV12" s="382"/>
      <c r="JOW12" s="382"/>
      <c r="JOX12" s="382"/>
      <c r="JOY12" s="382"/>
      <c r="JOZ12" s="382"/>
      <c r="JPA12" s="382"/>
      <c r="JPB12" s="382"/>
      <c r="JPC12" s="382"/>
      <c r="JPD12" s="382"/>
      <c r="JPE12" s="382"/>
      <c r="JPF12" s="382"/>
      <c r="JPG12" s="382"/>
      <c r="JPH12" s="382"/>
      <c r="JPI12" s="382"/>
      <c r="JPJ12" s="382"/>
      <c r="JPK12" s="382"/>
      <c r="JPL12" s="382"/>
      <c r="JPM12" s="382"/>
      <c r="JPN12" s="382"/>
      <c r="JPO12" s="382"/>
      <c r="JPP12" s="382"/>
      <c r="JPQ12" s="382"/>
      <c r="JPR12" s="382"/>
      <c r="JPS12" s="382"/>
      <c r="JPT12" s="382"/>
      <c r="JPU12" s="382"/>
      <c r="JPV12" s="382"/>
      <c r="JPW12" s="382"/>
      <c r="JPX12" s="382"/>
      <c r="JPY12" s="382"/>
      <c r="JPZ12" s="382"/>
      <c r="JQA12" s="382"/>
      <c r="JQB12" s="382"/>
      <c r="JQC12" s="382"/>
      <c r="JQD12" s="382"/>
      <c r="JQE12" s="382"/>
      <c r="JQF12" s="382"/>
      <c r="JQG12" s="382"/>
      <c r="JQH12" s="382"/>
      <c r="JQI12" s="382"/>
      <c r="JQJ12" s="382"/>
      <c r="JQK12" s="382"/>
      <c r="JQL12" s="382"/>
      <c r="JQM12" s="382"/>
      <c r="JQN12" s="382"/>
      <c r="JQO12" s="382"/>
      <c r="JQP12" s="382"/>
      <c r="JQQ12" s="382"/>
      <c r="JQR12" s="382"/>
      <c r="JQS12" s="382"/>
      <c r="JQT12" s="382"/>
      <c r="JQU12" s="382"/>
      <c r="JQV12" s="382"/>
      <c r="JQW12" s="382"/>
      <c r="JQX12" s="382"/>
      <c r="JQY12" s="382"/>
      <c r="JQZ12" s="382"/>
      <c r="JRA12" s="382"/>
      <c r="JRB12" s="382"/>
      <c r="JRC12" s="382"/>
      <c r="JRD12" s="382"/>
      <c r="JRE12" s="382"/>
      <c r="JRF12" s="382"/>
      <c r="JRG12" s="382"/>
      <c r="JRH12" s="382"/>
      <c r="JRI12" s="382"/>
      <c r="JRJ12" s="382"/>
      <c r="JRK12" s="382"/>
      <c r="JRL12" s="382"/>
      <c r="JRM12" s="382"/>
      <c r="JRN12" s="382"/>
      <c r="JRO12" s="382"/>
      <c r="JRP12" s="382"/>
      <c r="JRQ12" s="382"/>
      <c r="JRR12" s="382"/>
      <c r="JRS12" s="382"/>
      <c r="JRT12" s="382"/>
      <c r="JRU12" s="382"/>
      <c r="JRV12" s="382"/>
      <c r="JRW12" s="382"/>
      <c r="JRX12" s="382"/>
      <c r="JRY12" s="382"/>
      <c r="JRZ12" s="382"/>
      <c r="JSA12" s="382"/>
      <c r="JSB12" s="382"/>
      <c r="JSC12" s="382"/>
      <c r="JSD12" s="382"/>
      <c r="JSE12" s="382"/>
      <c r="JSF12" s="382"/>
      <c r="JSG12" s="382"/>
      <c r="JSH12" s="382"/>
      <c r="JSI12" s="382"/>
      <c r="JSJ12" s="382"/>
      <c r="JSK12" s="382"/>
      <c r="JSL12" s="382"/>
      <c r="JSM12" s="382"/>
      <c r="JSN12" s="382"/>
      <c r="JSO12" s="382"/>
      <c r="JSP12" s="382"/>
      <c r="JSQ12" s="382"/>
      <c r="JSR12" s="382"/>
      <c r="JSS12" s="382"/>
      <c r="JST12" s="382"/>
      <c r="JSU12" s="382"/>
      <c r="JSV12" s="382"/>
      <c r="JSW12" s="382"/>
      <c r="JSX12" s="382"/>
      <c r="JSY12" s="382"/>
      <c r="JSZ12" s="382"/>
      <c r="JTA12" s="382"/>
      <c r="JTB12" s="382"/>
      <c r="JTC12" s="382"/>
      <c r="JTD12" s="382"/>
      <c r="JTE12" s="382"/>
      <c r="JTF12" s="382"/>
      <c r="JTG12" s="382"/>
      <c r="JTH12" s="382"/>
      <c r="JTI12" s="382"/>
      <c r="JTJ12" s="382"/>
      <c r="JTK12" s="382"/>
      <c r="JTL12" s="382"/>
      <c r="JTM12" s="382"/>
      <c r="JTN12" s="382"/>
      <c r="JTO12" s="382"/>
      <c r="JTP12" s="382"/>
      <c r="JTQ12" s="382"/>
      <c r="JTR12" s="382"/>
      <c r="JTS12" s="382"/>
      <c r="JTT12" s="382"/>
      <c r="JTU12" s="382"/>
      <c r="JTV12" s="382"/>
      <c r="JTW12" s="382"/>
      <c r="JTX12" s="382"/>
      <c r="JTY12" s="382"/>
      <c r="JTZ12" s="382"/>
      <c r="JUA12" s="382"/>
      <c r="JUB12" s="382"/>
      <c r="JUC12" s="382"/>
      <c r="JUD12" s="382"/>
      <c r="JUE12" s="382"/>
      <c r="JUF12" s="382"/>
      <c r="JUG12" s="382"/>
      <c r="JUH12" s="382"/>
      <c r="JUI12" s="382"/>
      <c r="JUJ12" s="382"/>
      <c r="JUK12" s="382"/>
      <c r="JUL12" s="382"/>
      <c r="JUM12" s="382"/>
      <c r="JUN12" s="382"/>
      <c r="JUO12" s="382"/>
      <c r="JUP12" s="382"/>
      <c r="JUQ12" s="382"/>
      <c r="JUR12" s="382"/>
      <c r="JUS12" s="382"/>
      <c r="JUT12" s="382"/>
      <c r="JUU12" s="382"/>
      <c r="JUV12" s="382"/>
      <c r="JUW12" s="382"/>
      <c r="JUX12" s="382"/>
      <c r="JUY12" s="382"/>
      <c r="JUZ12" s="382"/>
      <c r="JVA12" s="382"/>
      <c r="JVB12" s="382"/>
      <c r="JVC12" s="382"/>
      <c r="JVD12" s="382"/>
      <c r="JVE12" s="382"/>
      <c r="JVF12" s="382"/>
      <c r="JVG12" s="382"/>
      <c r="JVH12" s="382"/>
      <c r="JVI12" s="382"/>
      <c r="JVJ12" s="382"/>
      <c r="JVK12" s="382"/>
      <c r="JVL12" s="382"/>
      <c r="JVM12" s="382"/>
      <c r="JVN12" s="382"/>
      <c r="JVO12" s="382"/>
      <c r="JVP12" s="382"/>
      <c r="JVQ12" s="382"/>
      <c r="JVR12" s="382"/>
      <c r="JVS12" s="382"/>
      <c r="JVT12" s="382"/>
      <c r="JVU12" s="382"/>
      <c r="JVV12" s="382"/>
      <c r="JVW12" s="382"/>
      <c r="JVX12" s="382"/>
      <c r="JVY12" s="382"/>
      <c r="JVZ12" s="382"/>
      <c r="JWA12" s="382"/>
      <c r="JWB12" s="382"/>
      <c r="JWC12" s="382"/>
      <c r="JWD12" s="382"/>
      <c r="JWE12" s="382"/>
      <c r="JWF12" s="382"/>
      <c r="JWG12" s="382"/>
      <c r="JWH12" s="382"/>
      <c r="JWI12" s="382"/>
      <c r="JWJ12" s="382"/>
      <c r="JWK12" s="382"/>
      <c r="JWL12" s="382"/>
      <c r="JWM12" s="382"/>
      <c r="JWN12" s="382"/>
      <c r="JWO12" s="382"/>
      <c r="JWP12" s="382"/>
      <c r="JWQ12" s="382"/>
      <c r="JWR12" s="382"/>
      <c r="JWS12" s="382"/>
      <c r="JWT12" s="382"/>
      <c r="JWU12" s="382"/>
      <c r="JWV12" s="382"/>
      <c r="JWW12" s="382"/>
      <c r="JWX12" s="382"/>
      <c r="JWY12" s="382"/>
      <c r="JWZ12" s="382"/>
      <c r="JXA12" s="382"/>
      <c r="JXB12" s="382"/>
      <c r="JXC12" s="382"/>
      <c r="JXD12" s="382"/>
      <c r="JXE12" s="382"/>
      <c r="JXF12" s="382"/>
      <c r="JXG12" s="382"/>
      <c r="JXH12" s="382"/>
      <c r="JXI12" s="382"/>
      <c r="JXJ12" s="382"/>
      <c r="JXK12" s="382"/>
      <c r="JXL12" s="382"/>
      <c r="JXM12" s="382"/>
      <c r="JXN12" s="382"/>
      <c r="JXO12" s="382"/>
      <c r="JXP12" s="382"/>
      <c r="JXQ12" s="382"/>
      <c r="JXR12" s="382"/>
      <c r="JXS12" s="382"/>
      <c r="JXT12" s="382"/>
      <c r="JXU12" s="382"/>
      <c r="JXV12" s="382"/>
      <c r="JXW12" s="382"/>
      <c r="JXX12" s="382"/>
      <c r="JXY12" s="382"/>
      <c r="JXZ12" s="382"/>
      <c r="JYA12" s="382"/>
      <c r="JYB12" s="382"/>
      <c r="JYC12" s="382"/>
      <c r="JYD12" s="382"/>
      <c r="JYE12" s="382"/>
      <c r="JYF12" s="382"/>
      <c r="JYG12" s="382"/>
      <c r="JYH12" s="382"/>
      <c r="JYI12" s="382"/>
      <c r="JYJ12" s="382"/>
      <c r="JYK12" s="382"/>
      <c r="JYL12" s="382"/>
      <c r="JYM12" s="382"/>
      <c r="JYN12" s="382"/>
      <c r="JYO12" s="382"/>
      <c r="JYP12" s="382"/>
      <c r="JYQ12" s="382"/>
      <c r="JYR12" s="382"/>
      <c r="JYS12" s="382"/>
      <c r="JYT12" s="382"/>
      <c r="JYU12" s="382"/>
      <c r="JYV12" s="382"/>
      <c r="JYW12" s="382"/>
      <c r="JYX12" s="382"/>
      <c r="JYY12" s="382"/>
      <c r="JYZ12" s="382"/>
      <c r="JZA12" s="382"/>
      <c r="JZB12" s="382"/>
      <c r="JZC12" s="382"/>
      <c r="JZD12" s="382"/>
      <c r="JZE12" s="382"/>
      <c r="JZF12" s="382"/>
      <c r="JZG12" s="382"/>
      <c r="JZH12" s="382"/>
      <c r="JZI12" s="382"/>
      <c r="JZJ12" s="382"/>
      <c r="JZK12" s="382"/>
      <c r="JZL12" s="382"/>
      <c r="JZM12" s="382"/>
      <c r="JZN12" s="382"/>
      <c r="JZO12" s="382"/>
      <c r="JZP12" s="382"/>
      <c r="JZQ12" s="382"/>
      <c r="JZR12" s="382"/>
      <c r="JZS12" s="382"/>
      <c r="JZT12" s="382"/>
      <c r="JZU12" s="382"/>
      <c r="JZV12" s="382"/>
      <c r="JZW12" s="382"/>
      <c r="JZX12" s="382"/>
      <c r="JZY12" s="382"/>
      <c r="JZZ12" s="382"/>
      <c r="KAA12" s="382"/>
      <c r="KAB12" s="382"/>
      <c r="KAC12" s="382"/>
      <c r="KAD12" s="382"/>
      <c r="KAE12" s="382"/>
      <c r="KAF12" s="382"/>
      <c r="KAG12" s="382"/>
      <c r="KAH12" s="382"/>
      <c r="KAI12" s="382"/>
      <c r="KAJ12" s="382"/>
      <c r="KAK12" s="382"/>
      <c r="KAL12" s="382"/>
      <c r="KAM12" s="382"/>
      <c r="KAN12" s="382"/>
      <c r="KAO12" s="382"/>
      <c r="KAP12" s="382"/>
      <c r="KAQ12" s="382"/>
      <c r="KAR12" s="382"/>
      <c r="KAS12" s="382"/>
      <c r="KAT12" s="382"/>
      <c r="KAU12" s="382"/>
      <c r="KAV12" s="382"/>
      <c r="KAW12" s="382"/>
      <c r="KAX12" s="382"/>
      <c r="KAY12" s="382"/>
      <c r="KAZ12" s="382"/>
      <c r="KBA12" s="382"/>
      <c r="KBB12" s="382"/>
      <c r="KBC12" s="382"/>
      <c r="KBD12" s="382"/>
      <c r="KBE12" s="382"/>
      <c r="KBF12" s="382"/>
      <c r="KBG12" s="382"/>
      <c r="KBH12" s="382"/>
      <c r="KBI12" s="382"/>
      <c r="KBJ12" s="382"/>
      <c r="KBK12" s="382"/>
      <c r="KBL12" s="382"/>
      <c r="KBM12" s="382"/>
      <c r="KBN12" s="382"/>
      <c r="KBO12" s="382"/>
      <c r="KBP12" s="382"/>
      <c r="KBQ12" s="382"/>
      <c r="KBR12" s="382"/>
      <c r="KBS12" s="382"/>
      <c r="KBT12" s="382"/>
      <c r="KBU12" s="382"/>
      <c r="KBV12" s="382"/>
      <c r="KBW12" s="382"/>
      <c r="KBX12" s="382"/>
      <c r="KBY12" s="382"/>
      <c r="KBZ12" s="382"/>
      <c r="KCA12" s="382"/>
      <c r="KCB12" s="382"/>
      <c r="KCC12" s="382"/>
      <c r="KCD12" s="382"/>
      <c r="KCE12" s="382"/>
      <c r="KCF12" s="382"/>
      <c r="KCG12" s="382"/>
      <c r="KCH12" s="382"/>
      <c r="KCI12" s="382"/>
      <c r="KCJ12" s="382"/>
      <c r="KCK12" s="382"/>
      <c r="KCL12" s="382"/>
      <c r="KCM12" s="382"/>
      <c r="KCN12" s="382"/>
      <c r="KCO12" s="382"/>
      <c r="KCP12" s="382"/>
      <c r="KCQ12" s="382"/>
      <c r="KCR12" s="382"/>
      <c r="KCS12" s="382"/>
      <c r="KCT12" s="382"/>
      <c r="KCU12" s="382"/>
      <c r="KCV12" s="382"/>
      <c r="KCW12" s="382"/>
      <c r="KCX12" s="382"/>
      <c r="KCY12" s="382"/>
      <c r="KCZ12" s="382"/>
      <c r="KDA12" s="382"/>
      <c r="KDB12" s="382"/>
      <c r="KDC12" s="382"/>
      <c r="KDD12" s="382"/>
      <c r="KDE12" s="382"/>
      <c r="KDF12" s="382"/>
      <c r="KDG12" s="382"/>
      <c r="KDH12" s="382"/>
      <c r="KDI12" s="382"/>
      <c r="KDJ12" s="382"/>
      <c r="KDK12" s="382"/>
      <c r="KDL12" s="382"/>
      <c r="KDM12" s="382"/>
      <c r="KDN12" s="382"/>
      <c r="KDO12" s="382"/>
      <c r="KDP12" s="382"/>
      <c r="KDQ12" s="382"/>
      <c r="KDR12" s="382"/>
      <c r="KDS12" s="382"/>
      <c r="KDT12" s="382"/>
      <c r="KDU12" s="382"/>
      <c r="KDV12" s="382"/>
      <c r="KDW12" s="382"/>
      <c r="KDX12" s="382"/>
      <c r="KDY12" s="382"/>
      <c r="KDZ12" s="382"/>
      <c r="KEA12" s="382"/>
      <c r="KEB12" s="382"/>
      <c r="KEC12" s="382"/>
      <c r="KED12" s="382"/>
      <c r="KEE12" s="382"/>
      <c r="KEF12" s="382"/>
      <c r="KEG12" s="382"/>
      <c r="KEH12" s="382"/>
      <c r="KEI12" s="382"/>
      <c r="KEJ12" s="382"/>
      <c r="KEK12" s="382"/>
      <c r="KEL12" s="382"/>
      <c r="KEM12" s="382"/>
      <c r="KEN12" s="382"/>
      <c r="KEO12" s="382"/>
      <c r="KEP12" s="382"/>
      <c r="KEQ12" s="382"/>
      <c r="KER12" s="382"/>
      <c r="KES12" s="382"/>
      <c r="KET12" s="382"/>
      <c r="KEU12" s="382"/>
      <c r="KEV12" s="382"/>
      <c r="KEW12" s="382"/>
      <c r="KEX12" s="382"/>
      <c r="KEY12" s="382"/>
      <c r="KEZ12" s="382"/>
      <c r="KFA12" s="382"/>
      <c r="KFB12" s="382"/>
      <c r="KFC12" s="382"/>
      <c r="KFD12" s="382"/>
      <c r="KFE12" s="382"/>
      <c r="KFF12" s="382"/>
      <c r="KFG12" s="382"/>
      <c r="KFH12" s="382"/>
      <c r="KFI12" s="382"/>
      <c r="KFJ12" s="382"/>
      <c r="KFK12" s="382"/>
      <c r="KFL12" s="382"/>
      <c r="KFM12" s="382"/>
      <c r="KFN12" s="382"/>
      <c r="KFO12" s="382"/>
      <c r="KFP12" s="382"/>
      <c r="KFQ12" s="382"/>
      <c r="KFR12" s="382"/>
      <c r="KFS12" s="382"/>
      <c r="KFT12" s="382"/>
      <c r="KFU12" s="382"/>
      <c r="KFV12" s="382"/>
      <c r="KFW12" s="382"/>
      <c r="KFX12" s="382"/>
      <c r="KFY12" s="382"/>
      <c r="KFZ12" s="382"/>
      <c r="KGA12" s="382"/>
      <c r="KGB12" s="382"/>
      <c r="KGC12" s="382"/>
      <c r="KGD12" s="382"/>
      <c r="KGE12" s="382"/>
      <c r="KGF12" s="382"/>
      <c r="KGG12" s="382"/>
      <c r="KGH12" s="382"/>
      <c r="KGI12" s="382"/>
      <c r="KGJ12" s="382"/>
      <c r="KGK12" s="382"/>
      <c r="KGL12" s="382"/>
      <c r="KGM12" s="382"/>
      <c r="KGN12" s="382"/>
      <c r="KGO12" s="382"/>
      <c r="KGP12" s="382"/>
      <c r="KGQ12" s="382"/>
      <c r="KGR12" s="382"/>
      <c r="KGS12" s="382"/>
      <c r="KGT12" s="382"/>
      <c r="KGU12" s="382"/>
      <c r="KGV12" s="382"/>
      <c r="KGW12" s="382"/>
      <c r="KGX12" s="382"/>
      <c r="KGY12" s="382"/>
      <c r="KGZ12" s="382"/>
      <c r="KHA12" s="382"/>
      <c r="KHB12" s="382"/>
      <c r="KHC12" s="382"/>
      <c r="KHD12" s="382"/>
      <c r="KHE12" s="382"/>
      <c r="KHF12" s="382"/>
      <c r="KHG12" s="382"/>
      <c r="KHH12" s="382"/>
      <c r="KHI12" s="382"/>
      <c r="KHJ12" s="382"/>
      <c r="KHK12" s="382"/>
      <c r="KHL12" s="382"/>
      <c r="KHM12" s="382"/>
      <c r="KHN12" s="382"/>
      <c r="KHO12" s="382"/>
      <c r="KHP12" s="382"/>
      <c r="KHQ12" s="382"/>
      <c r="KHR12" s="382"/>
      <c r="KHS12" s="382"/>
      <c r="KHT12" s="382"/>
      <c r="KHU12" s="382"/>
      <c r="KHV12" s="382"/>
      <c r="KHW12" s="382"/>
      <c r="KHX12" s="382"/>
      <c r="KHY12" s="382"/>
      <c r="KHZ12" s="382"/>
      <c r="KIA12" s="382"/>
      <c r="KIB12" s="382"/>
      <c r="KIC12" s="382"/>
      <c r="KID12" s="382"/>
      <c r="KIE12" s="382"/>
      <c r="KIF12" s="382"/>
      <c r="KIG12" s="382"/>
      <c r="KIH12" s="382"/>
      <c r="KII12" s="382"/>
      <c r="KIJ12" s="382"/>
      <c r="KIK12" s="382"/>
      <c r="KIL12" s="382"/>
      <c r="KIM12" s="382"/>
      <c r="KIN12" s="382"/>
      <c r="KIO12" s="382"/>
      <c r="KIP12" s="382"/>
      <c r="KIQ12" s="382"/>
      <c r="KIR12" s="382"/>
      <c r="KIS12" s="382"/>
      <c r="KIT12" s="382"/>
      <c r="KIU12" s="382"/>
      <c r="KIV12" s="382"/>
      <c r="KIW12" s="382"/>
      <c r="KIX12" s="382"/>
      <c r="KIY12" s="382"/>
      <c r="KIZ12" s="382"/>
      <c r="KJA12" s="382"/>
      <c r="KJB12" s="382"/>
      <c r="KJC12" s="382"/>
      <c r="KJD12" s="382"/>
      <c r="KJE12" s="382"/>
      <c r="KJF12" s="382"/>
      <c r="KJG12" s="382"/>
      <c r="KJH12" s="382"/>
      <c r="KJI12" s="382"/>
      <c r="KJJ12" s="382"/>
      <c r="KJK12" s="382"/>
      <c r="KJL12" s="382"/>
      <c r="KJM12" s="382"/>
      <c r="KJN12" s="382"/>
      <c r="KJO12" s="382"/>
      <c r="KJP12" s="382"/>
      <c r="KJQ12" s="382"/>
      <c r="KJR12" s="382"/>
      <c r="KJS12" s="382"/>
      <c r="KJT12" s="382"/>
      <c r="KJU12" s="382"/>
      <c r="KJV12" s="382"/>
      <c r="KJW12" s="382"/>
      <c r="KJX12" s="382"/>
      <c r="KJY12" s="382"/>
      <c r="KJZ12" s="382"/>
      <c r="KKA12" s="382"/>
      <c r="KKB12" s="382"/>
      <c r="KKC12" s="382"/>
      <c r="KKD12" s="382"/>
      <c r="KKE12" s="382"/>
      <c r="KKF12" s="382"/>
      <c r="KKG12" s="382"/>
      <c r="KKH12" s="382"/>
      <c r="KKI12" s="382"/>
      <c r="KKJ12" s="382"/>
      <c r="KKK12" s="382"/>
      <c r="KKL12" s="382"/>
      <c r="KKM12" s="382"/>
      <c r="KKN12" s="382"/>
      <c r="KKO12" s="382"/>
      <c r="KKP12" s="382"/>
      <c r="KKQ12" s="382"/>
      <c r="KKR12" s="382"/>
      <c r="KKS12" s="382"/>
      <c r="KKT12" s="382"/>
      <c r="KKU12" s="382"/>
      <c r="KKV12" s="382"/>
      <c r="KKW12" s="382"/>
      <c r="KKX12" s="382"/>
      <c r="KKY12" s="382"/>
      <c r="KKZ12" s="382"/>
      <c r="KLA12" s="382"/>
      <c r="KLB12" s="382"/>
      <c r="KLC12" s="382"/>
      <c r="KLD12" s="382"/>
      <c r="KLE12" s="382"/>
      <c r="KLF12" s="382"/>
      <c r="KLG12" s="382"/>
      <c r="KLH12" s="382"/>
      <c r="KLI12" s="382"/>
      <c r="KLJ12" s="382"/>
      <c r="KLK12" s="382"/>
      <c r="KLL12" s="382"/>
      <c r="KLM12" s="382"/>
      <c r="KLN12" s="382"/>
      <c r="KLO12" s="382"/>
      <c r="KLP12" s="382"/>
      <c r="KLQ12" s="382"/>
      <c r="KLR12" s="382"/>
      <c r="KLS12" s="382"/>
      <c r="KLT12" s="382"/>
      <c r="KLU12" s="382"/>
      <c r="KLV12" s="382"/>
      <c r="KLW12" s="382"/>
      <c r="KLX12" s="382"/>
      <c r="KLY12" s="382"/>
      <c r="KLZ12" s="382"/>
      <c r="KMA12" s="382"/>
      <c r="KMB12" s="382"/>
      <c r="KMC12" s="382"/>
      <c r="KMD12" s="382"/>
      <c r="KME12" s="382"/>
      <c r="KMF12" s="382"/>
      <c r="KMG12" s="382"/>
      <c r="KMH12" s="382"/>
      <c r="KMI12" s="382"/>
      <c r="KMJ12" s="382"/>
      <c r="KMK12" s="382"/>
      <c r="KML12" s="382"/>
      <c r="KMM12" s="382"/>
      <c r="KMN12" s="382"/>
      <c r="KMO12" s="382"/>
      <c r="KMP12" s="382"/>
      <c r="KMQ12" s="382"/>
      <c r="KMR12" s="382"/>
      <c r="KMS12" s="382"/>
      <c r="KMT12" s="382"/>
      <c r="KMU12" s="382"/>
      <c r="KMV12" s="382"/>
      <c r="KMW12" s="382"/>
      <c r="KMX12" s="382"/>
      <c r="KMY12" s="382"/>
      <c r="KMZ12" s="382"/>
      <c r="KNA12" s="382"/>
      <c r="KNB12" s="382"/>
      <c r="KNC12" s="382"/>
      <c r="KND12" s="382"/>
      <c r="KNE12" s="382"/>
      <c r="KNF12" s="382"/>
      <c r="KNG12" s="382"/>
      <c r="KNH12" s="382"/>
      <c r="KNI12" s="382"/>
      <c r="KNJ12" s="382"/>
      <c r="KNK12" s="382"/>
      <c r="KNL12" s="382"/>
      <c r="KNM12" s="382"/>
      <c r="KNN12" s="382"/>
      <c r="KNO12" s="382"/>
      <c r="KNP12" s="382"/>
      <c r="KNQ12" s="382"/>
      <c r="KNR12" s="382"/>
      <c r="KNS12" s="382"/>
      <c r="KNT12" s="382"/>
      <c r="KNU12" s="382"/>
      <c r="KNV12" s="382"/>
      <c r="KNW12" s="382"/>
      <c r="KNX12" s="382"/>
      <c r="KNY12" s="382"/>
      <c r="KNZ12" s="382"/>
      <c r="KOA12" s="382"/>
      <c r="KOB12" s="382"/>
      <c r="KOC12" s="382"/>
      <c r="KOD12" s="382"/>
      <c r="KOE12" s="382"/>
      <c r="KOF12" s="382"/>
      <c r="KOG12" s="382"/>
      <c r="KOH12" s="382"/>
      <c r="KOI12" s="382"/>
      <c r="KOJ12" s="382"/>
      <c r="KOK12" s="382"/>
      <c r="KOL12" s="382"/>
      <c r="KOM12" s="382"/>
      <c r="KON12" s="382"/>
      <c r="KOO12" s="382"/>
      <c r="KOP12" s="382"/>
      <c r="KOQ12" s="382"/>
      <c r="KOR12" s="382"/>
      <c r="KOS12" s="382"/>
      <c r="KOT12" s="382"/>
      <c r="KOU12" s="382"/>
      <c r="KOV12" s="382"/>
      <c r="KOW12" s="382"/>
      <c r="KOX12" s="382"/>
      <c r="KOY12" s="382"/>
      <c r="KOZ12" s="382"/>
      <c r="KPA12" s="382"/>
      <c r="KPB12" s="382"/>
      <c r="KPC12" s="382"/>
      <c r="KPD12" s="382"/>
      <c r="KPE12" s="382"/>
      <c r="KPF12" s="382"/>
      <c r="KPG12" s="382"/>
      <c r="KPH12" s="382"/>
      <c r="KPI12" s="382"/>
      <c r="KPJ12" s="382"/>
      <c r="KPK12" s="382"/>
      <c r="KPL12" s="382"/>
      <c r="KPM12" s="382"/>
      <c r="KPN12" s="382"/>
      <c r="KPO12" s="382"/>
      <c r="KPP12" s="382"/>
      <c r="KPQ12" s="382"/>
      <c r="KPR12" s="382"/>
      <c r="KPS12" s="382"/>
      <c r="KPT12" s="382"/>
      <c r="KPU12" s="382"/>
      <c r="KPV12" s="382"/>
      <c r="KPW12" s="382"/>
      <c r="KPX12" s="382"/>
      <c r="KPY12" s="382"/>
      <c r="KPZ12" s="382"/>
      <c r="KQA12" s="382"/>
      <c r="KQB12" s="382"/>
      <c r="KQC12" s="382"/>
      <c r="KQD12" s="382"/>
      <c r="KQE12" s="382"/>
      <c r="KQF12" s="382"/>
      <c r="KQG12" s="382"/>
      <c r="KQH12" s="382"/>
      <c r="KQI12" s="382"/>
      <c r="KQJ12" s="382"/>
      <c r="KQK12" s="382"/>
      <c r="KQL12" s="382"/>
      <c r="KQM12" s="382"/>
      <c r="KQN12" s="382"/>
      <c r="KQO12" s="382"/>
      <c r="KQP12" s="382"/>
      <c r="KQQ12" s="382"/>
      <c r="KQR12" s="382"/>
      <c r="KQS12" s="382"/>
      <c r="KQT12" s="382"/>
      <c r="KQU12" s="382"/>
      <c r="KQV12" s="382"/>
      <c r="KQW12" s="382"/>
      <c r="KQX12" s="382"/>
      <c r="KQY12" s="382"/>
      <c r="KQZ12" s="382"/>
      <c r="KRA12" s="382"/>
      <c r="KRB12" s="382"/>
      <c r="KRC12" s="382"/>
      <c r="KRD12" s="382"/>
      <c r="KRE12" s="382"/>
      <c r="KRF12" s="382"/>
      <c r="KRG12" s="382"/>
      <c r="KRH12" s="382"/>
      <c r="KRI12" s="382"/>
      <c r="KRJ12" s="382"/>
      <c r="KRK12" s="382"/>
      <c r="KRL12" s="382"/>
      <c r="KRM12" s="382"/>
      <c r="KRN12" s="382"/>
      <c r="KRO12" s="382"/>
      <c r="KRP12" s="382"/>
      <c r="KRQ12" s="382"/>
      <c r="KRR12" s="382"/>
      <c r="KRS12" s="382"/>
      <c r="KRT12" s="382"/>
      <c r="KRU12" s="382"/>
      <c r="KRV12" s="382"/>
      <c r="KRW12" s="382"/>
      <c r="KRX12" s="382"/>
      <c r="KRY12" s="382"/>
      <c r="KRZ12" s="382"/>
      <c r="KSA12" s="382"/>
      <c r="KSB12" s="382"/>
      <c r="KSC12" s="382"/>
      <c r="KSD12" s="382"/>
      <c r="KSE12" s="382"/>
      <c r="KSF12" s="382"/>
      <c r="KSG12" s="382"/>
      <c r="KSH12" s="382"/>
      <c r="KSI12" s="382"/>
      <c r="KSJ12" s="382"/>
      <c r="KSK12" s="382"/>
      <c r="KSL12" s="382"/>
      <c r="KSM12" s="382"/>
      <c r="KSN12" s="382"/>
      <c r="KSO12" s="382"/>
      <c r="KSP12" s="382"/>
      <c r="KSQ12" s="382"/>
      <c r="KSR12" s="382"/>
      <c r="KSS12" s="382"/>
      <c r="KST12" s="382"/>
      <c r="KSU12" s="382"/>
      <c r="KSV12" s="382"/>
      <c r="KSW12" s="382"/>
      <c r="KSX12" s="382"/>
      <c r="KSY12" s="382"/>
      <c r="KSZ12" s="382"/>
      <c r="KTA12" s="382"/>
      <c r="KTB12" s="382"/>
      <c r="KTC12" s="382"/>
      <c r="KTD12" s="382"/>
      <c r="KTE12" s="382"/>
      <c r="KTF12" s="382"/>
      <c r="KTG12" s="382"/>
      <c r="KTH12" s="382"/>
      <c r="KTI12" s="382"/>
      <c r="KTJ12" s="382"/>
      <c r="KTK12" s="382"/>
      <c r="KTL12" s="382"/>
      <c r="KTM12" s="382"/>
      <c r="KTN12" s="382"/>
      <c r="KTO12" s="382"/>
      <c r="KTP12" s="382"/>
      <c r="KTQ12" s="382"/>
      <c r="KTR12" s="382"/>
      <c r="KTS12" s="382"/>
      <c r="KTT12" s="382"/>
      <c r="KTU12" s="382"/>
      <c r="KTV12" s="382"/>
      <c r="KTW12" s="382"/>
      <c r="KTX12" s="382"/>
      <c r="KTY12" s="382"/>
      <c r="KTZ12" s="382"/>
      <c r="KUA12" s="382"/>
      <c r="KUB12" s="382"/>
      <c r="KUC12" s="382"/>
      <c r="KUD12" s="382"/>
      <c r="KUE12" s="382"/>
      <c r="KUF12" s="382"/>
      <c r="KUG12" s="382"/>
      <c r="KUH12" s="382"/>
      <c r="KUI12" s="382"/>
      <c r="KUJ12" s="382"/>
      <c r="KUK12" s="382"/>
      <c r="KUL12" s="382"/>
      <c r="KUM12" s="382"/>
      <c r="KUN12" s="382"/>
      <c r="KUO12" s="382"/>
      <c r="KUP12" s="382"/>
      <c r="KUQ12" s="382"/>
      <c r="KUR12" s="382"/>
      <c r="KUS12" s="382"/>
      <c r="KUT12" s="382"/>
      <c r="KUU12" s="382"/>
      <c r="KUV12" s="382"/>
      <c r="KUW12" s="382"/>
      <c r="KUX12" s="382"/>
      <c r="KUY12" s="382"/>
      <c r="KUZ12" s="382"/>
      <c r="KVA12" s="382"/>
      <c r="KVB12" s="382"/>
      <c r="KVC12" s="382"/>
      <c r="KVD12" s="382"/>
      <c r="KVE12" s="382"/>
      <c r="KVF12" s="382"/>
      <c r="KVG12" s="382"/>
      <c r="KVH12" s="382"/>
      <c r="KVI12" s="382"/>
      <c r="KVJ12" s="382"/>
      <c r="KVK12" s="382"/>
      <c r="KVL12" s="382"/>
      <c r="KVM12" s="382"/>
      <c r="KVN12" s="382"/>
      <c r="KVO12" s="382"/>
      <c r="KVP12" s="382"/>
      <c r="KVQ12" s="382"/>
      <c r="KVR12" s="382"/>
      <c r="KVS12" s="382"/>
      <c r="KVT12" s="382"/>
      <c r="KVU12" s="382"/>
      <c r="KVV12" s="382"/>
      <c r="KVW12" s="382"/>
      <c r="KVX12" s="382"/>
      <c r="KVY12" s="382"/>
      <c r="KVZ12" s="382"/>
      <c r="KWA12" s="382"/>
      <c r="KWB12" s="382"/>
      <c r="KWC12" s="382"/>
      <c r="KWD12" s="382"/>
      <c r="KWE12" s="382"/>
      <c r="KWF12" s="382"/>
      <c r="KWG12" s="382"/>
      <c r="KWH12" s="382"/>
      <c r="KWI12" s="382"/>
      <c r="KWJ12" s="382"/>
      <c r="KWK12" s="382"/>
      <c r="KWL12" s="382"/>
      <c r="KWM12" s="382"/>
      <c r="KWN12" s="382"/>
      <c r="KWO12" s="382"/>
      <c r="KWP12" s="382"/>
      <c r="KWQ12" s="382"/>
      <c r="KWR12" s="382"/>
      <c r="KWS12" s="382"/>
      <c r="KWT12" s="382"/>
      <c r="KWU12" s="382"/>
      <c r="KWV12" s="382"/>
      <c r="KWW12" s="382"/>
      <c r="KWX12" s="382"/>
      <c r="KWY12" s="382"/>
      <c r="KWZ12" s="382"/>
      <c r="KXA12" s="382"/>
      <c r="KXB12" s="382"/>
      <c r="KXC12" s="382"/>
      <c r="KXD12" s="382"/>
      <c r="KXE12" s="382"/>
      <c r="KXF12" s="382"/>
      <c r="KXG12" s="382"/>
      <c r="KXH12" s="382"/>
      <c r="KXI12" s="382"/>
      <c r="KXJ12" s="382"/>
      <c r="KXK12" s="382"/>
      <c r="KXL12" s="382"/>
      <c r="KXM12" s="382"/>
      <c r="KXN12" s="382"/>
      <c r="KXO12" s="382"/>
      <c r="KXP12" s="382"/>
      <c r="KXQ12" s="382"/>
      <c r="KXR12" s="382"/>
      <c r="KXS12" s="382"/>
      <c r="KXT12" s="382"/>
      <c r="KXU12" s="382"/>
      <c r="KXV12" s="382"/>
      <c r="KXW12" s="382"/>
      <c r="KXX12" s="382"/>
      <c r="KXY12" s="382"/>
      <c r="KXZ12" s="382"/>
      <c r="KYA12" s="382"/>
      <c r="KYB12" s="382"/>
      <c r="KYC12" s="382"/>
      <c r="KYD12" s="382"/>
      <c r="KYE12" s="382"/>
      <c r="KYF12" s="382"/>
      <c r="KYG12" s="382"/>
      <c r="KYH12" s="382"/>
      <c r="KYI12" s="382"/>
      <c r="KYJ12" s="382"/>
      <c r="KYK12" s="382"/>
      <c r="KYL12" s="382"/>
      <c r="KYM12" s="382"/>
      <c r="KYN12" s="382"/>
      <c r="KYO12" s="382"/>
      <c r="KYP12" s="382"/>
      <c r="KYQ12" s="382"/>
      <c r="KYR12" s="382"/>
      <c r="KYS12" s="382"/>
      <c r="KYT12" s="382"/>
      <c r="KYU12" s="382"/>
      <c r="KYV12" s="382"/>
      <c r="KYW12" s="382"/>
      <c r="KYX12" s="382"/>
      <c r="KYY12" s="382"/>
      <c r="KYZ12" s="382"/>
      <c r="KZA12" s="382"/>
      <c r="KZB12" s="382"/>
      <c r="KZC12" s="382"/>
      <c r="KZD12" s="382"/>
      <c r="KZE12" s="382"/>
      <c r="KZF12" s="382"/>
      <c r="KZG12" s="382"/>
      <c r="KZH12" s="382"/>
      <c r="KZI12" s="382"/>
      <c r="KZJ12" s="382"/>
      <c r="KZK12" s="382"/>
      <c r="KZL12" s="382"/>
      <c r="KZM12" s="382"/>
      <c r="KZN12" s="382"/>
      <c r="KZO12" s="382"/>
      <c r="KZP12" s="382"/>
      <c r="KZQ12" s="382"/>
      <c r="KZR12" s="382"/>
      <c r="KZS12" s="382"/>
      <c r="KZT12" s="382"/>
      <c r="KZU12" s="382"/>
      <c r="KZV12" s="382"/>
      <c r="KZW12" s="382"/>
      <c r="KZX12" s="382"/>
      <c r="KZY12" s="382"/>
      <c r="KZZ12" s="382"/>
      <c r="LAA12" s="382"/>
      <c r="LAB12" s="382"/>
      <c r="LAC12" s="382"/>
      <c r="LAD12" s="382"/>
      <c r="LAE12" s="382"/>
      <c r="LAF12" s="382"/>
      <c r="LAG12" s="382"/>
      <c r="LAH12" s="382"/>
      <c r="LAI12" s="382"/>
      <c r="LAJ12" s="382"/>
      <c r="LAK12" s="382"/>
      <c r="LAL12" s="382"/>
      <c r="LAM12" s="382"/>
      <c r="LAN12" s="382"/>
      <c r="LAO12" s="382"/>
      <c r="LAP12" s="382"/>
      <c r="LAQ12" s="382"/>
      <c r="LAR12" s="382"/>
      <c r="LAS12" s="382"/>
      <c r="LAT12" s="382"/>
      <c r="LAU12" s="382"/>
      <c r="LAV12" s="382"/>
      <c r="LAW12" s="382"/>
      <c r="LAX12" s="382"/>
      <c r="LAY12" s="382"/>
      <c r="LAZ12" s="382"/>
      <c r="LBA12" s="382"/>
      <c r="LBB12" s="382"/>
      <c r="LBC12" s="382"/>
      <c r="LBD12" s="382"/>
      <c r="LBE12" s="382"/>
      <c r="LBF12" s="382"/>
      <c r="LBG12" s="382"/>
      <c r="LBH12" s="382"/>
      <c r="LBI12" s="382"/>
      <c r="LBJ12" s="382"/>
      <c r="LBK12" s="382"/>
      <c r="LBL12" s="382"/>
      <c r="LBM12" s="382"/>
      <c r="LBN12" s="382"/>
      <c r="LBO12" s="382"/>
      <c r="LBP12" s="382"/>
      <c r="LBQ12" s="382"/>
      <c r="LBR12" s="382"/>
      <c r="LBS12" s="382"/>
      <c r="LBT12" s="382"/>
      <c r="LBU12" s="382"/>
      <c r="LBV12" s="382"/>
      <c r="LBW12" s="382"/>
      <c r="LBX12" s="382"/>
      <c r="LBY12" s="382"/>
      <c r="LBZ12" s="382"/>
      <c r="LCA12" s="382"/>
      <c r="LCB12" s="382"/>
      <c r="LCC12" s="382"/>
      <c r="LCD12" s="382"/>
      <c r="LCE12" s="382"/>
      <c r="LCF12" s="382"/>
      <c r="LCG12" s="382"/>
      <c r="LCH12" s="382"/>
      <c r="LCI12" s="382"/>
      <c r="LCJ12" s="382"/>
      <c r="LCK12" s="382"/>
      <c r="LCL12" s="382"/>
      <c r="LCM12" s="382"/>
      <c r="LCN12" s="382"/>
      <c r="LCO12" s="382"/>
      <c r="LCP12" s="382"/>
      <c r="LCQ12" s="382"/>
      <c r="LCR12" s="382"/>
      <c r="LCS12" s="382"/>
      <c r="LCT12" s="382"/>
      <c r="LCU12" s="382"/>
      <c r="LCV12" s="382"/>
      <c r="LCW12" s="382"/>
      <c r="LCX12" s="382"/>
      <c r="LCY12" s="382"/>
      <c r="LCZ12" s="382"/>
      <c r="LDA12" s="382"/>
      <c r="LDB12" s="382"/>
      <c r="LDC12" s="382"/>
      <c r="LDD12" s="382"/>
      <c r="LDE12" s="382"/>
      <c r="LDF12" s="382"/>
      <c r="LDG12" s="382"/>
      <c r="LDH12" s="382"/>
      <c r="LDI12" s="382"/>
      <c r="LDJ12" s="382"/>
      <c r="LDK12" s="382"/>
      <c r="LDL12" s="382"/>
      <c r="LDM12" s="382"/>
      <c r="LDN12" s="382"/>
      <c r="LDO12" s="382"/>
      <c r="LDP12" s="382"/>
      <c r="LDQ12" s="382"/>
      <c r="LDR12" s="382"/>
      <c r="LDS12" s="382"/>
      <c r="LDT12" s="382"/>
      <c r="LDU12" s="382"/>
      <c r="LDV12" s="382"/>
      <c r="LDW12" s="382"/>
      <c r="LDX12" s="382"/>
      <c r="LDY12" s="382"/>
      <c r="LDZ12" s="382"/>
      <c r="LEA12" s="382"/>
      <c r="LEB12" s="382"/>
      <c r="LEC12" s="382"/>
      <c r="LED12" s="382"/>
      <c r="LEE12" s="382"/>
      <c r="LEF12" s="382"/>
      <c r="LEG12" s="382"/>
      <c r="LEH12" s="382"/>
      <c r="LEI12" s="382"/>
      <c r="LEJ12" s="382"/>
      <c r="LEK12" s="382"/>
      <c r="LEL12" s="382"/>
      <c r="LEM12" s="382"/>
      <c r="LEN12" s="382"/>
      <c r="LEO12" s="382"/>
      <c r="LEP12" s="382"/>
      <c r="LEQ12" s="382"/>
      <c r="LER12" s="382"/>
      <c r="LES12" s="382"/>
      <c r="LET12" s="382"/>
      <c r="LEU12" s="382"/>
      <c r="LEV12" s="382"/>
      <c r="LEW12" s="382"/>
      <c r="LEX12" s="382"/>
      <c r="LEY12" s="382"/>
      <c r="LEZ12" s="382"/>
      <c r="LFA12" s="382"/>
      <c r="LFB12" s="382"/>
      <c r="LFC12" s="382"/>
      <c r="LFD12" s="382"/>
      <c r="LFE12" s="382"/>
      <c r="LFF12" s="382"/>
      <c r="LFG12" s="382"/>
      <c r="LFH12" s="382"/>
      <c r="LFI12" s="382"/>
      <c r="LFJ12" s="382"/>
      <c r="LFK12" s="382"/>
      <c r="LFL12" s="382"/>
      <c r="LFM12" s="382"/>
      <c r="LFN12" s="382"/>
      <c r="LFO12" s="382"/>
      <c r="LFP12" s="382"/>
      <c r="LFQ12" s="382"/>
      <c r="LFR12" s="382"/>
      <c r="LFS12" s="382"/>
      <c r="LFT12" s="382"/>
      <c r="LFU12" s="382"/>
      <c r="LFV12" s="382"/>
      <c r="LFW12" s="382"/>
      <c r="LFX12" s="382"/>
      <c r="LFY12" s="382"/>
      <c r="LFZ12" s="382"/>
      <c r="LGA12" s="382"/>
      <c r="LGB12" s="382"/>
      <c r="LGC12" s="382"/>
      <c r="LGD12" s="382"/>
      <c r="LGE12" s="382"/>
      <c r="LGF12" s="382"/>
      <c r="LGG12" s="382"/>
      <c r="LGH12" s="382"/>
      <c r="LGI12" s="382"/>
      <c r="LGJ12" s="382"/>
      <c r="LGK12" s="382"/>
      <c r="LGL12" s="382"/>
      <c r="LGM12" s="382"/>
      <c r="LGN12" s="382"/>
      <c r="LGO12" s="382"/>
      <c r="LGP12" s="382"/>
      <c r="LGQ12" s="382"/>
      <c r="LGR12" s="382"/>
      <c r="LGS12" s="382"/>
      <c r="LGT12" s="382"/>
      <c r="LGU12" s="382"/>
      <c r="LGV12" s="382"/>
      <c r="LGW12" s="382"/>
      <c r="LGX12" s="382"/>
      <c r="LGY12" s="382"/>
      <c r="LGZ12" s="382"/>
      <c r="LHA12" s="382"/>
      <c r="LHB12" s="382"/>
      <c r="LHC12" s="382"/>
      <c r="LHD12" s="382"/>
      <c r="LHE12" s="382"/>
      <c r="LHF12" s="382"/>
      <c r="LHG12" s="382"/>
      <c r="LHH12" s="382"/>
      <c r="LHI12" s="382"/>
      <c r="LHJ12" s="382"/>
      <c r="LHK12" s="382"/>
      <c r="LHL12" s="382"/>
      <c r="LHM12" s="382"/>
      <c r="LHN12" s="382"/>
      <c r="LHO12" s="382"/>
      <c r="LHP12" s="382"/>
      <c r="LHQ12" s="382"/>
      <c r="LHR12" s="382"/>
      <c r="LHS12" s="382"/>
      <c r="LHT12" s="382"/>
      <c r="LHU12" s="382"/>
      <c r="LHV12" s="382"/>
      <c r="LHW12" s="382"/>
      <c r="LHX12" s="382"/>
      <c r="LHY12" s="382"/>
      <c r="LHZ12" s="382"/>
      <c r="LIA12" s="382"/>
      <c r="LIB12" s="382"/>
      <c r="LIC12" s="382"/>
      <c r="LID12" s="382"/>
      <c r="LIE12" s="382"/>
      <c r="LIF12" s="382"/>
      <c r="LIG12" s="382"/>
      <c r="LIH12" s="382"/>
      <c r="LII12" s="382"/>
      <c r="LIJ12" s="382"/>
      <c r="LIK12" s="382"/>
      <c r="LIL12" s="382"/>
      <c r="LIM12" s="382"/>
      <c r="LIN12" s="382"/>
      <c r="LIO12" s="382"/>
      <c r="LIP12" s="382"/>
      <c r="LIQ12" s="382"/>
      <c r="LIR12" s="382"/>
      <c r="LIS12" s="382"/>
      <c r="LIT12" s="382"/>
      <c r="LIU12" s="382"/>
      <c r="LIV12" s="382"/>
      <c r="LIW12" s="382"/>
      <c r="LIX12" s="382"/>
      <c r="LIY12" s="382"/>
      <c r="LIZ12" s="382"/>
      <c r="LJA12" s="382"/>
      <c r="LJB12" s="382"/>
      <c r="LJC12" s="382"/>
      <c r="LJD12" s="382"/>
      <c r="LJE12" s="382"/>
      <c r="LJF12" s="382"/>
      <c r="LJG12" s="382"/>
      <c r="LJH12" s="382"/>
      <c r="LJI12" s="382"/>
      <c r="LJJ12" s="382"/>
      <c r="LJK12" s="382"/>
      <c r="LJL12" s="382"/>
      <c r="LJM12" s="382"/>
      <c r="LJN12" s="382"/>
      <c r="LJO12" s="382"/>
      <c r="LJP12" s="382"/>
      <c r="LJQ12" s="382"/>
      <c r="LJR12" s="382"/>
      <c r="LJS12" s="382"/>
      <c r="LJT12" s="382"/>
      <c r="LJU12" s="382"/>
      <c r="LJV12" s="382"/>
      <c r="LJW12" s="382"/>
      <c r="LJX12" s="382"/>
      <c r="LJY12" s="382"/>
      <c r="LJZ12" s="382"/>
      <c r="LKA12" s="382"/>
      <c r="LKB12" s="382"/>
      <c r="LKC12" s="382"/>
      <c r="LKD12" s="382"/>
      <c r="LKE12" s="382"/>
      <c r="LKF12" s="382"/>
      <c r="LKG12" s="382"/>
      <c r="LKH12" s="382"/>
      <c r="LKI12" s="382"/>
      <c r="LKJ12" s="382"/>
      <c r="LKK12" s="382"/>
      <c r="LKL12" s="382"/>
      <c r="LKM12" s="382"/>
      <c r="LKN12" s="382"/>
      <c r="LKO12" s="382"/>
      <c r="LKP12" s="382"/>
      <c r="LKQ12" s="382"/>
      <c r="LKR12" s="382"/>
      <c r="LKS12" s="382"/>
      <c r="LKT12" s="382"/>
      <c r="LKU12" s="382"/>
      <c r="LKV12" s="382"/>
      <c r="LKW12" s="382"/>
      <c r="LKX12" s="382"/>
      <c r="LKY12" s="382"/>
      <c r="LKZ12" s="382"/>
      <c r="LLA12" s="382"/>
      <c r="LLB12" s="382"/>
      <c r="LLC12" s="382"/>
      <c r="LLD12" s="382"/>
      <c r="LLE12" s="382"/>
      <c r="LLF12" s="382"/>
      <c r="LLG12" s="382"/>
      <c r="LLH12" s="382"/>
      <c r="LLI12" s="382"/>
      <c r="LLJ12" s="382"/>
      <c r="LLK12" s="382"/>
      <c r="LLL12" s="382"/>
      <c r="LLM12" s="382"/>
      <c r="LLN12" s="382"/>
      <c r="LLO12" s="382"/>
      <c r="LLP12" s="382"/>
      <c r="LLQ12" s="382"/>
      <c r="LLR12" s="382"/>
      <c r="LLS12" s="382"/>
      <c r="LLT12" s="382"/>
      <c r="LLU12" s="382"/>
      <c r="LLV12" s="382"/>
      <c r="LLW12" s="382"/>
      <c r="LLX12" s="382"/>
      <c r="LLY12" s="382"/>
      <c r="LLZ12" s="382"/>
      <c r="LMA12" s="382"/>
      <c r="LMB12" s="382"/>
      <c r="LMC12" s="382"/>
      <c r="LMD12" s="382"/>
      <c r="LME12" s="382"/>
      <c r="LMF12" s="382"/>
      <c r="LMG12" s="382"/>
      <c r="LMH12" s="382"/>
      <c r="LMI12" s="382"/>
      <c r="LMJ12" s="382"/>
      <c r="LMK12" s="382"/>
      <c r="LML12" s="382"/>
      <c r="LMM12" s="382"/>
      <c r="LMN12" s="382"/>
      <c r="LMO12" s="382"/>
      <c r="LMP12" s="382"/>
      <c r="LMQ12" s="382"/>
      <c r="LMR12" s="382"/>
      <c r="LMS12" s="382"/>
      <c r="LMT12" s="382"/>
      <c r="LMU12" s="382"/>
      <c r="LMV12" s="382"/>
      <c r="LMW12" s="382"/>
      <c r="LMX12" s="382"/>
      <c r="LMY12" s="382"/>
      <c r="LMZ12" s="382"/>
      <c r="LNA12" s="382"/>
      <c r="LNB12" s="382"/>
      <c r="LNC12" s="382"/>
      <c r="LND12" s="382"/>
      <c r="LNE12" s="382"/>
      <c r="LNF12" s="382"/>
      <c r="LNG12" s="382"/>
      <c r="LNH12" s="382"/>
      <c r="LNI12" s="382"/>
      <c r="LNJ12" s="382"/>
      <c r="LNK12" s="382"/>
      <c r="LNL12" s="382"/>
      <c r="LNM12" s="382"/>
      <c r="LNN12" s="382"/>
      <c r="LNO12" s="382"/>
      <c r="LNP12" s="382"/>
      <c r="LNQ12" s="382"/>
      <c r="LNR12" s="382"/>
      <c r="LNS12" s="382"/>
      <c r="LNT12" s="382"/>
      <c r="LNU12" s="382"/>
      <c r="LNV12" s="382"/>
      <c r="LNW12" s="382"/>
      <c r="LNX12" s="382"/>
      <c r="LNY12" s="382"/>
      <c r="LNZ12" s="382"/>
      <c r="LOA12" s="382"/>
      <c r="LOB12" s="382"/>
      <c r="LOC12" s="382"/>
      <c r="LOD12" s="382"/>
      <c r="LOE12" s="382"/>
      <c r="LOF12" s="382"/>
      <c r="LOG12" s="382"/>
      <c r="LOH12" s="382"/>
      <c r="LOI12" s="382"/>
      <c r="LOJ12" s="382"/>
      <c r="LOK12" s="382"/>
      <c r="LOL12" s="382"/>
      <c r="LOM12" s="382"/>
      <c r="LON12" s="382"/>
      <c r="LOO12" s="382"/>
      <c r="LOP12" s="382"/>
      <c r="LOQ12" s="382"/>
      <c r="LOR12" s="382"/>
      <c r="LOS12" s="382"/>
      <c r="LOT12" s="382"/>
      <c r="LOU12" s="382"/>
      <c r="LOV12" s="382"/>
      <c r="LOW12" s="382"/>
      <c r="LOX12" s="382"/>
      <c r="LOY12" s="382"/>
      <c r="LOZ12" s="382"/>
      <c r="LPA12" s="382"/>
      <c r="LPB12" s="382"/>
      <c r="LPC12" s="382"/>
      <c r="LPD12" s="382"/>
      <c r="LPE12" s="382"/>
      <c r="LPF12" s="382"/>
      <c r="LPG12" s="382"/>
      <c r="LPH12" s="382"/>
      <c r="LPI12" s="382"/>
      <c r="LPJ12" s="382"/>
      <c r="LPK12" s="382"/>
      <c r="LPL12" s="382"/>
      <c r="LPM12" s="382"/>
      <c r="LPN12" s="382"/>
      <c r="LPO12" s="382"/>
      <c r="LPP12" s="382"/>
      <c r="LPQ12" s="382"/>
      <c r="LPR12" s="382"/>
      <c r="LPS12" s="382"/>
      <c r="LPT12" s="382"/>
      <c r="LPU12" s="382"/>
      <c r="LPV12" s="382"/>
      <c r="LPW12" s="382"/>
      <c r="LPX12" s="382"/>
      <c r="LPY12" s="382"/>
      <c r="LPZ12" s="382"/>
      <c r="LQA12" s="382"/>
      <c r="LQB12" s="382"/>
      <c r="LQC12" s="382"/>
      <c r="LQD12" s="382"/>
      <c r="LQE12" s="382"/>
      <c r="LQF12" s="382"/>
      <c r="LQG12" s="382"/>
      <c r="LQH12" s="382"/>
      <c r="LQI12" s="382"/>
      <c r="LQJ12" s="382"/>
      <c r="LQK12" s="382"/>
      <c r="LQL12" s="382"/>
      <c r="LQM12" s="382"/>
      <c r="LQN12" s="382"/>
      <c r="LQO12" s="382"/>
      <c r="LQP12" s="382"/>
      <c r="LQQ12" s="382"/>
      <c r="LQR12" s="382"/>
      <c r="LQS12" s="382"/>
      <c r="LQT12" s="382"/>
      <c r="LQU12" s="382"/>
      <c r="LQV12" s="382"/>
      <c r="LQW12" s="382"/>
      <c r="LQX12" s="382"/>
      <c r="LQY12" s="382"/>
      <c r="LQZ12" s="382"/>
      <c r="LRA12" s="382"/>
      <c r="LRB12" s="382"/>
      <c r="LRC12" s="382"/>
      <c r="LRD12" s="382"/>
      <c r="LRE12" s="382"/>
      <c r="LRF12" s="382"/>
      <c r="LRG12" s="382"/>
      <c r="LRH12" s="382"/>
      <c r="LRI12" s="382"/>
      <c r="LRJ12" s="382"/>
      <c r="LRK12" s="382"/>
      <c r="LRL12" s="382"/>
      <c r="LRM12" s="382"/>
      <c r="LRN12" s="382"/>
      <c r="LRO12" s="382"/>
      <c r="LRP12" s="382"/>
      <c r="LRQ12" s="382"/>
      <c r="LRR12" s="382"/>
      <c r="LRS12" s="382"/>
      <c r="LRT12" s="382"/>
      <c r="LRU12" s="382"/>
      <c r="LRV12" s="382"/>
      <c r="LRW12" s="382"/>
      <c r="LRX12" s="382"/>
      <c r="LRY12" s="382"/>
      <c r="LRZ12" s="382"/>
      <c r="LSA12" s="382"/>
      <c r="LSB12" s="382"/>
      <c r="LSC12" s="382"/>
      <c r="LSD12" s="382"/>
      <c r="LSE12" s="382"/>
      <c r="LSF12" s="382"/>
      <c r="LSG12" s="382"/>
      <c r="LSH12" s="382"/>
      <c r="LSI12" s="382"/>
      <c r="LSJ12" s="382"/>
      <c r="LSK12" s="382"/>
      <c r="LSL12" s="382"/>
      <c r="LSM12" s="382"/>
      <c r="LSN12" s="382"/>
      <c r="LSO12" s="382"/>
      <c r="LSP12" s="382"/>
      <c r="LSQ12" s="382"/>
      <c r="LSR12" s="382"/>
      <c r="LSS12" s="382"/>
      <c r="LST12" s="382"/>
      <c r="LSU12" s="382"/>
      <c r="LSV12" s="382"/>
      <c r="LSW12" s="382"/>
      <c r="LSX12" s="382"/>
      <c r="LSY12" s="382"/>
      <c r="LSZ12" s="382"/>
      <c r="LTA12" s="382"/>
      <c r="LTB12" s="382"/>
      <c r="LTC12" s="382"/>
      <c r="LTD12" s="382"/>
      <c r="LTE12" s="382"/>
      <c r="LTF12" s="382"/>
      <c r="LTG12" s="382"/>
      <c r="LTH12" s="382"/>
      <c r="LTI12" s="382"/>
      <c r="LTJ12" s="382"/>
      <c r="LTK12" s="382"/>
      <c r="LTL12" s="382"/>
      <c r="LTM12" s="382"/>
      <c r="LTN12" s="382"/>
      <c r="LTO12" s="382"/>
      <c r="LTP12" s="382"/>
      <c r="LTQ12" s="382"/>
      <c r="LTR12" s="382"/>
      <c r="LTS12" s="382"/>
      <c r="LTT12" s="382"/>
      <c r="LTU12" s="382"/>
      <c r="LTV12" s="382"/>
      <c r="LTW12" s="382"/>
      <c r="LTX12" s="382"/>
      <c r="LTY12" s="382"/>
      <c r="LTZ12" s="382"/>
      <c r="LUA12" s="382"/>
      <c r="LUB12" s="382"/>
      <c r="LUC12" s="382"/>
      <c r="LUD12" s="382"/>
      <c r="LUE12" s="382"/>
      <c r="LUF12" s="382"/>
      <c r="LUG12" s="382"/>
      <c r="LUH12" s="382"/>
      <c r="LUI12" s="382"/>
      <c r="LUJ12" s="382"/>
      <c r="LUK12" s="382"/>
      <c r="LUL12" s="382"/>
      <c r="LUM12" s="382"/>
      <c r="LUN12" s="382"/>
      <c r="LUO12" s="382"/>
      <c r="LUP12" s="382"/>
      <c r="LUQ12" s="382"/>
      <c r="LUR12" s="382"/>
      <c r="LUS12" s="382"/>
      <c r="LUT12" s="382"/>
      <c r="LUU12" s="382"/>
      <c r="LUV12" s="382"/>
      <c r="LUW12" s="382"/>
      <c r="LUX12" s="382"/>
      <c r="LUY12" s="382"/>
      <c r="LUZ12" s="382"/>
      <c r="LVA12" s="382"/>
      <c r="LVB12" s="382"/>
      <c r="LVC12" s="382"/>
      <c r="LVD12" s="382"/>
      <c r="LVE12" s="382"/>
      <c r="LVF12" s="382"/>
      <c r="LVG12" s="382"/>
      <c r="LVH12" s="382"/>
      <c r="LVI12" s="382"/>
      <c r="LVJ12" s="382"/>
      <c r="LVK12" s="382"/>
      <c r="LVL12" s="382"/>
      <c r="LVM12" s="382"/>
      <c r="LVN12" s="382"/>
      <c r="LVO12" s="382"/>
      <c r="LVP12" s="382"/>
      <c r="LVQ12" s="382"/>
      <c r="LVR12" s="382"/>
      <c r="LVS12" s="382"/>
      <c r="LVT12" s="382"/>
      <c r="LVU12" s="382"/>
      <c r="LVV12" s="382"/>
      <c r="LVW12" s="382"/>
      <c r="LVX12" s="382"/>
      <c r="LVY12" s="382"/>
      <c r="LVZ12" s="382"/>
      <c r="LWA12" s="382"/>
      <c r="LWB12" s="382"/>
      <c r="LWC12" s="382"/>
      <c r="LWD12" s="382"/>
      <c r="LWE12" s="382"/>
      <c r="LWF12" s="382"/>
      <c r="LWG12" s="382"/>
      <c r="LWH12" s="382"/>
      <c r="LWI12" s="382"/>
      <c r="LWJ12" s="382"/>
      <c r="LWK12" s="382"/>
      <c r="LWL12" s="382"/>
      <c r="LWM12" s="382"/>
      <c r="LWN12" s="382"/>
      <c r="LWO12" s="382"/>
      <c r="LWP12" s="382"/>
      <c r="LWQ12" s="382"/>
      <c r="LWR12" s="382"/>
      <c r="LWS12" s="382"/>
      <c r="LWT12" s="382"/>
      <c r="LWU12" s="382"/>
      <c r="LWV12" s="382"/>
      <c r="LWW12" s="382"/>
      <c r="LWX12" s="382"/>
      <c r="LWY12" s="382"/>
      <c r="LWZ12" s="382"/>
      <c r="LXA12" s="382"/>
      <c r="LXB12" s="382"/>
      <c r="LXC12" s="382"/>
      <c r="LXD12" s="382"/>
      <c r="LXE12" s="382"/>
      <c r="LXF12" s="382"/>
      <c r="LXG12" s="382"/>
      <c r="LXH12" s="382"/>
      <c r="LXI12" s="382"/>
      <c r="LXJ12" s="382"/>
      <c r="LXK12" s="382"/>
      <c r="LXL12" s="382"/>
      <c r="LXM12" s="382"/>
      <c r="LXN12" s="382"/>
      <c r="LXO12" s="382"/>
      <c r="LXP12" s="382"/>
      <c r="LXQ12" s="382"/>
      <c r="LXR12" s="382"/>
      <c r="LXS12" s="382"/>
      <c r="LXT12" s="382"/>
      <c r="LXU12" s="382"/>
      <c r="LXV12" s="382"/>
      <c r="LXW12" s="382"/>
      <c r="LXX12" s="382"/>
      <c r="LXY12" s="382"/>
      <c r="LXZ12" s="382"/>
      <c r="LYA12" s="382"/>
      <c r="LYB12" s="382"/>
      <c r="LYC12" s="382"/>
      <c r="LYD12" s="382"/>
      <c r="LYE12" s="382"/>
      <c r="LYF12" s="382"/>
      <c r="LYG12" s="382"/>
      <c r="LYH12" s="382"/>
      <c r="LYI12" s="382"/>
      <c r="LYJ12" s="382"/>
      <c r="LYK12" s="382"/>
      <c r="LYL12" s="382"/>
      <c r="LYM12" s="382"/>
      <c r="LYN12" s="382"/>
      <c r="LYO12" s="382"/>
      <c r="LYP12" s="382"/>
      <c r="LYQ12" s="382"/>
      <c r="LYR12" s="382"/>
      <c r="LYS12" s="382"/>
      <c r="LYT12" s="382"/>
      <c r="LYU12" s="382"/>
      <c r="LYV12" s="382"/>
      <c r="LYW12" s="382"/>
      <c r="LYX12" s="382"/>
      <c r="LYY12" s="382"/>
      <c r="LYZ12" s="382"/>
      <c r="LZA12" s="382"/>
      <c r="LZB12" s="382"/>
      <c r="LZC12" s="382"/>
      <c r="LZD12" s="382"/>
      <c r="LZE12" s="382"/>
      <c r="LZF12" s="382"/>
      <c r="LZG12" s="382"/>
      <c r="LZH12" s="382"/>
      <c r="LZI12" s="382"/>
      <c r="LZJ12" s="382"/>
      <c r="LZK12" s="382"/>
      <c r="LZL12" s="382"/>
      <c r="LZM12" s="382"/>
      <c r="LZN12" s="382"/>
      <c r="LZO12" s="382"/>
      <c r="LZP12" s="382"/>
      <c r="LZQ12" s="382"/>
      <c r="LZR12" s="382"/>
      <c r="LZS12" s="382"/>
      <c r="LZT12" s="382"/>
      <c r="LZU12" s="382"/>
      <c r="LZV12" s="382"/>
      <c r="LZW12" s="382"/>
      <c r="LZX12" s="382"/>
      <c r="LZY12" s="382"/>
      <c r="LZZ12" s="382"/>
      <c r="MAA12" s="382"/>
      <c r="MAB12" s="382"/>
      <c r="MAC12" s="382"/>
      <c r="MAD12" s="382"/>
      <c r="MAE12" s="382"/>
      <c r="MAF12" s="382"/>
      <c r="MAG12" s="382"/>
      <c r="MAH12" s="382"/>
      <c r="MAI12" s="382"/>
      <c r="MAJ12" s="382"/>
      <c r="MAK12" s="382"/>
      <c r="MAL12" s="382"/>
      <c r="MAM12" s="382"/>
      <c r="MAN12" s="382"/>
      <c r="MAO12" s="382"/>
      <c r="MAP12" s="382"/>
      <c r="MAQ12" s="382"/>
      <c r="MAR12" s="382"/>
      <c r="MAS12" s="382"/>
      <c r="MAT12" s="382"/>
      <c r="MAU12" s="382"/>
      <c r="MAV12" s="382"/>
      <c r="MAW12" s="382"/>
      <c r="MAX12" s="382"/>
      <c r="MAY12" s="382"/>
      <c r="MAZ12" s="382"/>
      <c r="MBA12" s="382"/>
      <c r="MBB12" s="382"/>
      <c r="MBC12" s="382"/>
      <c r="MBD12" s="382"/>
      <c r="MBE12" s="382"/>
      <c r="MBF12" s="382"/>
      <c r="MBG12" s="382"/>
      <c r="MBH12" s="382"/>
      <c r="MBI12" s="382"/>
      <c r="MBJ12" s="382"/>
      <c r="MBK12" s="382"/>
      <c r="MBL12" s="382"/>
      <c r="MBM12" s="382"/>
      <c r="MBN12" s="382"/>
      <c r="MBO12" s="382"/>
      <c r="MBP12" s="382"/>
      <c r="MBQ12" s="382"/>
      <c r="MBR12" s="382"/>
      <c r="MBS12" s="382"/>
      <c r="MBT12" s="382"/>
      <c r="MBU12" s="382"/>
      <c r="MBV12" s="382"/>
      <c r="MBW12" s="382"/>
      <c r="MBX12" s="382"/>
      <c r="MBY12" s="382"/>
      <c r="MBZ12" s="382"/>
      <c r="MCA12" s="382"/>
      <c r="MCB12" s="382"/>
      <c r="MCC12" s="382"/>
      <c r="MCD12" s="382"/>
      <c r="MCE12" s="382"/>
      <c r="MCF12" s="382"/>
      <c r="MCG12" s="382"/>
      <c r="MCH12" s="382"/>
      <c r="MCI12" s="382"/>
      <c r="MCJ12" s="382"/>
      <c r="MCK12" s="382"/>
      <c r="MCL12" s="382"/>
      <c r="MCM12" s="382"/>
      <c r="MCN12" s="382"/>
      <c r="MCO12" s="382"/>
      <c r="MCP12" s="382"/>
      <c r="MCQ12" s="382"/>
      <c r="MCR12" s="382"/>
      <c r="MCS12" s="382"/>
      <c r="MCT12" s="382"/>
      <c r="MCU12" s="382"/>
      <c r="MCV12" s="382"/>
      <c r="MCW12" s="382"/>
      <c r="MCX12" s="382"/>
      <c r="MCY12" s="382"/>
      <c r="MCZ12" s="382"/>
      <c r="MDA12" s="382"/>
      <c r="MDB12" s="382"/>
      <c r="MDC12" s="382"/>
      <c r="MDD12" s="382"/>
      <c r="MDE12" s="382"/>
      <c r="MDF12" s="382"/>
      <c r="MDG12" s="382"/>
      <c r="MDH12" s="382"/>
      <c r="MDI12" s="382"/>
      <c r="MDJ12" s="382"/>
      <c r="MDK12" s="382"/>
      <c r="MDL12" s="382"/>
      <c r="MDM12" s="382"/>
      <c r="MDN12" s="382"/>
      <c r="MDO12" s="382"/>
      <c r="MDP12" s="382"/>
      <c r="MDQ12" s="382"/>
      <c r="MDR12" s="382"/>
      <c r="MDS12" s="382"/>
      <c r="MDT12" s="382"/>
      <c r="MDU12" s="382"/>
      <c r="MDV12" s="382"/>
      <c r="MDW12" s="382"/>
      <c r="MDX12" s="382"/>
      <c r="MDY12" s="382"/>
      <c r="MDZ12" s="382"/>
      <c r="MEA12" s="382"/>
      <c r="MEB12" s="382"/>
      <c r="MEC12" s="382"/>
      <c r="MED12" s="382"/>
      <c r="MEE12" s="382"/>
      <c r="MEF12" s="382"/>
      <c r="MEG12" s="382"/>
      <c r="MEH12" s="382"/>
      <c r="MEI12" s="382"/>
      <c r="MEJ12" s="382"/>
      <c r="MEK12" s="382"/>
      <c r="MEL12" s="382"/>
      <c r="MEM12" s="382"/>
      <c r="MEN12" s="382"/>
      <c r="MEO12" s="382"/>
      <c r="MEP12" s="382"/>
      <c r="MEQ12" s="382"/>
      <c r="MER12" s="382"/>
      <c r="MES12" s="382"/>
      <c r="MET12" s="382"/>
      <c r="MEU12" s="382"/>
      <c r="MEV12" s="382"/>
      <c r="MEW12" s="382"/>
      <c r="MEX12" s="382"/>
      <c r="MEY12" s="382"/>
      <c r="MEZ12" s="382"/>
      <c r="MFA12" s="382"/>
      <c r="MFB12" s="382"/>
      <c r="MFC12" s="382"/>
      <c r="MFD12" s="382"/>
      <c r="MFE12" s="382"/>
      <c r="MFF12" s="382"/>
      <c r="MFG12" s="382"/>
      <c r="MFH12" s="382"/>
      <c r="MFI12" s="382"/>
      <c r="MFJ12" s="382"/>
      <c r="MFK12" s="382"/>
      <c r="MFL12" s="382"/>
      <c r="MFM12" s="382"/>
      <c r="MFN12" s="382"/>
      <c r="MFO12" s="382"/>
      <c r="MFP12" s="382"/>
      <c r="MFQ12" s="382"/>
      <c r="MFR12" s="382"/>
      <c r="MFS12" s="382"/>
      <c r="MFT12" s="382"/>
      <c r="MFU12" s="382"/>
      <c r="MFV12" s="382"/>
      <c r="MFW12" s="382"/>
      <c r="MFX12" s="382"/>
      <c r="MFY12" s="382"/>
      <c r="MFZ12" s="382"/>
      <c r="MGA12" s="382"/>
      <c r="MGB12" s="382"/>
      <c r="MGC12" s="382"/>
      <c r="MGD12" s="382"/>
      <c r="MGE12" s="382"/>
      <c r="MGF12" s="382"/>
      <c r="MGG12" s="382"/>
      <c r="MGH12" s="382"/>
      <c r="MGI12" s="382"/>
      <c r="MGJ12" s="382"/>
      <c r="MGK12" s="382"/>
      <c r="MGL12" s="382"/>
      <c r="MGM12" s="382"/>
      <c r="MGN12" s="382"/>
      <c r="MGO12" s="382"/>
      <c r="MGP12" s="382"/>
      <c r="MGQ12" s="382"/>
      <c r="MGR12" s="382"/>
      <c r="MGS12" s="382"/>
      <c r="MGT12" s="382"/>
      <c r="MGU12" s="382"/>
      <c r="MGV12" s="382"/>
      <c r="MGW12" s="382"/>
      <c r="MGX12" s="382"/>
      <c r="MGY12" s="382"/>
      <c r="MGZ12" s="382"/>
      <c r="MHA12" s="382"/>
      <c r="MHB12" s="382"/>
      <c r="MHC12" s="382"/>
      <c r="MHD12" s="382"/>
      <c r="MHE12" s="382"/>
      <c r="MHF12" s="382"/>
      <c r="MHG12" s="382"/>
      <c r="MHH12" s="382"/>
      <c r="MHI12" s="382"/>
      <c r="MHJ12" s="382"/>
      <c r="MHK12" s="382"/>
      <c r="MHL12" s="382"/>
      <c r="MHM12" s="382"/>
      <c r="MHN12" s="382"/>
      <c r="MHO12" s="382"/>
      <c r="MHP12" s="382"/>
      <c r="MHQ12" s="382"/>
      <c r="MHR12" s="382"/>
      <c r="MHS12" s="382"/>
      <c r="MHT12" s="382"/>
      <c r="MHU12" s="382"/>
      <c r="MHV12" s="382"/>
      <c r="MHW12" s="382"/>
      <c r="MHX12" s="382"/>
      <c r="MHY12" s="382"/>
      <c r="MHZ12" s="382"/>
      <c r="MIA12" s="382"/>
      <c r="MIB12" s="382"/>
      <c r="MIC12" s="382"/>
      <c r="MID12" s="382"/>
      <c r="MIE12" s="382"/>
      <c r="MIF12" s="382"/>
      <c r="MIG12" s="382"/>
      <c r="MIH12" s="382"/>
      <c r="MII12" s="382"/>
      <c r="MIJ12" s="382"/>
      <c r="MIK12" s="382"/>
      <c r="MIL12" s="382"/>
      <c r="MIM12" s="382"/>
      <c r="MIN12" s="382"/>
      <c r="MIO12" s="382"/>
      <c r="MIP12" s="382"/>
      <c r="MIQ12" s="382"/>
      <c r="MIR12" s="382"/>
      <c r="MIS12" s="382"/>
      <c r="MIT12" s="382"/>
      <c r="MIU12" s="382"/>
      <c r="MIV12" s="382"/>
      <c r="MIW12" s="382"/>
      <c r="MIX12" s="382"/>
      <c r="MIY12" s="382"/>
      <c r="MIZ12" s="382"/>
      <c r="MJA12" s="382"/>
      <c r="MJB12" s="382"/>
      <c r="MJC12" s="382"/>
      <c r="MJD12" s="382"/>
      <c r="MJE12" s="382"/>
      <c r="MJF12" s="382"/>
      <c r="MJG12" s="382"/>
      <c r="MJH12" s="382"/>
      <c r="MJI12" s="382"/>
      <c r="MJJ12" s="382"/>
      <c r="MJK12" s="382"/>
      <c r="MJL12" s="382"/>
      <c r="MJM12" s="382"/>
      <c r="MJN12" s="382"/>
      <c r="MJO12" s="382"/>
      <c r="MJP12" s="382"/>
      <c r="MJQ12" s="382"/>
      <c r="MJR12" s="382"/>
      <c r="MJS12" s="382"/>
      <c r="MJT12" s="382"/>
      <c r="MJU12" s="382"/>
      <c r="MJV12" s="382"/>
      <c r="MJW12" s="382"/>
      <c r="MJX12" s="382"/>
      <c r="MJY12" s="382"/>
      <c r="MJZ12" s="382"/>
      <c r="MKA12" s="382"/>
      <c r="MKB12" s="382"/>
      <c r="MKC12" s="382"/>
      <c r="MKD12" s="382"/>
      <c r="MKE12" s="382"/>
      <c r="MKF12" s="382"/>
      <c r="MKG12" s="382"/>
      <c r="MKH12" s="382"/>
      <c r="MKI12" s="382"/>
      <c r="MKJ12" s="382"/>
      <c r="MKK12" s="382"/>
      <c r="MKL12" s="382"/>
      <c r="MKM12" s="382"/>
      <c r="MKN12" s="382"/>
      <c r="MKO12" s="382"/>
      <c r="MKP12" s="382"/>
      <c r="MKQ12" s="382"/>
      <c r="MKR12" s="382"/>
      <c r="MKS12" s="382"/>
      <c r="MKT12" s="382"/>
      <c r="MKU12" s="382"/>
      <c r="MKV12" s="382"/>
      <c r="MKW12" s="382"/>
      <c r="MKX12" s="382"/>
      <c r="MKY12" s="382"/>
      <c r="MKZ12" s="382"/>
      <c r="MLA12" s="382"/>
      <c r="MLB12" s="382"/>
      <c r="MLC12" s="382"/>
      <c r="MLD12" s="382"/>
      <c r="MLE12" s="382"/>
      <c r="MLF12" s="382"/>
      <c r="MLG12" s="382"/>
      <c r="MLH12" s="382"/>
      <c r="MLI12" s="382"/>
      <c r="MLJ12" s="382"/>
      <c r="MLK12" s="382"/>
      <c r="MLL12" s="382"/>
      <c r="MLM12" s="382"/>
      <c r="MLN12" s="382"/>
      <c r="MLO12" s="382"/>
      <c r="MLP12" s="382"/>
      <c r="MLQ12" s="382"/>
      <c r="MLR12" s="382"/>
      <c r="MLS12" s="382"/>
      <c r="MLT12" s="382"/>
      <c r="MLU12" s="382"/>
      <c r="MLV12" s="382"/>
      <c r="MLW12" s="382"/>
      <c r="MLX12" s="382"/>
      <c r="MLY12" s="382"/>
      <c r="MLZ12" s="382"/>
      <c r="MMA12" s="382"/>
      <c r="MMB12" s="382"/>
      <c r="MMC12" s="382"/>
      <c r="MMD12" s="382"/>
      <c r="MME12" s="382"/>
      <c r="MMF12" s="382"/>
      <c r="MMG12" s="382"/>
      <c r="MMH12" s="382"/>
      <c r="MMI12" s="382"/>
      <c r="MMJ12" s="382"/>
      <c r="MMK12" s="382"/>
      <c r="MML12" s="382"/>
      <c r="MMM12" s="382"/>
      <c r="MMN12" s="382"/>
      <c r="MMO12" s="382"/>
      <c r="MMP12" s="382"/>
      <c r="MMQ12" s="382"/>
      <c r="MMR12" s="382"/>
      <c r="MMS12" s="382"/>
      <c r="MMT12" s="382"/>
      <c r="MMU12" s="382"/>
      <c r="MMV12" s="382"/>
      <c r="MMW12" s="382"/>
      <c r="MMX12" s="382"/>
      <c r="MMY12" s="382"/>
      <c r="MMZ12" s="382"/>
      <c r="MNA12" s="382"/>
      <c r="MNB12" s="382"/>
      <c r="MNC12" s="382"/>
      <c r="MND12" s="382"/>
      <c r="MNE12" s="382"/>
      <c r="MNF12" s="382"/>
      <c r="MNG12" s="382"/>
      <c r="MNH12" s="382"/>
      <c r="MNI12" s="382"/>
      <c r="MNJ12" s="382"/>
      <c r="MNK12" s="382"/>
      <c r="MNL12" s="382"/>
      <c r="MNM12" s="382"/>
      <c r="MNN12" s="382"/>
      <c r="MNO12" s="382"/>
      <c r="MNP12" s="382"/>
      <c r="MNQ12" s="382"/>
      <c r="MNR12" s="382"/>
      <c r="MNS12" s="382"/>
      <c r="MNT12" s="382"/>
      <c r="MNU12" s="382"/>
      <c r="MNV12" s="382"/>
      <c r="MNW12" s="382"/>
      <c r="MNX12" s="382"/>
      <c r="MNY12" s="382"/>
      <c r="MNZ12" s="382"/>
      <c r="MOA12" s="382"/>
      <c r="MOB12" s="382"/>
      <c r="MOC12" s="382"/>
      <c r="MOD12" s="382"/>
      <c r="MOE12" s="382"/>
      <c r="MOF12" s="382"/>
      <c r="MOG12" s="382"/>
      <c r="MOH12" s="382"/>
      <c r="MOI12" s="382"/>
      <c r="MOJ12" s="382"/>
      <c r="MOK12" s="382"/>
      <c r="MOL12" s="382"/>
      <c r="MOM12" s="382"/>
      <c r="MON12" s="382"/>
      <c r="MOO12" s="382"/>
      <c r="MOP12" s="382"/>
      <c r="MOQ12" s="382"/>
      <c r="MOR12" s="382"/>
      <c r="MOS12" s="382"/>
      <c r="MOT12" s="382"/>
      <c r="MOU12" s="382"/>
      <c r="MOV12" s="382"/>
      <c r="MOW12" s="382"/>
      <c r="MOX12" s="382"/>
      <c r="MOY12" s="382"/>
      <c r="MOZ12" s="382"/>
      <c r="MPA12" s="382"/>
      <c r="MPB12" s="382"/>
      <c r="MPC12" s="382"/>
      <c r="MPD12" s="382"/>
      <c r="MPE12" s="382"/>
      <c r="MPF12" s="382"/>
      <c r="MPG12" s="382"/>
      <c r="MPH12" s="382"/>
      <c r="MPI12" s="382"/>
      <c r="MPJ12" s="382"/>
      <c r="MPK12" s="382"/>
      <c r="MPL12" s="382"/>
      <c r="MPM12" s="382"/>
      <c r="MPN12" s="382"/>
      <c r="MPO12" s="382"/>
      <c r="MPP12" s="382"/>
      <c r="MPQ12" s="382"/>
      <c r="MPR12" s="382"/>
      <c r="MPS12" s="382"/>
      <c r="MPT12" s="382"/>
      <c r="MPU12" s="382"/>
      <c r="MPV12" s="382"/>
      <c r="MPW12" s="382"/>
      <c r="MPX12" s="382"/>
      <c r="MPY12" s="382"/>
      <c r="MPZ12" s="382"/>
      <c r="MQA12" s="382"/>
      <c r="MQB12" s="382"/>
      <c r="MQC12" s="382"/>
      <c r="MQD12" s="382"/>
      <c r="MQE12" s="382"/>
      <c r="MQF12" s="382"/>
      <c r="MQG12" s="382"/>
      <c r="MQH12" s="382"/>
      <c r="MQI12" s="382"/>
      <c r="MQJ12" s="382"/>
      <c r="MQK12" s="382"/>
      <c r="MQL12" s="382"/>
      <c r="MQM12" s="382"/>
      <c r="MQN12" s="382"/>
      <c r="MQO12" s="382"/>
      <c r="MQP12" s="382"/>
      <c r="MQQ12" s="382"/>
      <c r="MQR12" s="382"/>
      <c r="MQS12" s="382"/>
      <c r="MQT12" s="382"/>
      <c r="MQU12" s="382"/>
      <c r="MQV12" s="382"/>
      <c r="MQW12" s="382"/>
      <c r="MQX12" s="382"/>
      <c r="MQY12" s="382"/>
      <c r="MQZ12" s="382"/>
      <c r="MRA12" s="382"/>
      <c r="MRB12" s="382"/>
      <c r="MRC12" s="382"/>
      <c r="MRD12" s="382"/>
      <c r="MRE12" s="382"/>
      <c r="MRF12" s="382"/>
      <c r="MRG12" s="382"/>
      <c r="MRH12" s="382"/>
      <c r="MRI12" s="382"/>
      <c r="MRJ12" s="382"/>
      <c r="MRK12" s="382"/>
      <c r="MRL12" s="382"/>
      <c r="MRM12" s="382"/>
      <c r="MRN12" s="382"/>
      <c r="MRO12" s="382"/>
      <c r="MRP12" s="382"/>
      <c r="MRQ12" s="382"/>
      <c r="MRR12" s="382"/>
      <c r="MRS12" s="382"/>
      <c r="MRT12" s="382"/>
      <c r="MRU12" s="382"/>
      <c r="MRV12" s="382"/>
      <c r="MRW12" s="382"/>
      <c r="MRX12" s="382"/>
      <c r="MRY12" s="382"/>
      <c r="MRZ12" s="382"/>
      <c r="MSA12" s="382"/>
      <c r="MSB12" s="382"/>
      <c r="MSC12" s="382"/>
      <c r="MSD12" s="382"/>
      <c r="MSE12" s="382"/>
      <c r="MSF12" s="382"/>
      <c r="MSG12" s="382"/>
      <c r="MSH12" s="382"/>
      <c r="MSI12" s="382"/>
      <c r="MSJ12" s="382"/>
      <c r="MSK12" s="382"/>
      <c r="MSL12" s="382"/>
      <c r="MSM12" s="382"/>
      <c r="MSN12" s="382"/>
      <c r="MSO12" s="382"/>
      <c r="MSP12" s="382"/>
      <c r="MSQ12" s="382"/>
      <c r="MSR12" s="382"/>
      <c r="MSS12" s="382"/>
      <c r="MST12" s="382"/>
      <c r="MSU12" s="382"/>
      <c r="MSV12" s="382"/>
      <c r="MSW12" s="382"/>
      <c r="MSX12" s="382"/>
      <c r="MSY12" s="382"/>
      <c r="MSZ12" s="382"/>
      <c r="MTA12" s="382"/>
      <c r="MTB12" s="382"/>
      <c r="MTC12" s="382"/>
      <c r="MTD12" s="382"/>
      <c r="MTE12" s="382"/>
      <c r="MTF12" s="382"/>
      <c r="MTG12" s="382"/>
      <c r="MTH12" s="382"/>
      <c r="MTI12" s="382"/>
      <c r="MTJ12" s="382"/>
      <c r="MTK12" s="382"/>
      <c r="MTL12" s="382"/>
      <c r="MTM12" s="382"/>
      <c r="MTN12" s="382"/>
      <c r="MTO12" s="382"/>
      <c r="MTP12" s="382"/>
      <c r="MTQ12" s="382"/>
      <c r="MTR12" s="382"/>
      <c r="MTS12" s="382"/>
      <c r="MTT12" s="382"/>
      <c r="MTU12" s="382"/>
      <c r="MTV12" s="382"/>
      <c r="MTW12" s="382"/>
      <c r="MTX12" s="382"/>
      <c r="MTY12" s="382"/>
      <c r="MTZ12" s="382"/>
      <c r="MUA12" s="382"/>
      <c r="MUB12" s="382"/>
      <c r="MUC12" s="382"/>
      <c r="MUD12" s="382"/>
      <c r="MUE12" s="382"/>
      <c r="MUF12" s="382"/>
      <c r="MUG12" s="382"/>
      <c r="MUH12" s="382"/>
      <c r="MUI12" s="382"/>
      <c r="MUJ12" s="382"/>
      <c r="MUK12" s="382"/>
      <c r="MUL12" s="382"/>
      <c r="MUM12" s="382"/>
      <c r="MUN12" s="382"/>
      <c r="MUO12" s="382"/>
      <c r="MUP12" s="382"/>
      <c r="MUQ12" s="382"/>
      <c r="MUR12" s="382"/>
      <c r="MUS12" s="382"/>
      <c r="MUT12" s="382"/>
      <c r="MUU12" s="382"/>
      <c r="MUV12" s="382"/>
      <c r="MUW12" s="382"/>
      <c r="MUX12" s="382"/>
      <c r="MUY12" s="382"/>
      <c r="MUZ12" s="382"/>
      <c r="MVA12" s="382"/>
      <c r="MVB12" s="382"/>
      <c r="MVC12" s="382"/>
      <c r="MVD12" s="382"/>
      <c r="MVE12" s="382"/>
      <c r="MVF12" s="382"/>
      <c r="MVG12" s="382"/>
      <c r="MVH12" s="382"/>
      <c r="MVI12" s="382"/>
      <c r="MVJ12" s="382"/>
      <c r="MVK12" s="382"/>
      <c r="MVL12" s="382"/>
      <c r="MVM12" s="382"/>
      <c r="MVN12" s="382"/>
      <c r="MVO12" s="382"/>
      <c r="MVP12" s="382"/>
      <c r="MVQ12" s="382"/>
      <c r="MVR12" s="382"/>
      <c r="MVS12" s="382"/>
      <c r="MVT12" s="382"/>
      <c r="MVU12" s="382"/>
      <c r="MVV12" s="382"/>
      <c r="MVW12" s="382"/>
      <c r="MVX12" s="382"/>
      <c r="MVY12" s="382"/>
      <c r="MVZ12" s="382"/>
      <c r="MWA12" s="382"/>
      <c r="MWB12" s="382"/>
      <c r="MWC12" s="382"/>
      <c r="MWD12" s="382"/>
      <c r="MWE12" s="382"/>
      <c r="MWF12" s="382"/>
      <c r="MWG12" s="382"/>
      <c r="MWH12" s="382"/>
      <c r="MWI12" s="382"/>
      <c r="MWJ12" s="382"/>
      <c r="MWK12" s="382"/>
      <c r="MWL12" s="382"/>
      <c r="MWM12" s="382"/>
      <c r="MWN12" s="382"/>
      <c r="MWO12" s="382"/>
      <c r="MWP12" s="382"/>
      <c r="MWQ12" s="382"/>
      <c r="MWR12" s="382"/>
      <c r="MWS12" s="382"/>
      <c r="MWT12" s="382"/>
      <c r="MWU12" s="382"/>
      <c r="MWV12" s="382"/>
      <c r="MWW12" s="382"/>
      <c r="MWX12" s="382"/>
      <c r="MWY12" s="382"/>
      <c r="MWZ12" s="382"/>
      <c r="MXA12" s="382"/>
      <c r="MXB12" s="382"/>
      <c r="MXC12" s="382"/>
      <c r="MXD12" s="382"/>
      <c r="MXE12" s="382"/>
      <c r="MXF12" s="382"/>
      <c r="MXG12" s="382"/>
      <c r="MXH12" s="382"/>
      <c r="MXI12" s="382"/>
      <c r="MXJ12" s="382"/>
      <c r="MXK12" s="382"/>
      <c r="MXL12" s="382"/>
      <c r="MXM12" s="382"/>
      <c r="MXN12" s="382"/>
      <c r="MXO12" s="382"/>
      <c r="MXP12" s="382"/>
      <c r="MXQ12" s="382"/>
      <c r="MXR12" s="382"/>
      <c r="MXS12" s="382"/>
      <c r="MXT12" s="382"/>
      <c r="MXU12" s="382"/>
      <c r="MXV12" s="382"/>
      <c r="MXW12" s="382"/>
      <c r="MXX12" s="382"/>
      <c r="MXY12" s="382"/>
      <c r="MXZ12" s="382"/>
      <c r="MYA12" s="382"/>
      <c r="MYB12" s="382"/>
      <c r="MYC12" s="382"/>
      <c r="MYD12" s="382"/>
      <c r="MYE12" s="382"/>
      <c r="MYF12" s="382"/>
      <c r="MYG12" s="382"/>
      <c r="MYH12" s="382"/>
      <c r="MYI12" s="382"/>
      <c r="MYJ12" s="382"/>
      <c r="MYK12" s="382"/>
      <c r="MYL12" s="382"/>
      <c r="MYM12" s="382"/>
      <c r="MYN12" s="382"/>
      <c r="MYO12" s="382"/>
      <c r="MYP12" s="382"/>
      <c r="MYQ12" s="382"/>
      <c r="MYR12" s="382"/>
      <c r="MYS12" s="382"/>
      <c r="MYT12" s="382"/>
      <c r="MYU12" s="382"/>
      <c r="MYV12" s="382"/>
      <c r="MYW12" s="382"/>
      <c r="MYX12" s="382"/>
      <c r="MYY12" s="382"/>
      <c r="MYZ12" s="382"/>
      <c r="MZA12" s="382"/>
      <c r="MZB12" s="382"/>
      <c r="MZC12" s="382"/>
      <c r="MZD12" s="382"/>
      <c r="MZE12" s="382"/>
      <c r="MZF12" s="382"/>
      <c r="MZG12" s="382"/>
      <c r="MZH12" s="382"/>
      <c r="MZI12" s="382"/>
      <c r="MZJ12" s="382"/>
      <c r="MZK12" s="382"/>
      <c r="MZL12" s="382"/>
      <c r="MZM12" s="382"/>
      <c r="MZN12" s="382"/>
      <c r="MZO12" s="382"/>
      <c r="MZP12" s="382"/>
      <c r="MZQ12" s="382"/>
      <c r="MZR12" s="382"/>
      <c r="MZS12" s="382"/>
      <c r="MZT12" s="382"/>
      <c r="MZU12" s="382"/>
      <c r="MZV12" s="382"/>
      <c r="MZW12" s="382"/>
      <c r="MZX12" s="382"/>
      <c r="MZY12" s="382"/>
      <c r="MZZ12" s="382"/>
      <c r="NAA12" s="382"/>
      <c r="NAB12" s="382"/>
      <c r="NAC12" s="382"/>
      <c r="NAD12" s="382"/>
      <c r="NAE12" s="382"/>
      <c r="NAF12" s="382"/>
      <c r="NAG12" s="382"/>
      <c r="NAH12" s="382"/>
      <c r="NAI12" s="382"/>
      <c r="NAJ12" s="382"/>
      <c r="NAK12" s="382"/>
      <c r="NAL12" s="382"/>
      <c r="NAM12" s="382"/>
      <c r="NAN12" s="382"/>
      <c r="NAO12" s="382"/>
      <c r="NAP12" s="382"/>
      <c r="NAQ12" s="382"/>
      <c r="NAR12" s="382"/>
      <c r="NAS12" s="382"/>
      <c r="NAT12" s="382"/>
      <c r="NAU12" s="382"/>
      <c r="NAV12" s="382"/>
      <c r="NAW12" s="382"/>
      <c r="NAX12" s="382"/>
      <c r="NAY12" s="382"/>
      <c r="NAZ12" s="382"/>
      <c r="NBA12" s="382"/>
      <c r="NBB12" s="382"/>
      <c r="NBC12" s="382"/>
      <c r="NBD12" s="382"/>
      <c r="NBE12" s="382"/>
      <c r="NBF12" s="382"/>
      <c r="NBG12" s="382"/>
      <c r="NBH12" s="382"/>
      <c r="NBI12" s="382"/>
      <c r="NBJ12" s="382"/>
      <c r="NBK12" s="382"/>
      <c r="NBL12" s="382"/>
      <c r="NBM12" s="382"/>
      <c r="NBN12" s="382"/>
      <c r="NBO12" s="382"/>
      <c r="NBP12" s="382"/>
      <c r="NBQ12" s="382"/>
      <c r="NBR12" s="382"/>
      <c r="NBS12" s="382"/>
      <c r="NBT12" s="382"/>
      <c r="NBU12" s="382"/>
      <c r="NBV12" s="382"/>
      <c r="NBW12" s="382"/>
      <c r="NBX12" s="382"/>
      <c r="NBY12" s="382"/>
      <c r="NBZ12" s="382"/>
      <c r="NCA12" s="382"/>
      <c r="NCB12" s="382"/>
      <c r="NCC12" s="382"/>
      <c r="NCD12" s="382"/>
      <c r="NCE12" s="382"/>
      <c r="NCF12" s="382"/>
      <c r="NCG12" s="382"/>
      <c r="NCH12" s="382"/>
      <c r="NCI12" s="382"/>
      <c r="NCJ12" s="382"/>
      <c r="NCK12" s="382"/>
      <c r="NCL12" s="382"/>
      <c r="NCM12" s="382"/>
      <c r="NCN12" s="382"/>
      <c r="NCO12" s="382"/>
      <c r="NCP12" s="382"/>
      <c r="NCQ12" s="382"/>
      <c r="NCR12" s="382"/>
      <c r="NCS12" s="382"/>
      <c r="NCT12" s="382"/>
      <c r="NCU12" s="382"/>
      <c r="NCV12" s="382"/>
      <c r="NCW12" s="382"/>
      <c r="NCX12" s="382"/>
      <c r="NCY12" s="382"/>
      <c r="NCZ12" s="382"/>
      <c r="NDA12" s="382"/>
      <c r="NDB12" s="382"/>
      <c r="NDC12" s="382"/>
      <c r="NDD12" s="382"/>
      <c r="NDE12" s="382"/>
      <c r="NDF12" s="382"/>
      <c r="NDG12" s="382"/>
      <c r="NDH12" s="382"/>
      <c r="NDI12" s="382"/>
      <c r="NDJ12" s="382"/>
      <c r="NDK12" s="382"/>
      <c r="NDL12" s="382"/>
      <c r="NDM12" s="382"/>
      <c r="NDN12" s="382"/>
      <c r="NDO12" s="382"/>
      <c r="NDP12" s="382"/>
      <c r="NDQ12" s="382"/>
      <c r="NDR12" s="382"/>
      <c r="NDS12" s="382"/>
      <c r="NDT12" s="382"/>
      <c r="NDU12" s="382"/>
      <c r="NDV12" s="382"/>
      <c r="NDW12" s="382"/>
      <c r="NDX12" s="382"/>
      <c r="NDY12" s="382"/>
      <c r="NDZ12" s="382"/>
      <c r="NEA12" s="382"/>
      <c r="NEB12" s="382"/>
      <c r="NEC12" s="382"/>
      <c r="NED12" s="382"/>
      <c r="NEE12" s="382"/>
      <c r="NEF12" s="382"/>
      <c r="NEG12" s="382"/>
      <c r="NEH12" s="382"/>
      <c r="NEI12" s="382"/>
      <c r="NEJ12" s="382"/>
      <c r="NEK12" s="382"/>
      <c r="NEL12" s="382"/>
      <c r="NEM12" s="382"/>
      <c r="NEN12" s="382"/>
      <c r="NEO12" s="382"/>
      <c r="NEP12" s="382"/>
      <c r="NEQ12" s="382"/>
      <c r="NER12" s="382"/>
      <c r="NES12" s="382"/>
      <c r="NET12" s="382"/>
      <c r="NEU12" s="382"/>
      <c r="NEV12" s="382"/>
      <c r="NEW12" s="382"/>
      <c r="NEX12" s="382"/>
      <c r="NEY12" s="382"/>
      <c r="NEZ12" s="382"/>
      <c r="NFA12" s="382"/>
      <c r="NFB12" s="382"/>
      <c r="NFC12" s="382"/>
      <c r="NFD12" s="382"/>
      <c r="NFE12" s="382"/>
      <c r="NFF12" s="382"/>
      <c r="NFG12" s="382"/>
      <c r="NFH12" s="382"/>
      <c r="NFI12" s="382"/>
      <c r="NFJ12" s="382"/>
      <c r="NFK12" s="382"/>
      <c r="NFL12" s="382"/>
      <c r="NFM12" s="382"/>
      <c r="NFN12" s="382"/>
      <c r="NFO12" s="382"/>
      <c r="NFP12" s="382"/>
      <c r="NFQ12" s="382"/>
      <c r="NFR12" s="382"/>
      <c r="NFS12" s="382"/>
      <c r="NFT12" s="382"/>
      <c r="NFU12" s="382"/>
      <c r="NFV12" s="382"/>
      <c r="NFW12" s="382"/>
      <c r="NFX12" s="382"/>
      <c r="NFY12" s="382"/>
      <c r="NFZ12" s="382"/>
      <c r="NGA12" s="382"/>
      <c r="NGB12" s="382"/>
      <c r="NGC12" s="382"/>
      <c r="NGD12" s="382"/>
      <c r="NGE12" s="382"/>
      <c r="NGF12" s="382"/>
      <c r="NGG12" s="382"/>
      <c r="NGH12" s="382"/>
      <c r="NGI12" s="382"/>
      <c r="NGJ12" s="382"/>
      <c r="NGK12" s="382"/>
      <c r="NGL12" s="382"/>
      <c r="NGM12" s="382"/>
      <c r="NGN12" s="382"/>
      <c r="NGO12" s="382"/>
      <c r="NGP12" s="382"/>
      <c r="NGQ12" s="382"/>
      <c r="NGR12" s="382"/>
      <c r="NGS12" s="382"/>
      <c r="NGT12" s="382"/>
      <c r="NGU12" s="382"/>
      <c r="NGV12" s="382"/>
      <c r="NGW12" s="382"/>
      <c r="NGX12" s="382"/>
      <c r="NGY12" s="382"/>
      <c r="NGZ12" s="382"/>
      <c r="NHA12" s="382"/>
      <c r="NHB12" s="382"/>
      <c r="NHC12" s="382"/>
      <c r="NHD12" s="382"/>
      <c r="NHE12" s="382"/>
      <c r="NHF12" s="382"/>
      <c r="NHG12" s="382"/>
      <c r="NHH12" s="382"/>
      <c r="NHI12" s="382"/>
      <c r="NHJ12" s="382"/>
      <c r="NHK12" s="382"/>
      <c r="NHL12" s="382"/>
      <c r="NHM12" s="382"/>
      <c r="NHN12" s="382"/>
      <c r="NHO12" s="382"/>
      <c r="NHP12" s="382"/>
      <c r="NHQ12" s="382"/>
      <c r="NHR12" s="382"/>
      <c r="NHS12" s="382"/>
      <c r="NHT12" s="382"/>
      <c r="NHU12" s="382"/>
      <c r="NHV12" s="382"/>
      <c r="NHW12" s="382"/>
      <c r="NHX12" s="382"/>
      <c r="NHY12" s="382"/>
      <c r="NHZ12" s="382"/>
      <c r="NIA12" s="382"/>
      <c r="NIB12" s="382"/>
      <c r="NIC12" s="382"/>
      <c r="NID12" s="382"/>
      <c r="NIE12" s="382"/>
      <c r="NIF12" s="382"/>
      <c r="NIG12" s="382"/>
      <c r="NIH12" s="382"/>
      <c r="NII12" s="382"/>
      <c r="NIJ12" s="382"/>
      <c r="NIK12" s="382"/>
      <c r="NIL12" s="382"/>
      <c r="NIM12" s="382"/>
      <c r="NIN12" s="382"/>
      <c r="NIO12" s="382"/>
      <c r="NIP12" s="382"/>
      <c r="NIQ12" s="382"/>
      <c r="NIR12" s="382"/>
      <c r="NIS12" s="382"/>
      <c r="NIT12" s="382"/>
      <c r="NIU12" s="382"/>
      <c r="NIV12" s="382"/>
      <c r="NIW12" s="382"/>
      <c r="NIX12" s="382"/>
      <c r="NIY12" s="382"/>
      <c r="NIZ12" s="382"/>
      <c r="NJA12" s="382"/>
      <c r="NJB12" s="382"/>
      <c r="NJC12" s="382"/>
      <c r="NJD12" s="382"/>
      <c r="NJE12" s="382"/>
      <c r="NJF12" s="382"/>
      <c r="NJG12" s="382"/>
      <c r="NJH12" s="382"/>
      <c r="NJI12" s="382"/>
      <c r="NJJ12" s="382"/>
      <c r="NJK12" s="382"/>
      <c r="NJL12" s="382"/>
      <c r="NJM12" s="382"/>
      <c r="NJN12" s="382"/>
      <c r="NJO12" s="382"/>
      <c r="NJP12" s="382"/>
      <c r="NJQ12" s="382"/>
      <c r="NJR12" s="382"/>
      <c r="NJS12" s="382"/>
      <c r="NJT12" s="382"/>
      <c r="NJU12" s="382"/>
      <c r="NJV12" s="382"/>
      <c r="NJW12" s="382"/>
      <c r="NJX12" s="382"/>
      <c r="NJY12" s="382"/>
      <c r="NJZ12" s="382"/>
      <c r="NKA12" s="382"/>
      <c r="NKB12" s="382"/>
      <c r="NKC12" s="382"/>
      <c r="NKD12" s="382"/>
      <c r="NKE12" s="382"/>
      <c r="NKF12" s="382"/>
      <c r="NKG12" s="382"/>
      <c r="NKH12" s="382"/>
      <c r="NKI12" s="382"/>
      <c r="NKJ12" s="382"/>
      <c r="NKK12" s="382"/>
      <c r="NKL12" s="382"/>
      <c r="NKM12" s="382"/>
      <c r="NKN12" s="382"/>
      <c r="NKO12" s="382"/>
      <c r="NKP12" s="382"/>
      <c r="NKQ12" s="382"/>
      <c r="NKR12" s="382"/>
      <c r="NKS12" s="382"/>
      <c r="NKT12" s="382"/>
      <c r="NKU12" s="382"/>
      <c r="NKV12" s="382"/>
      <c r="NKW12" s="382"/>
      <c r="NKX12" s="382"/>
      <c r="NKY12" s="382"/>
      <c r="NKZ12" s="382"/>
      <c r="NLA12" s="382"/>
      <c r="NLB12" s="382"/>
      <c r="NLC12" s="382"/>
      <c r="NLD12" s="382"/>
      <c r="NLE12" s="382"/>
      <c r="NLF12" s="382"/>
      <c r="NLG12" s="382"/>
      <c r="NLH12" s="382"/>
      <c r="NLI12" s="382"/>
      <c r="NLJ12" s="382"/>
      <c r="NLK12" s="382"/>
      <c r="NLL12" s="382"/>
      <c r="NLM12" s="382"/>
      <c r="NLN12" s="382"/>
      <c r="NLO12" s="382"/>
      <c r="NLP12" s="382"/>
      <c r="NLQ12" s="382"/>
      <c r="NLR12" s="382"/>
      <c r="NLS12" s="382"/>
      <c r="NLT12" s="382"/>
      <c r="NLU12" s="382"/>
      <c r="NLV12" s="382"/>
      <c r="NLW12" s="382"/>
      <c r="NLX12" s="382"/>
      <c r="NLY12" s="382"/>
      <c r="NLZ12" s="382"/>
      <c r="NMA12" s="382"/>
      <c r="NMB12" s="382"/>
      <c r="NMC12" s="382"/>
      <c r="NMD12" s="382"/>
      <c r="NME12" s="382"/>
      <c r="NMF12" s="382"/>
      <c r="NMG12" s="382"/>
      <c r="NMH12" s="382"/>
      <c r="NMI12" s="382"/>
      <c r="NMJ12" s="382"/>
      <c r="NMK12" s="382"/>
      <c r="NML12" s="382"/>
      <c r="NMM12" s="382"/>
      <c r="NMN12" s="382"/>
      <c r="NMO12" s="382"/>
      <c r="NMP12" s="382"/>
      <c r="NMQ12" s="382"/>
      <c r="NMR12" s="382"/>
      <c r="NMS12" s="382"/>
      <c r="NMT12" s="382"/>
      <c r="NMU12" s="382"/>
      <c r="NMV12" s="382"/>
      <c r="NMW12" s="382"/>
      <c r="NMX12" s="382"/>
      <c r="NMY12" s="382"/>
      <c r="NMZ12" s="382"/>
      <c r="NNA12" s="382"/>
      <c r="NNB12" s="382"/>
      <c r="NNC12" s="382"/>
      <c r="NND12" s="382"/>
      <c r="NNE12" s="382"/>
      <c r="NNF12" s="382"/>
      <c r="NNG12" s="382"/>
      <c r="NNH12" s="382"/>
      <c r="NNI12" s="382"/>
      <c r="NNJ12" s="382"/>
      <c r="NNK12" s="382"/>
      <c r="NNL12" s="382"/>
      <c r="NNM12" s="382"/>
      <c r="NNN12" s="382"/>
      <c r="NNO12" s="382"/>
      <c r="NNP12" s="382"/>
      <c r="NNQ12" s="382"/>
      <c r="NNR12" s="382"/>
      <c r="NNS12" s="382"/>
      <c r="NNT12" s="382"/>
      <c r="NNU12" s="382"/>
      <c r="NNV12" s="382"/>
      <c r="NNW12" s="382"/>
      <c r="NNX12" s="382"/>
      <c r="NNY12" s="382"/>
      <c r="NNZ12" s="382"/>
      <c r="NOA12" s="382"/>
      <c r="NOB12" s="382"/>
      <c r="NOC12" s="382"/>
      <c r="NOD12" s="382"/>
      <c r="NOE12" s="382"/>
      <c r="NOF12" s="382"/>
      <c r="NOG12" s="382"/>
      <c r="NOH12" s="382"/>
      <c r="NOI12" s="382"/>
      <c r="NOJ12" s="382"/>
      <c r="NOK12" s="382"/>
      <c r="NOL12" s="382"/>
      <c r="NOM12" s="382"/>
      <c r="NON12" s="382"/>
      <c r="NOO12" s="382"/>
      <c r="NOP12" s="382"/>
      <c r="NOQ12" s="382"/>
      <c r="NOR12" s="382"/>
      <c r="NOS12" s="382"/>
      <c r="NOT12" s="382"/>
      <c r="NOU12" s="382"/>
      <c r="NOV12" s="382"/>
      <c r="NOW12" s="382"/>
      <c r="NOX12" s="382"/>
      <c r="NOY12" s="382"/>
      <c r="NOZ12" s="382"/>
      <c r="NPA12" s="382"/>
      <c r="NPB12" s="382"/>
      <c r="NPC12" s="382"/>
      <c r="NPD12" s="382"/>
      <c r="NPE12" s="382"/>
      <c r="NPF12" s="382"/>
      <c r="NPG12" s="382"/>
      <c r="NPH12" s="382"/>
      <c r="NPI12" s="382"/>
      <c r="NPJ12" s="382"/>
      <c r="NPK12" s="382"/>
      <c r="NPL12" s="382"/>
      <c r="NPM12" s="382"/>
      <c r="NPN12" s="382"/>
      <c r="NPO12" s="382"/>
      <c r="NPP12" s="382"/>
      <c r="NPQ12" s="382"/>
      <c r="NPR12" s="382"/>
      <c r="NPS12" s="382"/>
      <c r="NPT12" s="382"/>
      <c r="NPU12" s="382"/>
      <c r="NPV12" s="382"/>
      <c r="NPW12" s="382"/>
      <c r="NPX12" s="382"/>
      <c r="NPY12" s="382"/>
      <c r="NPZ12" s="382"/>
      <c r="NQA12" s="382"/>
      <c r="NQB12" s="382"/>
      <c r="NQC12" s="382"/>
      <c r="NQD12" s="382"/>
      <c r="NQE12" s="382"/>
      <c r="NQF12" s="382"/>
      <c r="NQG12" s="382"/>
      <c r="NQH12" s="382"/>
      <c r="NQI12" s="382"/>
      <c r="NQJ12" s="382"/>
      <c r="NQK12" s="382"/>
      <c r="NQL12" s="382"/>
      <c r="NQM12" s="382"/>
      <c r="NQN12" s="382"/>
      <c r="NQO12" s="382"/>
      <c r="NQP12" s="382"/>
      <c r="NQQ12" s="382"/>
      <c r="NQR12" s="382"/>
      <c r="NQS12" s="382"/>
      <c r="NQT12" s="382"/>
      <c r="NQU12" s="382"/>
      <c r="NQV12" s="382"/>
      <c r="NQW12" s="382"/>
      <c r="NQX12" s="382"/>
      <c r="NQY12" s="382"/>
      <c r="NQZ12" s="382"/>
      <c r="NRA12" s="382"/>
      <c r="NRB12" s="382"/>
      <c r="NRC12" s="382"/>
      <c r="NRD12" s="382"/>
      <c r="NRE12" s="382"/>
      <c r="NRF12" s="382"/>
      <c r="NRG12" s="382"/>
      <c r="NRH12" s="382"/>
      <c r="NRI12" s="382"/>
      <c r="NRJ12" s="382"/>
      <c r="NRK12" s="382"/>
      <c r="NRL12" s="382"/>
      <c r="NRM12" s="382"/>
      <c r="NRN12" s="382"/>
      <c r="NRO12" s="382"/>
      <c r="NRP12" s="382"/>
      <c r="NRQ12" s="382"/>
      <c r="NRR12" s="382"/>
      <c r="NRS12" s="382"/>
      <c r="NRT12" s="382"/>
      <c r="NRU12" s="382"/>
      <c r="NRV12" s="382"/>
      <c r="NRW12" s="382"/>
      <c r="NRX12" s="382"/>
      <c r="NRY12" s="382"/>
      <c r="NRZ12" s="382"/>
      <c r="NSA12" s="382"/>
      <c r="NSB12" s="382"/>
      <c r="NSC12" s="382"/>
      <c r="NSD12" s="382"/>
      <c r="NSE12" s="382"/>
      <c r="NSF12" s="382"/>
      <c r="NSG12" s="382"/>
      <c r="NSH12" s="382"/>
      <c r="NSI12" s="382"/>
      <c r="NSJ12" s="382"/>
      <c r="NSK12" s="382"/>
      <c r="NSL12" s="382"/>
      <c r="NSM12" s="382"/>
      <c r="NSN12" s="382"/>
      <c r="NSO12" s="382"/>
      <c r="NSP12" s="382"/>
      <c r="NSQ12" s="382"/>
      <c r="NSR12" s="382"/>
      <c r="NSS12" s="382"/>
      <c r="NST12" s="382"/>
      <c r="NSU12" s="382"/>
      <c r="NSV12" s="382"/>
      <c r="NSW12" s="382"/>
      <c r="NSX12" s="382"/>
      <c r="NSY12" s="382"/>
      <c r="NSZ12" s="382"/>
      <c r="NTA12" s="382"/>
      <c r="NTB12" s="382"/>
      <c r="NTC12" s="382"/>
      <c r="NTD12" s="382"/>
      <c r="NTE12" s="382"/>
      <c r="NTF12" s="382"/>
      <c r="NTG12" s="382"/>
      <c r="NTH12" s="382"/>
      <c r="NTI12" s="382"/>
      <c r="NTJ12" s="382"/>
      <c r="NTK12" s="382"/>
      <c r="NTL12" s="382"/>
      <c r="NTM12" s="382"/>
      <c r="NTN12" s="382"/>
      <c r="NTO12" s="382"/>
      <c r="NTP12" s="382"/>
      <c r="NTQ12" s="382"/>
      <c r="NTR12" s="382"/>
      <c r="NTS12" s="382"/>
      <c r="NTT12" s="382"/>
      <c r="NTU12" s="382"/>
      <c r="NTV12" s="382"/>
      <c r="NTW12" s="382"/>
      <c r="NTX12" s="382"/>
      <c r="NTY12" s="382"/>
      <c r="NTZ12" s="382"/>
      <c r="NUA12" s="382"/>
      <c r="NUB12" s="382"/>
      <c r="NUC12" s="382"/>
      <c r="NUD12" s="382"/>
      <c r="NUE12" s="382"/>
      <c r="NUF12" s="382"/>
      <c r="NUG12" s="382"/>
      <c r="NUH12" s="382"/>
      <c r="NUI12" s="382"/>
      <c r="NUJ12" s="382"/>
      <c r="NUK12" s="382"/>
      <c r="NUL12" s="382"/>
      <c r="NUM12" s="382"/>
      <c r="NUN12" s="382"/>
      <c r="NUO12" s="382"/>
      <c r="NUP12" s="382"/>
      <c r="NUQ12" s="382"/>
      <c r="NUR12" s="382"/>
      <c r="NUS12" s="382"/>
      <c r="NUT12" s="382"/>
      <c r="NUU12" s="382"/>
      <c r="NUV12" s="382"/>
      <c r="NUW12" s="382"/>
      <c r="NUX12" s="382"/>
      <c r="NUY12" s="382"/>
      <c r="NUZ12" s="382"/>
      <c r="NVA12" s="382"/>
      <c r="NVB12" s="382"/>
      <c r="NVC12" s="382"/>
      <c r="NVD12" s="382"/>
      <c r="NVE12" s="382"/>
      <c r="NVF12" s="382"/>
      <c r="NVG12" s="382"/>
      <c r="NVH12" s="382"/>
      <c r="NVI12" s="382"/>
      <c r="NVJ12" s="382"/>
      <c r="NVK12" s="382"/>
      <c r="NVL12" s="382"/>
      <c r="NVM12" s="382"/>
      <c r="NVN12" s="382"/>
      <c r="NVO12" s="382"/>
      <c r="NVP12" s="382"/>
      <c r="NVQ12" s="382"/>
      <c r="NVR12" s="382"/>
      <c r="NVS12" s="382"/>
      <c r="NVT12" s="382"/>
      <c r="NVU12" s="382"/>
      <c r="NVV12" s="382"/>
      <c r="NVW12" s="382"/>
      <c r="NVX12" s="382"/>
      <c r="NVY12" s="382"/>
      <c r="NVZ12" s="382"/>
      <c r="NWA12" s="382"/>
      <c r="NWB12" s="382"/>
      <c r="NWC12" s="382"/>
      <c r="NWD12" s="382"/>
      <c r="NWE12" s="382"/>
      <c r="NWF12" s="382"/>
      <c r="NWG12" s="382"/>
      <c r="NWH12" s="382"/>
      <c r="NWI12" s="382"/>
      <c r="NWJ12" s="382"/>
      <c r="NWK12" s="382"/>
      <c r="NWL12" s="382"/>
      <c r="NWM12" s="382"/>
      <c r="NWN12" s="382"/>
      <c r="NWO12" s="382"/>
      <c r="NWP12" s="382"/>
      <c r="NWQ12" s="382"/>
      <c r="NWR12" s="382"/>
      <c r="NWS12" s="382"/>
      <c r="NWT12" s="382"/>
      <c r="NWU12" s="382"/>
      <c r="NWV12" s="382"/>
      <c r="NWW12" s="382"/>
      <c r="NWX12" s="382"/>
      <c r="NWY12" s="382"/>
      <c r="NWZ12" s="382"/>
      <c r="NXA12" s="382"/>
      <c r="NXB12" s="382"/>
      <c r="NXC12" s="382"/>
      <c r="NXD12" s="382"/>
      <c r="NXE12" s="382"/>
      <c r="NXF12" s="382"/>
      <c r="NXG12" s="382"/>
      <c r="NXH12" s="382"/>
      <c r="NXI12" s="382"/>
      <c r="NXJ12" s="382"/>
      <c r="NXK12" s="382"/>
      <c r="NXL12" s="382"/>
      <c r="NXM12" s="382"/>
      <c r="NXN12" s="382"/>
      <c r="NXO12" s="382"/>
      <c r="NXP12" s="382"/>
      <c r="NXQ12" s="382"/>
      <c r="NXR12" s="382"/>
      <c r="NXS12" s="382"/>
      <c r="NXT12" s="382"/>
      <c r="NXU12" s="382"/>
      <c r="NXV12" s="382"/>
      <c r="NXW12" s="382"/>
      <c r="NXX12" s="382"/>
      <c r="NXY12" s="382"/>
      <c r="NXZ12" s="382"/>
      <c r="NYA12" s="382"/>
      <c r="NYB12" s="382"/>
      <c r="NYC12" s="382"/>
      <c r="NYD12" s="382"/>
      <c r="NYE12" s="382"/>
      <c r="NYF12" s="382"/>
      <c r="NYG12" s="382"/>
      <c r="NYH12" s="382"/>
      <c r="NYI12" s="382"/>
      <c r="NYJ12" s="382"/>
      <c r="NYK12" s="382"/>
      <c r="NYL12" s="382"/>
      <c r="NYM12" s="382"/>
      <c r="NYN12" s="382"/>
      <c r="NYO12" s="382"/>
      <c r="NYP12" s="382"/>
      <c r="NYQ12" s="382"/>
      <c r="NYR12" s="382"/>
      <c r="NYS12" s="382"/>
      <c r="NYT12" s="382"/>
      <c r="NYU12" s="382"/>
      <c r="NYV12" s="382"/>
      <c r="NYW12" s="382"/>
      <c r="NYX12" s="382"/>
      <c r="NYY12" s="382"/>
      <c r="NYZ12" s="382"/>
      <c r="NZA12" s="382"/>
      <c r="NZB12" s="382"/>
      <c r="NZC12" s="382"/>
      <c r="NZD12" s="382"/>
      <c r="NZE12" s="382"/>
      <c r="NZF12" s="382"/>
      <c r="NZG12" s="382"/>
      <c r="NZH12" s="382"/>
      <c r="NZI12" s="382"/>
      <c r="NZJ12" s="382"/>
      <c r="NZK12" s="382"/>
      <c r="NZL12" s="382"/>
      <c r="NZM12" s="382"/>
      <c r="NZN12" s="382"/>
      <c r="NZO12" s="382"/>
      <c r="NZP12" s="382"/>
      <c r="NZQ12" s="382"/>
      <c r="NZR12" s="382"/>
      <c r="NZS12" s="382"/>
      <c r="NZT12" s="382"/>
      <c r="NZU12" s="382"/>
      <c r="NZV12" s="382"/>
      <c r="NZW12" s="382"/>
      <c r="NZX12" s="382"/>
      <c r="NZY12" s="382"/>
      <c r="NZZ12" s="382"/>
      <c r="OAA12" s="382"/>
      <c r="OAB12" s="382"/>
      <c r="OAC12" s="382"/>
      <c r="OAD12" s="382"/>
      <c r="OAE12" s="382"/>
      <c r="OAF12" s="382"/>
      <c r="OAG12" s="382"/>
      <c r="OAH12" s="382"/>
      <c r="OAI12" s="382"/>
      <c r="OAJ12" s="382"/>
      <c r="OAK12" s="382"/>
      <c r="OAL12" s="382"/>
      <c r="OAM12" s="382"/>
      <c r="OAN12" s="382"/>
      <c r="OAO12" s="382"/>
      <c r="OAP12" s="382"/>
      <c r="OAQ12" s="382"/>
      <c r="OAR12" s="382"/>
      <c r="OAS12" s="382"/>
      <c r="OAT12" s="382"/>
      <c r="OAU12" s="382"/>
      <c r="OAV12" s="382"/>
      <c r="OAW12" s="382"/>
      <c r="OAX12" s="382"/>
      <c r="OAY12" s="382"/>
      <c r="OAZ12" s="382"/>
      <c r="OBA12" s="382"/>
      <c r="OBB12" s="382"/>
      <c r="OBC12" s="382"/>
      <c r="OBD12" s="382"/>
      <c r="OBE12" s="382"/>
      <c r="OBF12" s="382"/>
      <c r="OBG12" s="382"/>
      <c r="OBH12" s="382"/>
      <c r="OBI12" s="382"/>
      <c r="OBJ12" s="382"/>
      <c r="OBK12" s="382"/>
      <c r="OBL12" s="382"/>
      <c r="OBM12" s="382"/>
      <c r="OBN12" s="382"/>
      <c r="OBO12" s="382"/>
      <c r="OBP12" s="382"/>
      <c r="OBQ12" s="382"/>
      <c r="OBR12" s="382"/>
      <c r="OBS12" s="382"/>
      <c r="OBT12" s="382"/>
      <c r="OBU12" s="382"/>
      <c r="OBV12" s="382"/>
      <c r="OBW12" s="382"/>
      <c r="OBX12" s="382"/>
      <c r="OBY12" s="382"/>
      <c r="OBZ12" s="382"/>
      <c r="OCA12" s="382"/>
      <c r="OCB12" s="382"/>
      <c r="OCC12" s="382"/>
      <c r="OCD12" s="382"/>
      <c r="OCE12" s="382"/>
      <c r="OCF12" s="382"/>
      <c r="OCG12" s="382"/>
      <c r="OCH12" s="382"/>
      <c r="OCI12" s="382"/>
      <c r="OCJ12" s="382"/>
      <c r="OCK12" s="382"/>
      <c r="OCL12" s="382"/>
      <c r="OCM12" s="382"/>
      <c r="OCN12" s="382"/>
      <c r="OCO12" s="382"/>
      <c r="OCP12" s="382"/>
      <c r="OCQ12" s="382"/>
      <c r="OCR12" s="382"/>
      <c r="OCS12" s="382"/>
      <c r="OCT12" s="382"/>
      <c r="OCU12" s="382"/>
      <c r="OCV12" s="382"/>
      <c r="OCW12" s="382"/>
      <c r="OCX12" s="382"/>
      <c r="OCY12" s="382"/>
      <c r="OCZ12" s="382"/>
      <c r="ODA12" s="382"/>
      <c r="ODB12" s="382"/>
      <c r="ODC12" s="382"/>
      <c r="ODD12" s="382"/>
      <c r="ODE12" s="382"/>
      <c r="ODF12" s="382"/>
      <c r="ODG12" s="382"/>
      <c r="ODH12" s="382"/>
      <c r="ODI12" s="382"/>
      <c r="ODJ12" s="382"/>
      <c r="ODK12" s="382"/>
      <c r="ODL12" s="382"/>
      <c r="ODM12" s="382"/>
      <c r="ODN12" s="382"/>
      <c r="ODO12" s="382"/>
      <c r="ODP12" s="382"/>
      <c r="ODQ12" s="382"/>
      <c r="ODR12" s="382"/>
      <c r="ODS12" s="382"/>
      <c r="ODT12" s="382"/>
      <c r="ODU12" s="382"/>
      <c r="ODV12" s="382"/>
      <c r="ODW12" s="382"/>
      <c r="ODX12" s="382"/>
      <c r="ODY12" s="382"/>
      <c r="ODZ12" s="382"/>
      <c r="OEA12" s="382"/>
      <c r="OEB12" s="382"/>
      <c r="OEC12" s="382"/>
      <c r="OED12" s="382"/>
      <c r="OEE12" s="382"/>
      <c r="OEF12" s="382"/>
      <c r="OEG12" s="382"/>
      <c r="OEH12" s="382"/>
      <c r="OEI12" s="382"/>
      <c r="OEJ12" s="382"/>
      <c r="OEK12" s="382"/>
      <c r="OEL12" s="382"/>
      <c r="OEM12" s="382"/>
      <c r="OEN12" s="382"/>
      <c r="OEO12" s="382"/>
      <c r="OEP12" s="382"/>
      <c r="OEQ12" s="382"/>
      <c r="OER12" s="382"/>
      <c r="OES12" s="382"/>
      <c r="OET12" s="382"/>
      <c r="OEU12" s="382"/>
      <c r="OEV12" s="382"/>
      <c r="OEW12" s="382"/>
      <c r="OEX12" s="382"/>
      <c r="OEY12" s="382"/>
      <c r="OEZ12" s="382"/>
      <c r="OFA12" s="382"/>
      <c r="OFB12" s="382"/>
      <c r="OFC12" s="382"/>
      <c r="OFD12" s="382"/>
      <c r="OFE12" s="382"/>
      <c r="OFF12" s="382"/>
      <c r="OFG12" s="382"/>
      <c r="OFH12" s="382"/>
      <c r="OFI12" s="382"/>
      <c r="OFJ12" s="382"/>
      <c r="OFK12" s="382"/>
      <c r="OFL12" s="382"/>
      <c r="OFM12" s="382"/>
      <c r="OFN12" s="382"/>
      <c r="OFO12" s="382"/>
      <c r="OFP12" s="382"/>
      <c r="OFQ12" s="382"/>
      <c r="OFR12" s="382"/>
      <c r="OFS12" s="382"/>
      <c r="OFT12" s="382"/>
      <c r="OFU12" s="382"/>
      <c r="OFV12" s="382"/>
      <c r="OFW12" s="382"/>
      <c r="OFX12" s="382"/>
      <c r="OFY12" s="382"/>
      <c r="OFZ12" s="382"/>
      <c r="OGA12" s="382"/>
      <c r="OGB12" s="382"/>
      <c r="OGC12" s="382"/>
      <c r="OGD12" s="382"/>
      <c r="OGE12" s="382"/>
      <c r="OGF12" s="382"/>
      <c r="OGG12" s="382"/>
      <c r="OGH12" s="382"/>
      <c r="OGI12" s="382"/>
      <c r="OGJ12" s="382"/>
      <c r="OGK12" s="382"/>
      <c r="OGL12" s="382"/>
      <c r="OGM12" s="382"/>
      <c r="OGN12" s="382"/>
      <c r="OGO12" s="382"/>
      <c r="OGP12" s="382"/>
      <c r="OGQ12" s="382"/>
      <c r="OGR12" s="382"/>
      <c r="OGS12" s="382"/>
      <c r="OGT12" s="382"/>
      <c r="OGU12" s="382"/>
      <c r="OGV12" s="382"/>
      <c r="OGW12" s="382"/>
      <c r="OGX12" s="382"/>
      <c r="OGY12" s="382"/>
      <c r="OGZ12" s="382"/>
      <c r="OHA12" s="382"/>
      <c r="OHB12" s="382"/>
      <c r="OHC12" s="382"/>
      <c r="OHD12" s="382"/>
      <c r="OHE12" s="382"/>
      <c r="OHF12" s="382"/>
      <c r="OHG12" s="382"/>
      <c r="OHH12" s="382"/>
      <c r="OHI12" s="382"/>
      <c r="OHJ12" s="382"/>
      <c r="OHK12" s="382"/>
      <c r="OHL12" s="382"/>
      <c r="OHM12" s="382"/>
      <c r="OHN12" s="382"/>
      <c r="OHO12" s="382"/>
      <c r="OHP12" s="382"/>
      <c r="OHQ12" s="382"/>
      <c r="OHR12" s="382"/>
      <c r="OHS12" s="382"/>
      <c r="OHT12" s="382"/>
      <c r="OHU12" s="382"/>
      <c r="OHV12" s="382"/>
      <c r="OHW12" s="382"/>
      <c r="OHX12" s="382"/>
      <c r="OHY12" s="382"/>
      <c r="OHZ12" s="382"/>
      <c r="OIA12" s="382"/>
      <c r="OIB12" s="382"/>
      <c r="OIC12" s="382"/>
      <c r="OID12" s="382"/>
      <c r="OIE12" s="382"/>
      <c r="OIF12" s="382"/>
      <c r="OIG12" s="382"/>
      <c r="OIH12" s="382"/>
      <c r="OII12" s="382"/>
      <c r="OIJ12" s="382"/>
      <c r="OIK12" s="382"/>
      <c r="OIL12" s="382"/>
      <c r="OIM12" s="382"/>
      <c r="OIN12" s="382"/>
      <c r="OIO12" s="382"/>
      <c r="OIP12" s="382"/>
      <c r="OIQ12" s="382"/>
      <c r="OIR12" s="382"/>
      <c r="OIS12" s="382"/>
      <c r="OIT12" s="382"/>
      <c r="OIU12" s="382"/>
      <c r="OIV12" s="382"/>
      <c r="OIW12" s="382"/>
      <c r="OIX12" s="382"/>
      <c r="OIY12" s="382"/>
      <c r="OIZ12" s="382"/>
      <c r="OJA12" s="382"/>
      <c r="OJB12" s="382"/>
      <c r="OJC12" s="382"/>
      <c r="OJD12" s="382"/>
      <c r="OJE12" s="382"/>
      <c r="OJF12" s="382"/>
      <c r="OJG12" s="382"/>
      <c r="OJH12" s="382"/>
      <c r="OJI12" s="382"/>
      <c r="OJJ12" s="382"/>
      <c r="OJK12" s="382"/>
      <c r="OJL12" s="382"/>
      <c r="OJM12" s="382"/>
      <c r="OJN12" s="382"/>
      <c r="OJO12" s="382"/>
      <c r="OJP12" s="382"/>
      <c r="OJQ12" s="382"/>
      <c r="OJR12" s="382"/>
      <c r="OJS12" s="382"/>
      <c r="OJT12" s="382"/>
      <c r="OJU12" s="382"/>
      <c r="OJV12" s="382"/>
      <c r="OJW12" s="382"/>
      <c r="OJX12" s="382"/>
      <c r="OJY12" s="382"/>
      <c r="OJZ12" s="382"/>
      <c r="OKA12" s="382"/>
      <c r="OKB12" s="382"/>
      <c r="OKC12" s="382"/>
      <c r="OKD12" s="382"/>
      <c r="OKE12" s="382"/>
      <c r="OKF12" s="382"/>
      <c r="OKG12" s="382"/>
      <c r="OKH12" s="382"/>
      <c r="OKI12" s="382"/>
      <c r="OKJ12" s="382"/>
      <c r="OKK12" s="382"/>
      <c r="OKL12" s="382"/>
      <c r="OKM12" s="382"/>
      <c r="OKN12" s="382"/>
      <c r="OKO12" s="382"/>
      <c r="OKP12" s="382"/>
      <c r="OKQ12" s="382"/>
      <c r="OKR12" s="382"/>
      <c r="OKS12" s="382"/>
      <c r="OKT12" s="382"/>
      <c r="OKU12" s="382"/>
      <c r="OKV12" s="382"/>
      <c r="OKW12" s="382"/>
      <c r="OKX12" s="382"/>
      <c r="OKY12" s="382"/>
      <c r="OKZ12" s="382"/>
      <c r="OLA12" s="382"/>
      <c r="OLB12" s="382"/>
      <c r="OLC12" s="382"/>
      <c r="OLD12" s="382"/>
      <c r="OLE12" s="382"/>
      <c r="OLF12" s="382"/>
      <c r="OLG12" s="382"/>
      <c r="OLH12" s="382"/>
      <c r="OLI12" s="382"/>
      <c r="OLJ12" s="382"/>
      <c r="OLK12" s="382"/>
      <c r="OLL12" s="382"/>
      <c r="OLM12" s="382"/>
      <c r="OLN12" s="382"/>
      <c r="OLO12" s="382"/>
      <c r="OLP12" s="382"/>
      <c r="OLQ12" s="382"/>
      <c r="OLR12" s="382"/>
      <c r="OLS12" s="382"/>
      <c r="OLT12" s="382"/>
      <c r="OLU12" s="382"/>
      <c r="OLV12" s="382"/>
      <c r="OLW12" s="382"/>
      <c r="OLX12" s="382"/>
      <c r="OLY12" s="382"/>
      <c r="OLZ12" s="382"/>
      <c r="OMA12" s="382"/>
      <c r="OMB12" s="382"/>
      <c r="OMC12" s="382"/>
      <c r="OMD12" s="382"/>
      <c r="OME12" s="382"/>
      <c r="OMF12" s="382"/>
      <c r="OMG12" s="382"/>
      <c r="OMH12" s="382"/>
      <c r="OMI12" s="382"/>
      <c r="OMJ12" s="382"/>
      <c r="OMK12" s="382"/>
      <c r="OML12" s="382"/>
      <c r="OMM12" s="382"/>
      <c r="OMN12" s="382"/>
      <c r="OMO12" s="382"/>
      <c r="OMP12" s="382"/>
      <c r="OMQ12" s="382"/>
      <c r="OMR12" s="382"/>
      <c r="OMS12" s="382"/>
      <c r="OMT12" s="382"/>
      <c r="OMU12" s="382"/>
      <c r="OMV12" s="382"/>
      <c r="OMW12" s="382"/>
      <c r="OMX12" s="382"/>
      <c r="OMY12" s="382"/>
      <c r="OMZ12" s="382"/>
      <c r="ONA12" s="382"/>
      <c r="ONB12" s="382"/>
      <c r="ONC12" s="382"/>
      <c r="OND12" s="382"/>
      <c r="ONE12" s="382"/>
      <c r="ONF12" s="382"/>
      <c r="ONG12" s="382"/>
      <c r="ONH12" s="382"/>
      <c r="ONI12" s="382"/>
      <c r="ONJ12" s="382"/>
      <c r="ONK12" s="382"/>
      <c r="ONL12" s="382"/>
      <c r="ONM12" s="382"/>
      <c r="ONN12" s="382"/>
      <c r="ONO12" s="382"/>
      <c r="ONP12" s="382"/>
      <c r="ONQ12" s="382"/>
      <c r="ONR12" s="382"/>
      <c r="ONS12" s="382"/>
      <c r="ONT12" s="382"/>
      <c r="ONU12" s="382"/>
      <c r="ONV12" s="382"/>
      <c r="ONW12" s="382"/>
      <c r="ONX12" s="382"/>
      <c r="ONY12" s="382"/>
      <c r="ONZ12" s="382"/>
      <c r="OOA12" s="382"/>
      <c r="OOB12" s="382"/>
      <c r="OOC12" s="382"/>
      <c r="OOD12" s="382"/>
      <c r="OOE12" s="382"/>
      <c r="OOF12" s="382"/>
      <c r="OOG12" s="382"/>
      <c r="OOH12" s="382"/>
      <c r="OOI12" s="382"/>
      <c r="OOJ12" s="382"/>
      <c r="OOK12" s="382"/>
      <c r="OOL12" s="382"/>
      <c r="OOM12" s="382"/>
      <c r="OON12" s="382"/>
      <c r="OOO12" s="382"/>
      <c r="OOP12" s="382"/>
      <c r="OOQ12" s="382"/>
      <c r="OOR12" s="382"/>
      <c r="OOS12" s="382"/>
      <c r="OOT12" s="382"/>
      <c r="OOU12" s="382"/>
      <c r="OOV12" s="382"/>
      <c r="OOW12" s="382"/>
      <c r="OOX12" s="382"/>
      <c r="OOY12" s="382"/>
      <c r="OOZ12" s="382"/>
      <c r="OPA12" s="382"/>
      <c r="OPB12" s="382"/>
      <c r="OPC12" s="382"/>
      <c r="OPD12" s="382"/>
      <c r="OPE12" s="382"/>
      <c r="OPF12" s="382"/>
      <c r="OPG12" s="382"/>
      <c r="OPH12" s="382"/>
      <c r="OPI12" s="382"/>
      <c r="OPJ12" s="382"/>
      <c r="OPK12" s="382"/>
      <c r="OPL12" s="382"/>
      <c r="OPM12" s="382"/>
      <c r="OPN12" s="382"/>
      <c r="OPO12" s="382"/>
      <c r="OPP12" s="382"/>
      <c r="OPQ12" s="382"/>
      <c r="OPR12" s="382"/>
      <c r="OPS12" s="382"/>
      <c r="OPT12" s="382"/>
      <c r="OPU12" s="382"/>
      <c r="OPV12" s="382"/>
      <c r="OPW12" s="382"/>
      <c r="OPX12" s="382"/>
      <c r="OPY12" s="382"/>
      <c r="OPZ12" s="382"/>
      <c r="OQA12" s="382"/>
      <c r="OQB12" s="382"/>
      <c r="OQC12" s="382"/>
      <c r="OQD12" s="382"/>
      <c r="OQE12" s="382"/>
      <c r="OQF12" s="382"/>
      <c r="OQG12" s="382"/>
      <c r="OQH12" s="382"/>
      <c r="OQI12" s="382"/>
      <c r="OQJ12" s="382"/>
      <c r="OQK12" s="382"/>
      <c r="OQL12" s="382"/>
      <c r="OQM12" s="382"/>
      <c r="OQN12" s="382"/>
      <c r="OQO12" s="382"/>
      <c r="OQP12" s="382"/>
      <c r="OQQ12" s="382"/>
      <c r="OQR12" s="382"/>
      <c r="OQS12" s="382"/>
      <c r="OQT12" s="382"/>
      <c r="OQU12" s="382"/>
      <c r="OQV12" s="382"/>
      <c r="OQW12" s="382"/>
      <c r="OQX12" s="382"/>
      <c r="OQY12" s="382"/>
      <c r="OQZ12" s="382"/>
      <c r="ORA12" s="382"/>
      <c r="ORB12" s="382"/>
      <c r="ORC12" s="382"/>
      <c r="ORD12" s="382"/>
      <c r="ORE12" s="382"/>
      <c r="ORF12" s="382"/>
      <c r="ORG12" s="382"/>
      <c r="ORH12" s="382"/>
      <c r="ORI12" s="382"/>
      <c r="ORJ12" s="382"/>
      <c r="ORK12" s="382"/>
      <c r="ORL12" s="382"/>
      <c r="ORM12" s="382"/>
      <c r="ORN12" s="382"/>
      <c r="ORO12" s="382"/>
      <c r="ORP12" s="382"/>
      <c r="ORQ12" s="382"/>
      <c r="ORR12" s="382"/>
      <c r="ORS12" s="382"/>
      <c r="ORT12" s="382"/>
      <c r="ORU12" s="382"/>
      <c r="ORV12" s="382"/>
      <c r="ORW12" s="382"/>
      <c r="ORX12" s="382"/>
      <c r="ORY12" s="382"/>
      <c r="ORZ12" s="382"/>
      <c r="OSA12" s="382"/>
      <c r="OSB12" s="382"/>
      <c r="OSC12" s="382"/>
      <c r="OSD12" s="382"/>
      <c r="OSE12" s="382"/>
      <c r="OSF12" s="382"/>
      <c r="OSG12" s="382"/>
      <c r="OSH12" s="382"/>
      <c r="OSI12" s="382"/>
      <c r="OSJ12" s="382"/>
      <c r="OSK12" s="382"/>
      <c r="OSL12" s="382"/>
      <c r="OSM12" s="382"/>
      <c r="OSN12" s="382"/>
      <c r="OSO12" s="382"/>
      <c r="OSP12" s="382"/>
      <c r="OSQ12" s="382"/>
      <c r="OSR12" s="382"/>
      <c r="OSS12" s="382"/>
      <c r="OST12" s="382"/>
      <c r="OSU12" s="382"/>
      <c r="OSV12" s="382"/>
      <c r="OSW12" s="382"/>
      <c r="OSX12" s="382"/>
      <c r="OSY12" s="382"/>
      <c r="OSZ12" s="382"/>
      <c r="OTA12" s="382"/>
      <c r="OTB12" s="382"/>
      <c r="OTC12" s="382"/>
      <c r="OTD12" s="382"/>
      <c r="OTE12" s="382"/>
      <c r="OTF12" s="382"/>
      <c r="OTG12" s="382"/>
      <c r="OTH12" s="382"/>
      <c r="OTI12" s="382"/>
      <c r="OTJ12" s="382"/>
      <c r="OTK12" s="382"/>
      <c r="OTL12" s="382"/>
      <c r="OTM12" s="382"/>
      <c r="OTN12" s="382"/>
      <c r="OTO12" s="382"/>
      <c r="OTP12" s="382"/>
      <c r="OTQ12" s="382"/>
      <c r="OTR12" s="382"/>
      <c r="OTS12" s="382"/>
      <c r="OTT12" s="382"/>
      <c r="OTU12" s="382"/>
      <c r="OTV12" s="382"/>
      <c r="OTW12" s="382"/>
      <c r="OTX12" s="382"/>
      <c r="OTY12" s="382"/>
      <c r="OTZ12" s="382"/>
      <c r="OUA12" s="382"/>
      <c r="OUB12" s="382"/>
      <c r="OUC12" s="382"/>
      <c r="OUD12" s="382"/>
      <c r="OUE12" s="382"/>
      <c r="OUF12" s="382"/>
      <c r="OUG12" s="382"/>
      <c r="OUH12" s="382"/>
      <c r="OUI12" s="382"/>
      <c r="OUJ12" s="382"/>
      <c r="OUK12" s="382"/>
      <c r="OUL12" s="382"/>
      <c r="OUM12" s="382"/>
      <c r="OUN12" s="382"/>
      <c r="OUO12" s="382"/>
      <c r="OUP12" s="382"/>
      <c r="OUQ12" s="382"/>
      <c r="OUR12" s="382"/>
      <c r="OUS12" s="382"/>
      <c r="OUT12" s="382"/>
      <c r="OUU12" s="382"/>
      <c r="OUV12" s="382"/>
      <c r="OUW12" s="382"/>
      <c r="OUX12" s="382"/>
      <c r="OUY12" s="382"/>
      <c r="OUZ12" s="382"/>
      <c r="OVA12" s="382"/>
      <c r="OVB12" s="382"/>
      <c r="OVC12" s="382"/>
      <c r="OVD12" s="382"/>
      <c r="OVE12" s="382"/>
      <c r="OVF12" s="382"/>
      <c r="OVG12" s="382"/>
      <c r="OVH12" s="382"/>
      <c r="OVI12" s="382"/>
      <c r="OVJ12" s="382"/>
      <c r="OVK12" s="382"/>
      <c r="OVL12" s="382"/>
      <c r="OVM12" s="382"/>
      <c r="OVN12" s="382"/>
      <c r="OVO12" s="382"/>
      <c r="OVP12" s="382"/>
      <c r="OVQ12" s="382"/>
      <c r="OVR12" s="382"/>
      <c r="OVS12" s="382"/>
      <c r="OVT12" s="382"/>
      <c r="OVU12" s="382"/>
      <c r="OVV12" s="382"/>
      <c r="OVW12" s="382"/>
      <c r="OVX12" s="382"/>
      <c r="OVY12" s="382"/>
      <c r="OVZ12" s="382"/>
      <c r="OWA12" s="382"/>
      <c r="OWB12" s="382"/>
      <c r="OWC12" s="382"/>
      <c r="OWD12" s="382"/>
      <c r="OWE12" s="382"/>
      <c r="OWF12" s="382"/>
      <c r="OWG12" s="382"/>
      <c r="OWH12" s="382"/>
      <c r="OWI12" s="382"/>
      <c r="OWJ12" s="382"/>
      <c r="OWK12" s="382"/>
      <c r="OWL12" s="382"/>
      <c r="OWM12" s="382"/>
      <c r="OWN12" s="382"/>
      <c r="OWO12" s="382"/>
      <c r="OWP12" s="382"/>
      <c r="OWQ12" s="382"/>
      <c r="OWR12" s="382"/>
      <c r="OWS12" s="382"/>
      <c r="OWT12" s="382"/>
      <c r="OWU12" s="382"/>
      <c r="OWV12" s="382"/>
      <c r="OWW12" s="382"/>
      <c r="OWX12" s="382"/>
      <c r="OWY12" s="382"/>
      <c r="OWZ12" s="382"/>
      <c r="OXA12" s="382"/>
      <c r="OXB12" s="382"/>
      <c r="OXC12" s="382"/>
      <c r="OXD12" s="382"/>
      <c r="OXE12" s="382"/>
      <c r="OXF12" s="382"/>
      <c r="OXG12" s="382"/>
      <c r="OXH12" s="382"/>
      <c r="OXI12" s="382"/>
      <c r="OXJ12" s="382"/>
      <c r="OXK12" s="382"/>
      <c r="OXL12" s="382"/>
      <c r="OXM12" s="382"/>
      <c r="OXN12" s="382"/>
      <c r="OXO12" s="382"/>
      <c r="OXP12" s="382"/>
      <c r="OXQ12" s="382"/>
      <c r="OXR12" s="382"/>
      <c r="OXS12" s="382"/>
      <c r="OXT12" s="382"/>
      <c r="OXU12" s="382"/>
      <c r="OXV12" s="382"/>
      <c r="OXW12" s="382"/>
      <c r="OXX12" s="382"/>
      <c r="OXY12" s="382"/>
      <c r="OXZ12" s="382"/>
      <c r="OYA12" s="382"/>
      <c r="OYB12" s="382"/>
      <c r="OYC12" s="382"/>
      <c r="OYD12" s="382"/>
      <c r="OYE12" s="382"/>
      <c r="OYF12" s="382"/>
      <c r="OYG12" s="382"/>
      <c r="OYH12" s="382"/>
      <c r="OYI12" s="382"/>
      <c r="OYJ12" s="382"/>
      <c r="OYK12" s="382"/>
      <c r="OYL12" s="382"/>
      <c r="OYM12" s="382"/>
      <c r="OYN12" s="382"/>
      <c r="OYO12" s="382"/>
      <c r="OYP12" s="382"/>
      <c r="OYQ12" s="382"/>
      <c r="OYR12" s="382"/>
      <c r="OYS12" s="382"/>
      <c r="OYT12" s="382"/>
      <c r="OYU12" s="382"/>
      <c r="OYV12" s="382"/>
      <c r="OYW12" s="382"/>
      <c r="OYX12" s="382"/>
      <c r="OYY12" s="382"/>
      <c r="OYZ12" s="382"/>
      <c r="OZA12" s="382"/>
      <c r="OZB12" s="382"/>
      <c r="OZC12" s="382"/>
      <c r="OZD12" s="382"/>
      <c r="OZE12" s="382"/>
      <c r="OZF12" s="382"/>
      <c r="OZG12" s="382"/>
      <c r="OZH12" s="382"/>
      <c r="OZI12" s="382"/>
      <c r="OZJ12" s="382"/>
      <c r="OZK12" s="382"/>
      <c r="OZL12" s="382"/>
      <c r="OZM12" s="382"/>
      <c r="OZN12" s="382"/>
      <c r="OZO12" s="382"/>
      <c r="OZP12" s="382"/>
      <c r="OZQ12" s="382"/>
      <c r="OZR12" s="382"/>
      <c r="OZS12" s="382"/>
      <c r="OZT12" s="382"/>
      <c r="OZU12" s="382"/>
      <c r="OZV12" s="382"/>
      <c r="OZW12" s="382"/>
      <c r="OZX12" s="382"/>
      <c r="OZY12" s="382"/>
      <c r="OZZ12" s="382"/>
      <c r="PAA12" s="382"/>
      <c r="PAB12" s="382"/>
      <c r="PAC12" s="382"/>
      <c r="PAD12" s="382"/>
      <c r="PAE12" s="382"/>
      <c r="PAF12" s="382"/>
      <c r="PAG12" s="382"/>
      <c r="PAH12" s="382"/>
      <c r="PAI12" s="382"/>
      <c r="PAJ12" s="382"/>
      <c r="PAK12" s="382"/>
      <c r="PAL12" s="382"/>
      <c r="PAM12" s="382"/>
      <c r="PAN12" s="382"/>
      <c r="PAO12" s="382"/>
      <c r="PAP12" s="382"/>
      <c r="PAQ12" s="382"/>
      <c r="PAR12" s="382"/>
      <c r="PAS12" s="382"/>
      <c r="PAT12" s="382"/>
      <c r="PAU12" s="382"/>
      <c r="PAV12" s="382"/>
      <c r="PAW12" s="382"/>
      <c r="PAX12" s="382"/>
      <c r="PAY12" s="382"/>
      <c r="PAZ12" s="382"/>
      <c r="PBA12" s="382"/>
      <c r="PBB12" s="382"/>
      <c r="PBC12" s="382"/>
      <c r="PBD12" s="382"/>
      <c r="PBE12" s="382"/>
      <c r="PBF12" s="382"/>
      <c r="PBG12" s="382"/>
      <c r="PBH12" s="382"/>
      <c r="PBI12" s="382"/>
      <c r="PBJ12" s="382"/>
      <c r="PBK12" s="382"/>
      <c r="PBL12" s="382"/>
      <c r="PBM12" s="382"/>
      <c r="PBN12" s="382"/>
      <c r="PBO12" s="382"/>
      <c r="PBP12" s="382"/>
      <c r="PBQ12" s="382"/>
      <c r="PBR12" s="382"/>
      <c r="PBS12" s="382"/>
      <c r="PBT12" s="382"/>
      <c r="PBU12" s="382"/>
      <c r="PBV12" s="382"/>
      <c r="PBW12" s="382"/>
      <c r="PBX12" s="382"/>
      <c r="PBY12" s="382"/>
      <c r="PBZ12" s="382"/>
      <c r="PCA12" s="382"/>
      <c r="PCB12" s="382"/>
      <c r="PCC12" s="382"/>
      <c r="PCD12" s="382"/>
      <c r="PCE12" s="382"/>
      <c r="PCF12" s="382"/>
      <c r="PCG12" s="382"/>
      <c r="PCH12" s="382"/>
      <c r="PCI12" s="382"/>
      <c r="PCJ12" s="382"/>
      <c r="PCK12" s="382"/>
      <c r="PCL12" s="382"/>
      <c r="PCM12" s="382"/>
      <c r="PCN12" s="382"/>
      <c r="PCO12" s="382"/>
      <c r="PCP12" s="382"/>
      <c r="PCQ12" s="382"/>
      <c r="PCR12" s="382"/>
      <c r="PCS12" s="382"/>
      <c r="PCT12" s="382"/>
      <c r="PCU12" s="382"/>
      <c r="PCV12" s="382"/>
      <c r="PCW12" s="382"/>
      <c r="PCX12" s="382"/>
      <c r="PCY12" s="382"/>
      <c r="PCZ12" s="382"/>
      <c r="PDA12" s="382"/>
      <c r="PDB12" s="382"/>
      <c r="PDC12" s="382"/>
      <c r="PDD12" s="382"/>
      <c r="PDE12" s="382"/>
      <c r="PDF12" s="382"/>
      <c r="PDG12" s="382"/>
      <c r="PDH12" s="382"/>
      <c r="PDI12" s="382"/>
      <c r="PDJ12" s="382"/>
      <c r="PDK12" s="382"/>
      <c r="PDL12" s="382"/>
      <c r="PDM12" s="382"/>
      <c r="PDN12" s="382"/>
      <c r="PDO12" s="382"/>
      <c r="PDP12" s="382"/>
      <c r="PDQ12" s="382"/>
      <c r="PDR12" s="382"/>
      <c r="PDS12" s="382"/>
      <c r="PDT12" s="382"/>
      <c r="PDU12" s="382"/>
      <c r="PDV12" s="382"/>
      <c r="PDW12" s="382"/>
      <c r="PDX12" s="382"/>
      <c r="PDY12" s="382"/>
      <c r="PDZ12" s="382"/>
      <c r="PEA12" s="382"/>
      <c r="PEB12" s="382"/>
      <c r="PEC12" s="382"/>
      <c r="PED12" s="382"/>
      <c r="PEE12" s="382"/>
      <c r="PEF12" s="382"/>
      <c r="PEG12" s="382"/>
      <c r="PEH12" s="382"/>
      <c r="PEI12" s="382"/>
      <c r="PEJ12" s="382"/>
      <c r="PEK12" s="382"/>
      <c r="PEL12" s="382"/>
      <c r="PEM12" s="382"/>
      <c r="PEN12" s="382"/>
      <c r="PEO12" s="382"/>
      <c r="PEP12" s="382"/>
      <c r="PEQ12" s="382"/>
      <c r="PER12" s="382"/>
      <c r="PES12" s="382"/>
      <c r="PET12" s="382"/>
      <c r="PEU12" s="382"/>
      <c r="PEV12" s="382"/>
      <c r="PEW12" s="382"/>
      <c r="PEX12" s="382"/>
      <c r="PEY12" s="382"/>
      <c r="PEZ12" s="382"/>
      <c r="PFA12" s="382"/>
      <c r="PFB12" s="382"/>
      <c r="PFC12" s="382"/>
      <c r="PFD12" s="382"/>
      <c r="PFE12" s="382"/>
      <c r="PFF12" s="382"/>
      <c r="PFG12" s="382"/>
      <c r="PFH12" s="382"/>
      <c r="PFI12" s="382"/>
      <c r="PFJ12" s="382"/>
      <c r="PFK12" s="382"/>
      <c r="PFL12" s="382"/>
      <c r="PFM12" s="382"/>
      <c r="PFN12" s="382"/>
      <c r="PFO12" s="382"/>
      <c r="PFP12" s="382"/>
      <c r="PFQ12" s="382"/>
      <c r="PFR12" s="382"/>
      <c r="PFS12" s="382"/>
      <c r="PFT12" s="382"/>
      <c r="PFU12" s="382"/>
      <c r="PFV12" s="382"/>
      <c r="PFW12" s="382"/>
      <c r="PFX12" s="382"/>
      <c r="PFY12" s="382"/>
      <c r="PFZ12" s="382"/>
      <c r="PGA12" s="382"/>
      <c r="PGB12" s="382"/>
      <c r="PGC12" s="382"/>
      <c r="PGD12" s="382"/>
      <c r="PGE12" s="382"/>
      <c r="PGF12" s="382"/>
      <c r="PGG12" s="382"/>
      <c r="PGH12" s="382"/>
      <c r="PGI12" s="382"/>
      <c r="PGJ12" s="382"/>
      <c r="PGK12" s="382"/>
      <c r="PGL12" s="382"/>
      <c r="PGM12" s="382"/>
      <c r="PGN12" s="382"/>
      <c r="PGO12" s="382"/>
      <c r="PGP12" s="382"/>
      <c r="PGQ12" s="382"/>
      <c r="PGR12" s="382"/>
      <c r="PGS12" s="382"/>
      <c r="PGT12" s="382"/>
      <c r="PGU12" s="382"/>
      <c r="PGV12" s="382"/>
      <c r="PGW12" s="382"/>
      <c r="PGX12" s="382"/>
      <c r="PGY12" s="382"/>
      <c r="PGZ12" s="382"/>
      <c r="PHA12" s="382"/>
      <c r="PHB12" s="382"/>
      <c r="PHC12" s="382"/>
      <c r="PHD12" s="382"/>
      <c r="PHE12" s="382"/>
      <c r="PHF12" s="382"/>
      <c r="PHG12" s="382"/>
      <c r="PHH12" s="382"/>
      <c r="PHI12" s="382"/>
      <c r="PHJ12" s="382"/>
      <c r="PHK12" s="382"/>
      <c r="PHL12" s="382"/>
      <c r="PHM12" s="382"/>
      <c r="PHN12" s="382"/>
      <c r="PHO12" s="382"/>
      <c r="PHP12" s="382"/>
      <c r="PHQ12" s="382"/>
      <c r="PHR12" s="382"/>
      <c r="PHS12" s="382"/>
      <c r="PHT12" s="382"/>
      <c r="PHU12" s="382"/>
      <c r="PHV12" s="382"/>
      <c r="PHW12" s="382"/>
      <c r="PHX12" s="382"/>
      <c r="PHY12" s="382"/>
      <c r="PHZ12" s="382"/>
      <c r="PIA12" s="382"/>
      <c r="PIB12" s="382"/>
      <c r="PIC12" s="382"/>
      <c r="PID12" s="382"/>
      <c r="PIE12" s="382"/>
      <c r="PIF12" s="382"/>
      <c r="PIG12" s="382"/>
      <c r="PIH12" s="382"/>
      <c r="PII12" s="382"/>
      <c r="PIJ12" s="382"/>
      <c r="PIK12" s="382"/>
      <c r="PIL12" s="382"/>
      <c r="PIM12" s="382"/>
      <c r="PIN12" s="382"/>
      <c r="PIO12" s="382"/>
      <c r="PIP12" s="382"/>
      <c r="PIQ12" s="382"/>
      <c r="PIR12" s="382"/>
      <c r="PIS12" s="382"/>
      <c r="PIT12" s="382"/>
      <c r="PIU12" s="382"/>
      <c r="PIV12" s="382"/>
      <c r="PIW12" s="382"/>
      <c r="PIX12" s="382"/>
      <c r="PIY12" s="382"/>
      <c r="PIZ12" s="382"/>
      <c r="PJA12" s="382"/>
      <c r="PJB12" s="382"/>
      <c r="PJC12" s="382"/>
      <c r="PJD12" s="382"/>
      <c r="PJE12" s="382"/>
      <c r="PJF12" s="382"/>
      <c r="PJG12" s="382"/>
      <c r="PJH12" s="382"/>
      <c r="PJI12" s="382"/>
      <c r="PJJ12" s="382"/>
      <c r="PJK12" s="382"/>
      <c r="PJL12" s="382"/>
      <c r="PJM12" s="382"/>
      <c r="PJN12" s="382"/>
      <c r="PJO12" s="382"/>
      <c r="PJP12" s="382"/>
      <c r="PJQ12" s="382"/>
      <c r="PJR12" s="382"/>
      <c r="PJS12" s="382"/>
      <c r="PJT12" s="382"/>
      <c r="PJU12" s="382"/>
      <c r="PJV12" s="382"/>
      <c r="PJW12" s="382"/>
      <c r="PJX12" s="382"/>
      <c r="PJY12" s="382"/>
      <c r="PJZ12" s="382"/>
      <c r="PKA12" s="382"/>
      <c r="PKB12" s="382"/>
      <c r="PKC12" s="382"/>
      <c r="PKD12" s="382"/>
      <c r="PKE12" s="382"/>
      <c r="PKF12" s="382"/>
      <c r="PKG12" s="382"/>
      <c r="PKH12" s="382"/>
      <c r="PKI12" s="382"/>
      <c r="PKJ12" s="382"/>
      <c r="PKK12" s="382"/>
      <c r="PKL12" s="382"/>
      <c r="PKM12" s="382"/>
      <c r="PKN12" s="382"/>
      <c r="PKO12" s="382"/>
      <c r="PKP12" s="382"/>
      <c r="PKQ12" s="382"/>
      <c r="PKR12" s="382"/>
      <c r="PKS12" s="382"/>
      <c r="PKT12" s="382"/>
      <c r="PKU12" s="382"/>
      <c r="PKV12" s="382"/>
      <c r="PKW12" s="382"/>
      <c r="PKX12" s="382"/>
      <c r="PKY12" s="382"/>
      <c r="PKZ12" s="382"/>
      <c r="PLA12" s="382"/>
      <c r="PLB12" s="382"/>
      <c r="PLC12" s="382"/>
      <c r="PLD12" s="382"/>
      <c r="PLE12" s="382"/>
      <c r="PLF12" s="382"/>
      <c r="PLG12" s="382"/>
      <c r="PLH12" s="382"/>
      <c r="PLI12" s="382"/>
      <c r="PLJ12" s="382"/>
      <c r="PLK12" s="382"/>
      <c r="PLL12" s="382"/>
      <c r="PLM12" s="382"/>
      <c r="PLN12" s="382"/>
      <c r="PLO12" s="382"/>
      <c r="PLP12" s="382"/>
      <c r="PLQ12" s="382"/>
      <c r="PLR12" s="382"/>
      <c r="PLS12" s="382"/>
      <c r="PLT12" s="382"/>
      <c r="PLU12" s="382"/>
      <c r="PLV12" s="382"/>
      <c r="PLW12" s="382"/>
      <c r="PLX12" s="382"/>
      <c r="PLY12" s="382"/>
      <c r="PLZ12" s="382"/>
      <c r="PMA12" s="382"/>
      <c r="PMB12" s="382"/>
      <c r="PMC12" s="382"/>
      <c r="PMD12" s="382"/>
      <c r="PME12" s="382"/>
      <c r="PMF12" s="382"/>
      <c r="PMG12" s="382"/>
      <c r="PMH12" s="382"/>
      <c r="PMI12" s="382"/>
      <c r="PMJ12" s="382"/>
      <c r="PMK12" s="382"/>
      <c r="PML12" s="382"/>
      <c r="PMM12" s="382"/>
      <c r="PMN12" s="382"/>
      <c r="PMO12" s="382"/>
      <c r="PMP12" s="382"/>
      <c r="PMQ12" s="382"/>
      <c r="PMR12" s="382"/>
      <c r="PMS12" s="382"/>
      <c r="PMT12" s="382"/>
      <c r="PMU12" s="382"/>
      <c r="PMV12" s="382"/>
      <c r="PMW12" s="382"/>
      <c r="PMX12" s="382"/>
      <c r="PMY12" s="382"/>
      <c r="PMZ12" s="382"/>
      <c r="PNA12" s="382"/>
      <c r="PNB12" s="382"/>
      <c r="PNC12" s="382"/>
      <c r="PND12" s="382"/>
      <c r="PNE12" s="382"/>
      <c r="PNF12" s="382"/>
      <c r="PNG12" s="382"/>
      <c r="PNH12" s="382"/>
      <c r="PNI12" s="382"/>
      <c r="PNJ12" s="382"/>
      <c r="PNK12" s="382"/>
      <c r="PNL12" s="382"/>
      <c r="PNM12" s="382"/>
      <c r="PNN12" s="382"/>
      <c r="PNO12" s="382"/>
      <c r="PNP12" s="382"/>
      <c r="PNQ12" s="382"/>
      <c r="PNR12" s="382"/>
      <c r="PNS12" s="382"/>
      <c r="PNT12" s="382"/>
      <c r="PNU12" s="382"/>
      <c r="PNV12" s="382"/>
      <c r="PNW12" s="382"/>
      <c r="PNX12" s="382"/>
      <c r="PNY12" s="382"/>
      <c r="PNZ12" s="382"/>
      <c r="POA12" s="382"/>
      <c r="POB12" s="382"/>
      <c r="POC12" s="382"/>
      <c r="POD12" s="382"/>
      <c r="POE12" s="382"/>
      <c r="POF12" s="382"/>
      <c r="POG12" s="382"/>
      <c r="POH12" s="382"/>
      <c r="POI12" s="382"/>
      <c r="POJ12" s="382"/>
      <c r="POK12" s="382"/>
      <c r="POL12" s="382"/>
      <c r="POM12" s="382"/>
      <c r="PON12" s="382"/>
      <c r="POO12" s="382"/>
      <c r="POP12" s="382"/>
      <c r="POQ12" s="382"/>
      <c r="POR12" s="382"/>
      <c r="POS12" s="382"/>
      <c r="POT12" s="382"/>
      <c r="POU12" s="382"/>
      <c r="POV12" s="382"/>
      <c r="POW12" s="382"/>
      <c r="POX12" s="382"/>
      <c r="POY12" s="382"/>
      <c r="POZ12" s="382"/>
      <c r="PPA12" s="382"/>
      <c r="PPB12" s="382"/>
      <c r="PPC12" s="382"/>
      <c r="PPD12" s="382"/>
      <c r="PPE12" s="382"/>
      <c r="PPF12" s="382"/>
      <c r="PPG12" s="382"/>
      <c r="PPH12" s="382"/>
      <c r="PPI12" s="382"/>
      <c r="PPJ12" s="382"/>
      <c r="PPK12" s="382"/>
      <c r="PPL12" s="382"/>
      <c r="PPM12" s="382"/>
      <c r="PPN12" s="382"/>
      <c r="PPO12" s="382"/>
      <c r="PPP12" s="382"/>
      <c r="PPQ12" s="382"/>
      <c r="PPR12" s="382"/>
      <c r="PPS12" s="382"/>
      <c r="PPT12" s="382"/>
      <c r="PPU12" s="382"/>
      <c r="PPV12" s="382"/>
      <c r="PPW12" s="382"/>
      <c r="PPX12" s="382"/>
      <c r="PPY12" s="382"/>
      <c r="PPZ12" s="382"/>
      <c r="PQA12" s="382"/>
      <c r="PQB12" s="382"/>
      <c r="PQC12" s="382"/>
      <c r="PQD12" s="382"/>
      <c r="PQE12" s="382"/>
      <c r="PQF12" s="382"/>
      <c r="PQG12" s="382"/>
      <c r="PQH12" s="382"/>
      <c r="PQI12" s="382"/>
      <c r="PQJ12" s="382"/>
      <c r="PQK12" s="382"/>
      <c r="PQL12" s="382"/>
      <c r="PQM12" s="382"/>
      <c r="PQN12" s="382"/>
      <c r="PQO12" s="382"/>
      <c r="PQP12" s="382"/>
      <c r="PQQ12" s="382"/>
      <c r="PQR12" s="382"/>
      <c r="PQS12" s="382"/>
      <c r="PQT12" s="382"/>
      <c r="PQU12" s="382"/>
      <c r="PQV12" s="382"/>
      <c r="PQW12" s="382"/>
      <c r="PQX12" s="382"/>
      <c r="PQY12" s="382"/>
      <c r="PQZ12" s="382"/>
      <c r="PRA12" s="382"/>
      <c r="PRB12" s="382"/>
      <c r="PRC12" s="382"/>
      <c r="PRD12" s="382"/>
      <c r="PRE12" s="382"/>
      <c r="PRF12" s="382"/>
      <c r="PRG12" s="382"/>
      <c r="PRH12" s="382"/>
      <c r="PRI12" s="382"/>
      <c r="PRJ12" s="382"/>
      <c r="PRK12" s="382"/>
      <c r="PRL12" s="382"/>
      <c r="PRM12" s="382"/>
      <c r="PRN12" s="382"/>
      <c r="PRO12" s="382"/>
      <c r="PRP12" s="382"/>
      <c r="PRQ12" s="382"/>
      <c r="PRR12" s="382"/>
      <c r="PRS12" s="382"/>
      <c r="PRT12" s="382"/>
      <c r="PRU12" s="382"/>
      <c r="PRV12" s="382"/>
      <c r="PRW12" s="382"/>
      <c r="PRX12" s="382"/>
      <c r="PRY12" s="382"/>
      <c r="PRZ12" s="382"/>
      <c r="PSA12" s="382"/>
      <c r="PSB12" s="382"/>
      <c r="PSC12" s="382"/>
      <c r="PSD12" s="382"/>
      <c r="PSE12" s="382"/>
      <c r="PSF12" s="382"/>
      <c r="PSG12" s="382"/>
      <c r="PSH12" s="382"/>
      <c r="PSI12" s="382"/>
      <c r="PSJ12" s="382"/>
      <c r="PSK12" s="382"/>
      <c r="PSL12" s="382"/>
      <c r="PSM12" s="382"/>
      <c r="PSN12" s="382"/>
      <c r="PSO12" s="382"/>
      <c r="PSP12" s="382"/>
      <c r="PSQ12" s="382"/>
      <c r="PSR12" s="382"/>
      <c r="PSS12" s="382"/>
      <c r="PST12" s="382"/>
      <c r="PSU12" s="382"/>
      <c r="PSV12" s="382"/>
      <c r="PSW12" s="382"/>
      <c r="PSX12" s="382"/>
      <c r="PSY12" s="382"/>
      <c r="PSZ12" s="382"/>
      <c r="PTA12" s="382"/>
      <c r="PTB12" s="382"/>
      <c r="PTC12" s="382"/>
      <c r="PTD12" s="382"/>
      <c r="PTE12" s="382"/>
      <c r="PTF12" s="382"/>
      <c r="PTG12" s="382"/>
      <c r="PTH12" s="382"/>
      <c r="PTI12" s="382"/>
      <c r="PTJ12" s="382"/>
      <c r="PTK12" s="382"/>
      <c r="PTL12" s="382"/>
      <c r="PTM12" s="382"/>
      <c r="PTN12" s="382"/>
      <c r="PTO12" s="382"/>
      <c r="PTP12" s="382"/>
      <c r="PTQ12" s="382"/>
      <c r="PTR12" s="382"/>
      <c r="PTS12" s="382"/>
      <c r="PTT12" s="382"/>
      <c r="PTU12" s="382"/>
      <c r="PTV12" s="382"/>
      <c r="PTW12" s="382"/>
      <c r="PTX12" s="382"/>
      <c r="PTY12" s="382"/>
      <c r="PTZ12" s="382"/>
      <c r="PUA12" s="382"/>
      <c r="PUB12" s="382"/>
      <c r="PUC12" s="382"/>
      <c r="PUD12" s="382"/>
      <c r="PUE12" s="382"/>
      <c r="PUF12" s="382"/>
      <c r="PUG12" s="382"/>
      <c r="PUH12" s="382"/>
      <c r="PUI12" s="382"/>
      <c r="PUJ12" s="382"/>
      <c r="PUK12" s="382"/>
      <c r="PUL12" s="382"/>
      <c r="PUM12" s="382"/>
      <c r="PUN12" s="382"/>
      <c r="PUO12" s="382"/>
      <c r="PUP12" s="382"/>
      <c r="PUQ12" s="382"/>
      <c r="PUR12" s="382"/>
      <c r="PUS12" s="382"/>
      <c r="PUT12" s="382"/>
      <c r="PUU12" s="382"/>
      <c r="PUV12" s="382"/>
      <c r="PUW12" s="382"/>
      <c r="PUX12" s="382"/>
      <c r="PUY12" s="382"/>
      <c r="PUZ12" s="382"/>
      <c r="PVA12" s="382"/>
      <c r="PVB12" s="382"/>
      <c r="PVC12" s="382"/>
      <c r="PVD12" s="382"/>
      <c r="PVE12" s="382"/>
      <c r="PVF12" s="382"/>
      <c r="PVG12" s="382"/>
      <c r="PVH12" s="382"/>
      <c r="PVI12" s="382"/>
      <c r="PVJ12" s="382"/>
      <c r="PVK12" s="382"/>
      <c r="PVL12" s="382"/>
      <c r="PVM12" s="382"/>
      <c r="PVN12" s="382"/>
      <c r="PVO12" s="382"/>
      <c r="PVP12" s="382"/>
      <c r="PVQ12" s="382"/>
      <c r="PVR12" s="382"/>
      <c r="PVS12" s="382"/>
      <c r="PVT12" s="382"/>
      <c r="PVU12" s="382"/>
      <c r="PVV12" s="382"/>
      <c r="PVW12" s="382"/>
      <c r="PVX12" s="382"/>
      <c r="PVY12" s="382"/>
      <c r="PVZ12" s="382"/>
      <c r="PWA12" s="382"/>
      <c r="PWB12" s="382"/>
      <c r="PWC12" s="382"/>
      <c r="PWD12" s="382"/>
      <c r="PWE12" s="382"/>
      <c r="PWF12" s="382"/>
      <c r="PWG12" s="382"/>
      <c r="PWH12" s="382"/>
      <c r="PWI12" s="382"/>
      <c r="PWJ12" s="382"/>
      <c r="PWK12" s="382"/>
      <c r="PWL12" s="382"/>
      <c r="PWM12" s="382"/>
      <c r="PWN12" s="382"/>
      <c r="PWO12" s="382"/>
      <c r="PWP12" s="382"/>
      <c r="PWQ12" s="382"/>
      <c r="PWR12" s="382"/>
      <c r="PWS12" s="382"/>
      <c r="PWT12" s="382"/>
      <c r="PWU12" s="382"/>
      <c r="PWV12" s="382"/>
      <c r="PWW12" s="382"/>
      <c r="PWX12" s="382"/>
      <c r="PWY12" s="382"/>
      <c r="PWZ12" s="382"/>
      <c r="PXA12" s="382"/>
      <c r="PXB12" s="382"/>
      <c r="PXC12" s="382"/>
      <c r="PXD12" s="382"/>
      <c r="PXE12" s="382"/>
      <c r="PXF12" s="382"/>
      <c r="PXG12" s="382"/>
      <c r="PXH12" s="382"/>
      <c r="PXI12" s="382"/>
      <c r="PXJ12" s="382"/>
      <c r="PXK12" s="382"/>
      <c r="PXL12" s="382"/>
      <c r="PXM12" s="382"/>
      <c r="PXN12" s="382"/>
      <c r="PXO12" s="382"/>
      <c r="PXP12" s="382"/>
      <c r="PXQ12" s="382"/>
      <c r="PXR12" s="382"/>
      <c r="PXS12" s="382"/>
      <c r="PXT12" s="382"/>
      <c r="PXU12" s="382"/>
      <c r="PXV12" s="382"/>
      <c r="PXW12" s="382"/>
      <c r="PXX12" s="382"/>
      <c r="PXY12" s="382"/>
      <c r="PXZ12" s="382"/>
      <c r="PYA12" s="382"/>
      <c r="PYB12" s="382"/>
      <c r="PYC12" s="382"/>
      <c r="PYD12" s="382"/>
      <c r="PYE12" s="382"/>
      <c r="PYF12" s="382"/>
      <c r="PYG12" s="382"/>
      <c r="PYH12" s="382"/>
      <c r="PYI12" s="382"/>
      <c r="PYJ12" s="382"/>
      <c r="PYK12" s="382"/>
      <c r="PYL12" s="382"/>
      <c r="PYM12" s="382"/>
      <c r="PYN12" s="382"/>
      <c r="PYO12" s="382"/>
      <c r="PYP12" s="382"/>
      <c r="PYQ12" s="382"/>
      <c r="PYR12" s="382"/>
      <c r="PYS12" s="382"/>
      <c r="PYT12" s="382"/>
      <c r="PYU12" s="382"/>
      <c r="PYV12" s="382"/>
      <c r="PYW12" s="382"/>
      <c r="PYX12" s="382"/>
      <c r="PYY12" s="382"/>
      <c r="PYZ12" s="382"/>
      <c r="PZA12" s="382"/>
      <c r="PZB12" s="382"/>
      <c r="PZC12" s="382"/>
      <c r="PZD12" s="382"/>
      <c r="PZE12" s="382"/>
      <c r="PZF12" s="382"/>
      <c r="PZG12" s="382"/>
      <c r="PZH12" s="382"/>
      <c r="PZI12" s="382"/>
      <c r="PZJ12" s="382"/>
      <c r="PZK12" s="382"/>
      <c r="PZL12" s="382"/>
      <c r="PZM12" s="382"/>
      <c r="PZN12" s="382"/>
      <c r="PZO12" s="382"/>
      <c r="PZP12" s="382"/>
      <c r="PZQ12" s="382"/>
      <c r="PZR12" s="382"/>
      <c r="PZS12" s="382"/>
      <c r="PZT12" s="382"/>
      <c r="PZU12" s="382"/>
      <c r="PZV12" s="382"/>
      <c r="PZW12" s="382"/>
      <c r="PZX12" s="382"/>
      <c r="PZY12" s="382"/>
      <c r="PZZ12" s="382"/>
      <c r="QAA12" s="382"/>
      <c r="QAB12" s="382"/>
      <c r="QAC12" s="382"/>
      <c r="QAD12" s="382"/>
      <c r="QAE12" s="382"/>
      <c r="QAF12" s="382"/>
      <c r="QAG12" s="382"/>
      <c r="QAH12" s="382"/>
      <c r="QAI12" s="382"/>
      <c r="QAJ12" s="382"/>
      <c r="QAK12" s="382"/>
      <c r="QAL12" s="382"/>
      <c r="QAM12" s="382"/>
      <c r="QAN12" s="382"/>
      <c r="QAO12" s="382"/>
      <c r="QAP12" s="382"/>
      <c r="QAQ12" s="382"/>
      <c r="QAR12" s="382"/>
      <c r="QAS12" s="382"/>
      <c r="QAT12" s="382"/>
      <c r="QAU12" s="382"/>
      <c r="QAV12" s="382"/>
      <c r="QAW12" s="382"/>
      <c r="QAX12" s="382"/>
      <c r="QAY12" s="382"/>
      <c r="QAZ12" s="382"/>
      <c r="QBA12" s="382"/>
      <c r="QBB12" s="382"/>
      <c r="QBC12" s="382"/>
      <c r="QBD12" s="382"/>
      <c r="QBE12" s="382"/>
      <c r="QBF12" s="382"/>
      <c r="QBG12" s="382"/>
      <c r="QBH12" s="382"/>
      <c r="QBI12" s="382"/>
      <c r="QBJ12" s="382"/>
      <c r="QBK12" s="382"/>
      <c r="QBL12" s="382"/>
      <c r="QBM12" s="382"/>
      <c r="QBN12" s="382"/>
      <c r="QBO12" s="382"/>
      <c r="QBP12" s="382"/>
      <c r="QBQ12" s="382"/>
      <c r="QBR12" s="382"/>
      <c r="QBS12" s="382"/>
      <c r="QBT12" s="382"/>
      <c r="QBU12" s="382"/>
      <c r="QBV12" s="382"/>
      <c r="QBW12" s="382"/>
      <c r="QBX12" s="382"/>
      <c r="QBY12" s="382"/>
      <c r="QBZ12" s="382"/>
      <c r="QCA12" s="382"/>
      <c r="QCB12" s="382"/>
      <c r="QCC12" s="382"/>
      <c r="QCD12" s="382"/>
      <c r="QCE12" s="382"/>
      <c r="QCF12" s="382"/>
      <c r="QCG12" s="382"/>
      <c r="QCH12" s="382"/>
      <c r="QCI12" s="382"/>
      <c r="QCJ12" s="382"/>
      <c r="QCK12" s="382"/>
      <c r="QCL12" s="382"/>
      <c r="QCM12" s="382"/>
      <c r="QCN12" s="382"/>
      <c r="QCO12" s="382"/>
      <c r="QCP12" s="382"/>
      <c r="QCQ12" s="382"/>
      <c r="QCR12" s="382"/>
      <c r="QCS12" s="382"/>
      <c r="QCT12" s="382"/>
      <c r="QCU12" s="382"/>
      <c r="QCV12" s="382"/>
      <c r="QCW12" s="382"/>
      <c r="QCX12" s="382"/>
      <c r="QCY12" s="382"/>
      <c r="QCZ12" s="382"/>
      <c r="QDA12" s="382"/>
      <c r="QDB12" s="382"/>
      <c r="QDC12" s="382"/>
      <c r="QDD12" s="382"/>
      <c r="QDE12" s="382"/>
      <c r="QDF12" s="382"/>
      <c r="QDG12" s="382"/>
      <c r="QDH12" s="382"/>
      <c r="QDI12" s="382"/>
      <c r="QDJ12" s="382"/>
      <c r="QDK12" s="382"/>
      <c r="QDL12" s="382"/>
      <c r="QDM12" s="382"/>
      <c r="QDN12" s="382"/>
      <c r="QDO12" s="382"/>
      <c r="QDP12" s="382"/>
      <c r="QDQ12" s="382"/>
      <c r="QDR12" s="382"/>
      <c r="QDS12" s="382"/>
      <c r="QDT12" s="382"/>
      <c r="QDU12" s="382"/>
      <c r="QDV12" s="382"/>
      <c r="QDW12" s="382"/>
      <c r="QDX12" s="382"/>
      <c r="QDY12" s="382"/>
      <c r="QDZ12" s="382"/>
      <c r="QEA12" s="382"/>
      <c r="QEB12" s="382"/>
      <c r="QEC12" s="382"/>
      <c r="QED12" s="382"/>
      <c r="QEE12" s="382"/>
      <c r="QEF12" s="382"/>
      <c r="QEG12" s="382"/>
      <c r="QEH12" s="382"/>
      <c r="QEI12" s="382"/>
      <c r="QEJ12" s="382"/>
      <c r="QEK12" s="382"/>
      <c r="QEL12" s="382"/>
      <c r="QEM12" s="382"/>
      <c r="QEN12" s="382"/>
      <c r="QEO12" s="382"/>
      <c r="QEP12" s="382"/>
      <c r="QEQ12" s="382"/>
      <c r="QER12" s="382"/>
      <c r="QES12" s="382"/>
      <c r="QET12" s="382"/>
      <c r="QEU12" s="382"/>
      <c r="QEV12" s="382"/>
      <c r="QEW12" s="382"/>
      <c r="QEX12" s="382"/>
      <c r="QEY12" s="382"/>
      <c r="QEZ12" s="382"/>
      <c r="QFA12" s="382"/>
      <c r="QFB12" s="382"/>
      <c r="QFC12" s="382"/>
      <c r="QFD12" s="382"/>
      <c r="QFE12" s="382"/>
      <c r="QFF12" s="382"/>
      <c r="QFG12" s="382"/>
      <c r="QFH12" s="382"/>
      <c r="QFI12" s="382"/>
      <c r="QFJ12" s="382"/>
      <c r="QFK12" s="382"/>
      <c r="QFL12" s="382"/>
      <c r="QFM12" s="382"/>
      <c r="QFN12" s="382"/>
      <c r="QFO12" s="382"/>
      <c r="QFP12" s="382"/>
      <c r="QFQ12" s="382"/>
      <c r="QFR12" s="382"/>
      <c r="QFS12" s="382"/>
      <c r="QFT12" s="382"/>
      <c r="QFU12" s="382"/>
      <c r="QFV12" s="382"/>
      <c r="QFW12" s="382"/>
      <c r="QFX12" s="382"/>
      <c r="QFY12" s="382"/>
      <c r="QFZ12" s="382"/>
      <c r="QGA12" s="382"/>
      <c r="QGB12" s="382"/>
      <c r="QGC12" s="382"/>
      <c r="QGD12" s="382"/>
      <c r="QGE12" s="382"/>
      <c r="QGF12" s="382"/>
      <c r="QGG12" s="382"/>
      <c r="QGH12" s="382"/>
      <c r="QGI12" s="382"/>
      <c r="QGJ12" s="382"/>
      <c r="QGK12" s="382"/>
      <c r="QGL12" s="382"/>
      <c r="QGM12" s="382"/>
      <c r="QGN12" s="382"/>
      <c r="QGO12" s="382"/>
      <c r="QGP12" s="382"/>
      <c r="QGQ12" s="382"/>
      <c r="QGR12" s="382"/>
      <c r="QGS12" s="382"/>
      <c r="QGT12" s="382"/>
      <c r="QGU12" s="382"/>
      <c r="QGV12" s="382"/>
      <c r="QGW12" s="382"/>
      <c r="QGX12" s="382"/>
      <c r="QGY12" s="382"/>
      <c r="QGZ12" s="382"/>
      <c r="QHA12" s="382"/>
      <c r="QHB12" s="382"/>
      <c r="QHC12" s="382"/>
      <c r="QHD12" s="382"/>
      <c r="QHE12" s="382"/>
      <c r="QHF12" s="382"/>
      <c r="QHG12" s="382"/>
      <c r="QHH12" s="382"/>
      <c r="QHI12" s="382"/>
      <c r="QHJ12" s="382"/>
      <c r="QHK12" s="382"/>
      <c r="QHL12" s="382"/>
      <c r="QHM12" s="382"/>
      <c r="QHN12" s="382"/>
      <c r="QHO12" s="382"/>
      <c r="QHP12" s="382"/>
      <c r="QHQ12" s="382"/>
      <c r="QHR12" s="382"/>
      <c r="QHS12" s="382"/>
      <c r="QHT12" s="382"/>
      <c r="QHU12" s="382"/>
      <c r="QHV12" s="382"/>
      <c r="QHW12" s="382"/>
      <c r="QHX12" s="382"/>
      <c r="QHY12" s="382"/>
      <c r="QHZ12" s="382"/>
      <c r="QIA12" s="382"/>
      <c r="QIB12" s="382"/>
      <c r="QIC12" s="382"/>
      <c r="QID12" s="382"/>
      <c r="QIE12" s="382"/>
      <c r="QIF12" s="382"/>
      <c r="QIG12" s="382"/>
      <c r="QIH12" s="382"/>
      <c r="QII12" s="382"/>
      <c r="QIJ12" s="382"/>
      <c r="QIK12" s="382"/>
      <c r="QIL12" s="382"/>
      <c r="QIM12" s="382"/>
      <c r="QIN12" s="382"/>
      <c r="QIO12" s="382"/>
      <c r="QIP12" s="382"/>
      <c r="QIQ12" s="382"/>
      <c r="QIR12" s="382"/>
      <c r="QIS12" s="382"/>
      <c r="QIT12" s="382"/>
      <c r="QIU12" s="382"/>
      <c r="QIV12" s="382"/>
      <c r="QIW12" s="382"/>
      <c r="QIX12" s="382"/>
      <c r="QIY12" s="382"/>
      <c r="QIZ12" s="382"/>
      <c r="QJA12" s="382"/>
      <c r="QJB12" s="382"/>
      <c r="QJC12" s="382"/>
      <c r="QJD12" s="382"/>
      <c r="QJE12" s="382"/>
      <c r="QJF12" s="382"/>
      <c r="QJG12" s="382"/>
      <c r="QJH12" s="382"/>
      <c r="QJI12" s="382"/>
      <c r="QJJ12" s="382"/>
      <c r="QJK12" s="382"/>
      <c r="QJL12" s="382"/>
      <c r="QJM12" s="382"/>
      <c r="QJN12" s="382"/>
      <c r="QJO12" s="382"/>
      <c r="QJP12" s="382"/>
      <c r="QJQ12" s="382"/>
      <c r="QJR12" s="382"/>
      <c r="QJS12" s="382"/>
      <c r="QJT12" s="382"/>
      <c r="QJU12" s="382"/>
      <c r="QJV12" s="382"/>
      <c r="QJW12" s="382"/>
      <c r="QJX12" s="382"/>
      <c r="QJY12" s="382"/>
      <c r="QJZ12" s="382"/>
      <c r="QKA12" s="382"/>
      <c r="QKB12" s="382"/>
      <c r="QKC12" s="382"/>
      <c r="QKD12" s="382"/>
      <c r="QKE12" s="382"/>
      <c r="QKF12" s="382"/>
      <c r="QKG12" s="382"/>
      <c r="QKH12" s="382"/>
      <c r="QKI12" s="382"/>
      <c r="QKJ12" s="382"/>
      <c r="QKK12" s="382"/>
      <c r="QKL12" s="382"/>
      <c r="QKM12" s="382"/>
      <c r="QKN12" s="382"/>
      <c r="QKO12" s="382"/>
      <c r="QKP12" s="382"/>
      <c r="QKQ12" s="382"/>
      <c r="QKR12" s="382"/>
      <c r="QKS12" s="382"/>
      <c r="QKT12" s="382"/>
      <c r="QKU12" s="382"/>
      <c r="QKV12" s="382"/>
      <c r="QKW12" s="382"/>
      <c r="QKX12" s="382"/>
      <c r="QKY12" s="382"/>
      <c r="QKZ12" s="382"/>
      <c r="QLA12" s="382"/>
      <c r="QLB12" s="382"/>
      <c r="QLC12" s="382"/>
      <c r="QLD12" s="382"/>
      <c r="QLE12" s="382"/>
      <c r="QLF12" s="382"/>
      <c r="QLG12" s="382"/>
      <c r="QLH12" s="382"/>
      <c r="QLI12" s="382"/>
      <c r="QLJ12" s="382"/>
      <c r="QLK12" s="382"/>
      <c r="QLL12" s="382"/>
      <c r="QLM12" s="382"/>
      <c r="QLN12" s="382"/>
      <c r="QLO12" s="382"/>
      <c r="QLP12" s="382"/>
      <c r="QLQ12" s="382"/>
      <c r="QLR12" s="382"/>
      <c r="QLS12" s="382"/>
      <c r="QLT12" s="382"/>
      <c r="QLU12" s="382"/>
      <c r="QLV12" s="382"/>
      <c r="QLW12" s="382"/>
      <c r="QLX12" s="382"/>
      <c r="QLY12" s="382"/>
      <c r="QLZ12" s="382"/>
      <c r="QMA12" s="382"/>
      <c r="QMB12" s="382"/>
      <c r="QMC12" s="382"/>
      <c r="QMD12" s="382"/>
      <c r="QME12" s="382"/>
      <c r="QMF12" s="382"/>
      <c r="QMG12" s="382"/>
      <c r="QMH12" s="382"/>
      <c r="QMI12" s="382"/>
      <c r="QMJ12" s="382"/>
      <c r="QMK12" s="382"/>
      <c r="QML12" s="382"/>
      <c r="QMM12" s="382"/>
      <c r="QMN12" s="382"/>
      <c r="QMO12" s="382"/>
      <c r="QMP12" s="382"/>
      <c r="QMQ12" s="382"/>
      <c r="QMR12" s="382"/>
      <c r="QMS12" s="382"/>
      <c r="QMT12" s="382"/>
      <c r="QMU12" s="382"/>
      <c r="QMV12" s="382"/>
      <c r="QMW12" s="382"/>
      <c r="QMX12" s="382"/>
      <c r="QMY12" s="382"/>
      <c r="QMZ12" s="382"/>
      <c r="QNA12" s="382"/>
      <c r="QNB12" s="382"/>
      <c r="QNC12" s="382"/>
      <c r="QND12" s="382"/>
      <c r="QNE12" s="382"/>
      <c r="QNF12" s="382"/>
      <c r="QNG12" s="382"/>
      <c r="QNH12" s="382"/>
      <c r="QNI12" s="382"/>
      <c r="QNJ12" s="382"/>
      <c r="QNK12" s="382"/>
      <c r="QNL12" s="382"/>
      <c r="QNM12" s="382"/>
      <c r="QNN12" s="382"/>
      <c r="QNO12" s="382"/>
      <c r="QNP12" s="382"/>
      <c r="QNQ12" s="382"/>
      <c r="QNR12" s="382"/>
      <c r="QNS12" s="382"/>
      <c r="QNT12" s="382"/>
      <c r="QNU12" s="382"/>
      <c r="QNV12" s="382"/>
      <c r="QNW12" s="382"/>
      <c r="QNX12" s="382"/>
      <c r="QNY12" s="382"/>
      <c r="QNZ12" s="382"/>
      <c r="QOA12" s="382"/>
      <c r="QOB12" s="382"/>
      <c r="QOC12" s="382"/>
      <c r="QOD12" s="382"/>
      <c r="QOE12" s="382"/>
      <c r="QOF12" s="382"/>
      <c r="QOG12" s="382"/>
      <c r="QOH12" s="382"/>
      <c r="QOI12" s="382"/>
      <c r="QOJ12" s="382"/>
      <c r="QOK12" s="382"/>
      <c r="QOL12" s="382"/>
      <c r="QOM12" s="382"/>
      <c r="QON12" s="382"/>
      <c r="QOO12" s="382"/>
      <c r="QOP12" s="382"/>
      <c r="QOQ12" s="382"/>
      <c r="QOR12" s="382"/>
      <c r="QOS12" s="382"/>
      <c r="QOT12" s="382"/>
      <c r="QOU12" s="382"/>
      <c r="QOV12" s="382"/>
      <c r="QOW12" s="382"/>
      <c r="QOX12" s="382"/>
      <c r="QOY12" s="382"/>
      <c r="QOZ12" s="382"/>
      <c r="QPA12" s="382"/>
      <c r="QPB12" s="382"/>
      <c r="QPC12" s="382"/>
      <c r="QPD12" s="382"/>
      <c r="QPE12" s="382"/>
      <c r="QPF12" s="382"/>
      <c r="QPG12" s="382"/>
      <c r="QPH12" s="382"/>
      <c r="QPI12" s="382"/>
      <c r="QPJ12" s="382"/>
      <c r="QPK12" s="382"/>
      <c r="QPL12" s="382"/>
      <c r="QPM12" s="382"/>
      <c r="QPN12" s="382"/>
      <c r="QPO12" s="382"/>
      <c r="QPP12" s="382"/>
      <c r="QPQ12" s="382"/>
      <c r="QPR12" s="382"/>
      <c r="QPS12" s="382"/>
      <c r="QPT12" s="382"/>
      <c r="QPU12" s="382"/>
      <c r="QPV12" s="382"/>
      <c r="QPW12" s="382"/>
      <c r="QPX12" s="382"/>
      <c r="QPY12" s="382"/>
      <c r="QPZ12" s="382"/>
      <c r="QQA12" s="382"/>
      <c r="QQB12" s="382"/>
      <c r="QQC12" s="382"/>
      <c r="QQD12" s="382"/>
      <c r="QQE12" s="382"/>
      <c r="QQF12" s="382"/>
      <c r="QQG12" s="382"/>
      <c r="QQH12" s="382"/>
      <c r="QQI12" s="382"/>
      <c r="QQJ12" s="382"/>
      <c r="QQK12" s="382"/>
      <c r="QQL12" s="382"/>
      <c r="QQM12" s="382"/>
      <c r="QQN12" s="382"/>
      <c r="QQO12" s="382"/>
      <c r="QQP12" s="382"/>
      <c r="QQQ12" s="382"/>
      <c r="QQR12" s="382"/>
      <c r="QQS12" s="382"/>
      <c r="QQT12" s="382"/>
      <c r="QQU12" s="382"/>
      <c r="QQV12" s="382"/>
      <c r="QQW12" s="382"/>
      <c r="QQX12" s="382"/>
      <c r="QQY12" s="382"/>
      <c r="QQZ12" s="382"/>
      <c r="QRA12" s="382"/>
      <c r="QRB12" s="382"/>
      <c r="QRC12" s="382"/>
      <c r="QRD12" s="382"/>
      <c r="QRE12" s="382"/>
      <c r="QRF12" s="382"/>
      <c r="QRG12" s="382"/>
      <c r="QRH12" s="382"/>
      <c r="QRI12" s="382"/>
      <c r="QRJ12" s="382"/>
      <c r="QRK12" s="382"/>
      <c r="QRL12" s="382"/>
      <c r="QRM12" s="382"/>
      <c r="QRN12" s="382"/>
      <c r="QRO12" s="382"/>
      <c r="QRP12" s="382"/>
      <c r="QRQ12" s="382"/>
      <c r="QRR12" s="382"/>
      <c r="QRS12" s="382"/>
      <c r="QRT12" s="382"/>
      <c r="QRU12" s="382"/>
      <c r="QRV12" s="382"/>
      <c r="QRW12" s="382"/>
      <c r="QRX12" s="382"/>
      <c r="QRY12" s="382"/>
      <c r="QRZ12" s="382"/>
      <c r="QSA12" s="382"/>
      <c r="QSB12" s="382"/>
      <c r="QSC12" s="382"/>
      <c r="QSD12" s="382"/>
      <c r="QSE12" s="382"/>
      <c r="QSF12" s="382"/>
      <c r="QSG12" s="382"/>
      <c r="QSH12" s="382"/>
      <c r="QSI12" s="382"/>
      <c r="QSJ12" s="382"/>
      <c r="QSK12" s="382"/>
      <c r="QSL12" s="382"/>
      <c r="QSM12" s="382"/>
      <c r="QSN12" s="382"/>
      <c r="QSO12" s="382"/>
      <c r="QSP12" s="382"/>
      <c r="QSQ12" s="382"/>
      <c r="QSR12" s="382"/>
      <c r="QSS12" s="382"/>
      <c r="QST12" s="382"/>
      <c r="QSU12" s="382"/>
      <c r="QSV12" s="382"/>
      <c r="QSW12" s="382"/>
      <c r="QSX12" s="382"/>
      <c r="QSY12" s="382"/>
      <c r="QSZ12" s="382"/>
      <c r="QTA12" s="382"/>
      <c r="QTB12" s="382"/>
      <c r="QTC12" s="382"/>
      <c r="QTD12" s="382"/>
      <c r="QTE12" s="382"/>
      <c r="QTF12" s="382"/>
      <c r="QTG12" s="382"/>
      <c r="QTH12" s="382"/>
      <c r="QTI12" s="382"/>
      <c r="QTJ12" s="382"/>
      <c r="QTK12" s="382"/>
      <c r="QTL12" s="382"/>
      <c r="QTM12" s="382"/>
      <c r="QTN12" s="382"/>
      <c r="QTO12" s="382"/>
      <c r="QTP12" s="382"/>
      <c r="QTQ12" s="382"/>
      <c r="QTR12" s="382"/>
      <c r="QTS12" s="382"/>
      <c r="QTT12" s="382"/>
      <c r="QTU12" s="382"/>
      <c r="QTV12" s="382"/>
      <c r="QTW12" s="382"/>
      <c r="QTX12" s="382"/>
      <c r="QTY12" s="382"/>
      <c r="QTZ12" s="382"/>
      <c r="QUA12" s="382"/>
      <c r="QUB12" s="382"/>
      <c r="QUC12" s="382"/>
      <c r="QUD12" s="382"/>
      <c r="QUE12" s="382"/>
      <c r="QUF12" s="382"/>
      <c r="QUG12" s="382"/>
      <c r="QUH12" s="382"/>
      <c r="QUI12" s="382"/>
      <c r="QUJ12" s="382"/>
      <c r="QUK12" s="382"/>
      <c r="QUL12" s="382"/>
      <c r="QUM12" s="382"/>
      <c r="QUN12" s="382"/>
      <c r="QUO12" s="382"/>
      <c r="QUP12" s="382"/>
      <c r="QUQ12" s="382"/>
      <c r="QUR12" s="382"/>
      <c r="QUS12" s="382"/>
      <c r="QUT12" s="382"/>
      <c r="QUU12" s="382"/>
      <c r="QUV12" s="382"/>
      <c r="QUW12" s="382"/>
      <c r="QUX12" s="382"/>
      <c r="QUY12" s="382"/>
      <c r="QUZ12" s="382"/>
      <c r="QVA12" s="382"/>
      <c r="QVB12" s="382"/>
      <c r="QVC12" s="382"/>
      <c r="QVD12" s="382"/>
      <c r="QVE12" s="382"/>
      <c r="QVF12" s="382"/>
      <c r="QVG12" s="382"/>
      <c r="QVH12" s="382"/>
      <c r="QVI12" s="382"/>
      <c r="QVJ12" s="382"/>
      <c r="QVK12" s="382"/>
      <c r="QVL12" s="382"/>
      <c r="QVM12" s="382"/>
      <c r="QVN12" s="382"/>
      <c r="QVO12" s="382"/>
      <c r="QVP12" s="382"/>
      <c r="QVQ12" s="382"/>
      <c r="QVR12" s="382"/>
      <c r="QVS12" s="382"/>
      <c r="QVT12" s="382"/>
      <c r="QVU12" s="382"/>
      <c r="QVV12" s="382"/>
      <c r="QVW12" s="382"/>
      <c r="QVX12" s="382"/>
      <c r="QVY12" s="382"/>
      <c r="QVZ12" s="382"/>
      <c r="QWA12" s="382"/>
      <c r="QWB12" s="382"/>
      <c r="QWC12" s="382"/>
      <c r="QWD12" s="382"/>
      <c r="QWE12" s="382"/>
      <c r="QWF12" s="382"/>
      <c r="QWG12" s="382"/>
      <c r="QWH12" s="382"/>
      <c r="QWI12" s="382"/>
      <c r="QWJ12" s="382"/>
      <c r="QWK12" s="382"/>
      <c r="QWL12" s="382"/>
      <c r="QWM12" s="382"/>
      <c r="QWN12" s="382"/>
      <c r="QWO12" s="382"/>
      <c r="QWP12" s="382"/>
      <c r="QWQ12" s="382"/>
      <c r="QWR12" s="382"/>
      <c r="QWS12" s="382"/>
      <c r="QWT12" s="382"/>
      <c r="QWU12" s="382"/>
      <c r="QWV12" s="382"/>
      <c r="QWW12" s="382"/>
      <c r="QWX12" s="382"/>
      <c r="QWY12" s="382"/>
      <c r="QWZ12" s="382"/>
      <c r="QXA12" s="382"/>
      <c r="QXB12" s="382"/>
      <c r="QXC12" s="382"/>
      <c r="QXD12" s="382"/>
      <c r="QXE12" s="382"/>
      <c r="QXF12" s="382"/>
      <c r="QXG12" s="382"/>
      <c r="QXH12" s="382"/>
      <c r="QXI12" s="382"/>
      <c r="QXJ12" s="382"/>
      <c r="QXK12" s="382"/>
      <c r="QXL12" s="382"/>
      <c r="QXM12" s="382"/>
      <c r="QXN12" s="382"/>
      <c r="QXO12" s="382"/>
      <c r="QXP12" s="382"/>
      <c r="QXQ12" s="382"/>
      <c r="QXR12" s="382"/>
      <c r="QXS12" s="382"/>
      <c r="QXT12" s="382"/>
      <c r="QXU12" s="382"/>
      <c r="QXV12" s="382"/>
      <c r="QXW12" s="382"/>
      <c r="QXX12" s="382"/>
      <c r="QXY12" s="382"/>
      <c r="QXZ12" s="382"/>
      <c r="QYA12" s="382"/>
      <c r="QYB12" s="382"/>
      <c r="QYC12" s="382"/>
      <c r="QYD12" s="382"/>
      <c r="QYE12" s="382"/>
      <c r="QYF12" s="382"/>
      <c r="QYG12" s="382"/>
      <c r="QYH12" s="382"/>
      <c r="QYI12" s="382"/>
      <c r="QYJ12" s="382"/>
      <c r="QYK12" s="382"/>
      <c r="QYL12" s="382"/>
      <c r="QYM12" s="382"/>
      <c r="QYN12" s="382"/>
      <c r="QYO12" s="382"/>
      <c r="QYP12" s="382"/>
      <c r="QYQ12" s="382"/>
      <c r="QYR12" s="382"/>
      <c r="QYS12" s="382"/>
      <c r="QYT12" s="382"/>
      <c r="QYU12" s="382"/>
      <c r="QYV12" s="382"/>
      <c r="QYW12" s="382"/>
      <c r="QYX12" s="382"/>
      <c r="QYY12" s="382"/>
      <c r="QYZ12" s="382"/>
      <c r="QZA12" s="382"/>
      <c r="QZB12" s="382"/>
      <c r="QZC12" s="382"/>
      <c r="QZD12" s="382"/>
      <c r="QZE12" s="382"/>
      <c r="QZF12" s="382"/>
      <c r="QZG12" s="382"/>
      <c r="QZH12" s="382"/>
      <c r="QZI12" s="382"/>
      <c r="QZJ12" s="382"/>
      <c r="QZK12" s="382"/>
      <c r="QZL12" s="382"/>
      <c r="QZM12" s="382"/>
      <c r="QZN12" s="382"/>
      <c r="QZO12" s="382"/>
      <c r="QZP12" s="382"/>
      <c r="QZQ12" s="382"/>
      <c r="QZR12" s="382"/>
      <c r="QZS12" s="382"/>
      <c r="QZT12" s="382"/>
      <c r="QZU12" s="382"/>
      <c r="QZV12" s="382"/>
      <c r="QZW12" s="382"/>
      <c r="QZX12" s="382"/>
      <c r="QZY12" s="382"/>
      <c r="QZZ12" s="382"/>
      <c r="RAA12" s="382"/>
      <c r="RAB12" s="382"/>
      <c r="RAC12" s="382"/>
      <c r="RAD12" s="382"/>
      <c r="RAE12" s="382"/>
      <c r="RAF12" s="382"/>
      <c r="RAG12" s="382"/>
      <c r="RAH12" s="382"/>
      <c r="RAI12" s="382"/>
      <c r="RAJ12" s="382"/>
      <c r="RAK12" s="382"/>
      <c r="RAL12" s="382"/>
      <c r="RAM12" s="382"/>
      <c r="RAN12" s="382"/>
      <c r="RAO12" s="382"/>
      <c r="RAP12" s="382"/>
      <c r="RAQ12" s="382"/>
      <c r="RAR12" s="382"/>
      <c r="RAS12" s="382"/>
      <c r="RAT12" s="382"/>
      <c r="RAU12" s="382"/>
      <c r="RAV12" s="382"/>
      <c r="RAW12" s="382"/>
      <c r="RAX12" s="382"/>
      <c r="RAY12" s="382"/>
      <c r="RAZ12" s="382"/>
      <c r="RBA12" s="382"/>
      <c r="RBB12" s="382"/>
      <c r="RBC12" s="382"/>
      <c r="RBD12" s="382"/>
      <c r="RBE12" s="382"/>
      <c r="RBF12" s="382"/>
      <c r="RBG12" s="382"/>
      <c r="RBH12" s="382"/>
      <c r="RBI12" s="382"/>
      <c r="RBJ12" s="382"/>
      <c r="RBK12" s="382"/>
      <c r="RBL12" s="382"/>
      <c r="RBM12" s="382"/>
      <c r="RBN12" s="382"/>
      <c r="RBO12" s="382"/>
      <c r="RBP12" s="382"/>
      <c r="RBQ12" s="382"/>
      <c r="RBR12" s="382"/>
      <c r="RBS12" s="382"/>
      <c r="RBT12" s="382"/>
      <c r="RBU12" s="382"/>
      <c r="RBV12" s="382"/>
      <c r="RBW12" s="382"/>
      <c r="RBX12" s="382"/>
      <c r="RBY12" s="382"/>
      <c r="RBZ12" s="382"/>
      <c r="RCA12" s="382"/>
      <c r="RCB12" s="382"/>
      <c r="RCC12" s="382"/>
      <c r="RCD12" s="382"/>
      <c r="RCE12" s="382"/>
      <c r="RCF12" s="382"/>
      <c r="RCG12" s="382"/>
      <c r="RCH12" s="382"/>
      <c r="RCI12" s="382"/>
      <c r="RCJ12" s="382"/>
      <c r="RCK12" s="382"/>
      <c r="RCL12" s="382"/>
      <c r="RCM12" s="382"/>
      <c r="RCN12" s="382"/>
      <c r="RCO12" s="382"/>
      <c r="RCP12" s="382"/>
      <c r="RCQ12" s="382"/>
      <c r="RCR12" s="382"/>
      <c r="RCS12" s="382"/>
      <c r="RCT12" s="382"/>
      <c r="RCU12" s="382"/>
      <c r="RCV12" s="382"/>
      <c r="RCW12" s="382"/>
      <c r="RCX12" s="382"/>
      <c r="RCY12" s="382"/>
      <c r="RCZ12" s="382"/>
      <c r="RDA12" s="382"/>
      <c r="RDB12" s="382"/>
      <c r="RDC12" s="382"/>
      <c r="RDD12" s="382"/>
      <c r="RDE12" s="382"/>
      <c r="RDF12" s="382"/>
      <c r="RDG12" s="382"/>
      <c r="RDH12" s="382"/>
      <c r="RDI12" s="382"/>
      <c r="RDJ12" s="382"/>
      <c r="RDK12" s="382"/>
      <c r="RDL12" s="382"/>
      <c r="RDM12" s="382"/>
      <c r="RDN12" s="382"/>
      <c r="RDO12" s="382"/>
      <c r="RDP12" s="382"/>
      <c r="RDQ12" s="382"/>
      <c r="RDR12" s="382"/>
      <c r="RDS12" s="382"/>
      <c r="RDT12" s="382"/>
      <c r="RDU12" s="382"/>
      <c r="RDV12" s="382"/>
      <c r="RDW12" s="382"/>
      <c r="RDX12" s="382"/>
      <c r="RDY12" s="382"/>
      <c r="RDZ12" s="382"/>
      <c r="REA12" s="382"/>
      <c r="REB12" s="382"/>
      <c r="REC12" s="382"/>
      <c r="RED12" s="382"/>
      <c r="REE12" s="382"/>
      <c r="REF12" s="382"/>
      <c r="REG12" s="382"/>
      <c r="REH12" s="382"/>
      <c r="REI12" s="382"/>
      <c r="REJ12" s="382"/>
      <c r="REK12" s="382"/>
      <c r="REL12" s="382"/>
      <c r="REM12" s="382"/>
      <c r="REN12" s="382"/>
      <c r="REO12" s="382"/>
      <c r="REP12" s="382"/>
      <c r="REQ12" s="382"/>
      <c r="RER12" s="382"/>
      <c r="RES12" s="382"/>
      <c r="RET12" s="382"/>
      <c r="REU12" s="382"/>
      <c r="REV12" s="382"/>
      <c r="REW12" s="382"/>
      <c r="REX12" s="382"/>
      <c r="REY12" s="382"/>
      <c r="REZ12" s="382"/>
      <c r="RFA12" s="382"/>
      <c r="RFB12" s="382"/>
      <c r="RFC12" s="382"/>
      <c r="RFD12" s="382"/>
      <c r="RFE12" s="382"/>
      <c r="RFF12" s="382"/>
      <c r="RFG12" s="382"/>
      <c r="RFH12" s="382"/>
      <c r="RFI12" s="382"/>
      <c r="RFJ12" s="382"/>
      <c r="RFK12" s="382"/>
      <c r="RFL12" s="382"/>
      <c r="RFM12" s="382"/>
      <c r="RFN12" s="382"/>
      <c r="RFO12" s="382"/>
      <c r="RFP12" s="382"/>
      <c r="RFQ12" s="382"/>
      <c r="RFR12" s="382"/>
      <c r="RFS12" s="382"/>
      <c r="RFT12" s="382"/>
      <c r="RFU12" s="382"/>
      <c r="RFV12" s="382"/>
      <c r="RFW12" s="382"/>
      <c r="RFX12" s="382"/>
      <c r="RFY12" s="382"/>
      <c r="RFZ12" s="382"/>
      <c r="RGA12" s="382"/>
      <c r="RGB12" s="382"/>
      <c r="RGC12" s="382"/>
      <c r="RGD12" s="382"/>
      <c r="RGE12" s="382"/>
      <c r="RGF12" s="382"/>
      <c r="RGG12" s="382"/>
      <c r="RGH12" s="382"/>
      <c r="RGI12" s="382"/>
      <c r="RGJ12" s="382"/>
      <c r="RGK12" s="382"/>
      <c r="RGL12" s="382"/>
      <c r="RGM12" s="382"/>
      <c r="RGN12" s="382"/>
      <c r="RGO12" s="382"/>
      <c r="RGP12" s="382"/>
      <c r="RGQ12" s="382"/>
      <c r="RGR12" s="382"/>
      <c r="RGS12" s="382"/>
      <c r="RGT12" s="382"/>
      <c r="RGU12" s="382"/>
      <c r="RGV12" s="382"/>
      <c r="RGW12" s="382"/>
      <c r="RGX12" s="382"/>
      <c r="RGY12" s="382"/>
      <c r="RGZ12" s="382"/>
      <c r="RHA12" s="382"/>
      <c r="RHB12" s="382"/>
      <c r="RHC12" s="382"/>
      <c r="RHD12" s="382"/>
      <c r="RHE12" s="382"/>
      <c r="RHF12" s="382"/>
      <c r="RHG12" s="382"/>
      <c r="RHH12" s="382"/>
      <c r="RHI12" s="382"/>
      <c r="RHJ12" s="382"/>
      <c r="RHK12" s="382"/>
      <c r="RHL12" s="382"/>
      <c r="RHM12" s="382"/>
      <c r="RHN12" s="382"/>
      <c r="RHO12" s="382"/>
      <c r="RHP12" s="382"/>
      <c r="RHQ12" s="382"/>
      <c r="RHR12" s="382"/>
      <c r="RHS12" s="382"/>
      <c r="RHT12" s="382"/>
      <c r="RHU12" s="382"/>
      <c r="RHV12" s="382"/>
      <c r="RHW12" s="382"/>
      <c r="RHX12" s="382"/>
      <c r="RHY12" s="382"/>
      <c r="RHZ12" s="382"/>
      <c r="RIA12" s="382"/>
      <c r="RIB12" s="382"/>
      <c r="RIC12" s="382"/>
      <c r="RID12" s="382"/>
      <c r="RIE12" s="382"/>
      <c r="RIF12" s="382"/>
      <c r="RIG12" s="382"/>
      <c r="RIH12" s="382"/>
      <c r="RII12" s="382"/>
      <c r="RIJ12" s="382"/>
      <c r="RIK12" s="382"/>
      <c r="RIL12" s="382"/>
      <c r="RIM12" s="382"/>
      <c r="RIN12" s="382"/>
      <c r="RIO12" s="382"/>
      <c r="RIP12" s="382"/>
      <c r="RIQ12" s="382"/>
      <c r="RIR12" s="382"/>
      <c r="RIS12" s="382"/>
      <c r="RIT12" s="382"/>
      <c r="RIU12" s="382"/>
      <c r="RIV12" s="382"/>
      <c r="RIW12" s="382"/>
      <c r="RIX12" s="382"/>
      <c r="RIY12" s="382"/>
      <c r="RIZ12" s="382"/>
      <c r="RJA12" s="382"/>
      <c r="RJB12" s="382"/>
      <c r="RJC12" s="382"/>
      <c r="RJD12" s="382"/>
      <c r="RJE12" s="382"/>
      <c r="RJF12" s="382"/>
      <c r="RJG12" s="382"/>
      <c r="RJH12" s="382"/>
      <c r="RJI12" s="382"/>
      <c r="RJJ12" s="382"/>
      <c r="RJK12" s="382"/>
      <c r="RJL12" s="382"/>
      <c r="RJM12" s="382"/>
      <c r="RJN12" s="382"/>
      <c r="RJO12" s="382"/>
      <c r="RJP12" s="382"/>
      <c r="RJQ12" s="382"/>
      <c r="RJR12" s="382"/>
      <c r="RJS12" s="382"/>
      <c r="RJT12" s="382"/>
      <c r="RJU12" s="382"/>
      <c r="RJV12" s="382"/>
      <c r="RJW12" s="382"/>
      <c r="RJX12" s="382"/>
      <c r="RJY12" s="382"/>
      <c r="RJZ12" s="382"/>
      <c r="RKA12" s="382"/>
      <c r="RKB12" s="382"/>
      <c r="RKC12" s="382"/>
      <c r="RKD12" s="382"/>
      <c r="RKE12" s="382"/>
      <c r="RKF12" s="382"/>
      <c r="RKG12" s="382"/>
      <c r="RKH12" s="382"/>
      <c r="RKI12" s="382"/>
      <c r="RKJ12" s="382"/>
      <c r="RKK12" s="382"/>
      <c r="RKL12" s="382"/>
      <c r="RKM12" s="382"/>
      <c r="RKN12" s="382"/>
      <c r="RKO12" s="382"/>
      <c r="RKP12" s="382"/>
      <c r="RKQ12" s="382"/>
      <c r="RKR12" s="382"/>
      <c r="RKS12" s="382"/>
      <c r="RKT12" s="382"/>
      <c r="RKU12" s="382"/>
      <c r="RKV12" s="382"/>
      <c r="RKW12" s="382"/>
      <c r="RKX12" s="382"/>
      <c r="RKY12" s="382"/>
      <c r="RKZ12" s="382"/>
      <c r="RLA12" s="382"/>
      <c r="RLB12" s="382"/>
      <c r="RLC12" s="382"/>
      <c r="RLD12" s="382"/>
      <c r="RLE12" s="382"/>
      <c r="RLF12" s="382"/>
      <c r="RLG12" s="382"/>
      <c r="RLH12" s="382"/>
      <c r="RLI12" s="382"/>
      <c r="RLJ12" s="382"/>
      <c r="RLK12" s="382"/>
      <c r="RLL12" s="382"/>
      <c r="RLM12" s="382"/>
      <c r="RLN12" s="382"/>
      <c r="RLO12" s="382"/>
      <c r="RLP12" s="382"/>
      <c r="RLQ12" s="382"/>
      <c r="RLR12" s="382"/>
      <c r="RLS12" s="382"/>
      <c r="RLT12" s="382"/>
      <c r="RLU12" s="382"/>
      <c r="RLV12" s="382"/>
      <c r="RLW12" s="382"/>
      <c r="RLX12" s="382"/>
      <c r="RLY12" s="382"/>
      <c r="RLZ12" s="382"/>
      <c r="RMA12" s="382"/>
      <c r="RMB12" s="382"/>
      <c r="RMC12" s="382"/>
      <c r="RMD12" s="382"/>
      <c r="RME12" s="382"/>
      <c r="RMF12" s="382"/>
      <c r="RMG12" s="382"/>
      <c r="RMH12" s="382"/>
      <c r="RMI12" s="382"/>
      <c r="RMJ12" s="382"/>
      <c r="RMK12" s="382"/>
      <c r="RML12" s="382"/>
      <c r="RMM12" s="382"/>
      <c r="RMN12" s="382"/>
      <c r="RMO12" s="382"/>
      <c r="RMP12" s="382"/>
      <c r="RMQ12" s="382"/>
      <c r="RMR12" s="382"/>
      <c r="RMS12" s="382"/>
      <c r="RMT12" s="382"/>
      <c r="RMU12" s="382"/>
      <c r="RMV12" s="382"/>
      <c r="RMW12" s="382"/>
      <c r="RMX12" s="382"/>
      <c r="RMY12" s="382"/>
      <c r="RMZ12" s="382"/>
      <c r="RNA12" s="382"/>
      <c r="RNB12" s="382"/>
      <c r="RNC12" s="382"/>
      <c r="RND12" s="382"/>
      <c r="RNE12" s="382"/>
      <c r="RNF12" s="382"/>
      <c r="RNG12" s="382"/>
      <c r="RNH12" s="382"/>
      <c r="RNI12" s="382"/>
      <c r="RNJ12" s="382"/>
      <c r="RNK12" s="382"/>
      <c r="RNL12" s="382"/>
      <c r="RNM12" s="382"/>
      <c r="RNN12" s="382"/>
      <c r="RNO12" s="382"/>
      <c r="RNP12" s="382"/>
      <c r="RNQ12" s="382"/>
      <c r="RNR12" s="382"/>
      <c r="RNS12" s="382"/>
      <c r="RNT12" s="382"/>
      <c r="RNU12" s="382"/>
      <c r="RNV12" s="382"/>
      <c r="RNW12" s="382"/>
      <c r="RNX12" s="382"/>
      <c r="RNY12" s="382"/>
      <c r="RNZ12" s="382"/>
      <c r="ROA12" s="382"/>
      <c r="ROB12" s="382"/>
      <c r="ROC12" s="382"/>
      <c r="ROD12" s="382"/>
      <c r="ROE12" s="382"/>
      <c r="ROF12" s="382"/>
      <c r="ROG12" s="382"/>
      <c r="ROH12" s="382"/>
      <c r="ROI12" s="382"/>
      <c r="ROJ12" s="382"/>
      <c r="ROK12" s="382"/>
      <c r="ROL12" s="382"/>
      <c r="ROM12" s="382"/>
      <c r="RON12" s="382"/>
      <c r="ROO12" s="382"/>
      <c r="ROP12" s="382"/>
      <c r="ROQ12" s="382"/>
      <c r="ROR12" s="382"/>
      <c r="ROS12" s="382"/>
      <c r="ROT12" s="382"/>
      <c r="ROU12" s="382"/>
      <c r="ROV12" s="382"/>
      <c r="ROW12" s="382"/>
      <c r="ROX12" s="382"/>
      <c r="ROY12" s="382"/>
      <c r="ROZ12" s="382"/>
      <c r="RPA12" s="382"/>
      <c r="RPB12" s="382"/>
      <c r="RPC12" s="382"/>
      <c r="RPD12" s="382"/>
      <c r="RPE12" s="382"/>
      <c r="RPF12" s="382"/>
      <c r="RPG12" s="382"/>
      <c r="RPH12" s="382"/>
      <c r="RPI12" s="382"/>
      <c r="RPJ12" s="382"/>
      <c r="RPK12" s="382"/>
      <c r="RPL12" s="382"/>
      <c r="RPM12" s="382"/>
      <c r="RPN12" s="382"/>
      <c r="RPO12" s="382"/>
      <c r="RPP12" s="382"/>
      <c r="RPQ12" s="382"/>
      <c r="RPR12" s="382"/>
      <c r="RPS12" s="382"/>
      <c r="RPT12" s="382"/>
      <c r="RPU12" s="382"/>
      <c r="RPV12" s="382"/>
      <c r="RPW12" s="382"/>
      <c r="RPX12" s="382"/>
      <c r="RPY12" s="382"/>
      <c r="RPZ12" s="382"/>
      <c r="RQA12" s="382"/>
      <c r="RQB12" s="382"/>
      <c r="RQC12" s="382"/>
      <c r="RQD12" s="382"/>
      <c r="RQE12" s="382"/>
      <c r="RQF12" s="382"/>
      <c r="RQG12" s="382"/>
      <c r="RQH12" s="382"/>
      <c r="RQI12" s="382"/>
      <c r="RQJ12" s="382"/>
      <c r="RQK12" s="382"/>
      <c r="RQL12" s="382"/>
      <c r="RQM12" s="382"/>
      <c r="RQN12" s="382"/>
      <c r="RQO12" s="382"/>
      <c r="RQP12" s="382"/>
      <c r="RQQ12" s="382"/>
      <c r="RQR12" s="382"/>
      <c r="RQS12" s="382"/>
      <c r="RQT12" s="382"/>
      <c r="RQU12" s="382"/>
      <c r="RQV12" s="382"/>
      <c r="RQW12" s="382"/>
      <c r="RQX12" s="382"/>
      <c r="RQY12" s="382"/>
      <c r="RQZ12" s="382"/>
      <c r="RRA12" s="382"/>
      <c r="RRB12" s="382"/>
      <c r="RRC12" s="382"/>
      <c r="RRD12" s="382"/>
      <c r="RRE12" s="382"/>
      <c r="RRF12" s="382"/>
      <c r="RRG12" s="382"/>
      <c r="RRH12" s="382"/>
      <c r="RRI12" s="382"/>
      <c r="RRJ12" s="382"/>
      <c r="RRK12" s="382"/>
      <c r="RRL12" s="382"/>
      <c r="RRM12" s="382"/>
      <c r="RRN12" s="382"/>
      <c r="RRO12" s="382"/>
      <c r="RRP12" s="382"/>
      <c r="RRQ12" s="382"/>
      <c r="RRR12" s="382"/>
      <c r="RRS12" s="382"/>
      <c r="RRT12" s="382"/>
      <c r="RRU12" s="382"/>
      <c r="RRV12" s="382"/>
      <c r="RRW12" s="382"/>
      <c r="RRX12" s="382"/>
      <c r="RRY12" s="382"/>
      <c r="RRZ12" s="382"/>
      <c r="RSA12" s="382"/>
      <c r="RSB12" s="382"/>
      <c r="RSC12" s="382"/>
      <c r="RSD12" s="382"/>
      <c r="RSE12" s="382"/>
      <c r="RSF12" s="382"/>
      <c r="RSG12" s="382"/>
      <c r="RSH12" s="382"/>
      <c r="RSI12" s="382"/>
      <c r="RSJ12" s="382"/>
      <c r="RSK12" s="382"/>
      <c r="RSL12" s="382"/>
      <c r="RSM12" s="382"/>
      <c r="RSN12" s="382"/>
      <c r="RSO12" s="382"/>
      <c r="RSP12" s="382"/>
      <c r="RSQ12" s="382"/>
      <c r="RSR12" s="382"/>
      <c r="RSS12" s="382"/>
      <c r="RST12" s="382"/>
      <c r="RSU12" s="382"/>
      <c r="RSV12" s="382"/>
      <c r="RSW12" s="382"/>
      <c r="RSX12" s="382"/>
      <c r="RSY12" s="382"/>
      <c r="RSZ12" s="382"/>
      <c r="RTA12" s="382"/>
      <c r="RTB12" s="382"/>
      <c r="RTC12" s="382"/>
      <c r="RTD12" s="382"/>
      <c r="RTE12" s="382"/>
      <c r="RTF12" s="382"/>
      <c r="RTG12" s="382"/>
      <c r="RTH12" s="382"/>
      <c r="RTI12" s="382"/>
      <c r="RTJ12" s="382"/>
      <c r="RTK12" s="382"/>
      <c r="RTL12" s="382"/>
      <c r="RTM12" s="382"/>
      <c r="RTN12" s="382"/>
      <c r="RTO12" s="382"/>
      <c r="RTP12" s="382"/>
      <c r="RTQ12" s="382"/>
      <c r="RTR12" s="382"/>
      <c r="RTS12" s="382"/>
      <c r="RTT12" s="382"/>
      <c r="RTU12" s="382"/>
      <c r="RTV12" s="382"/>
      <c r="RTW12" s="382"/>
      <c r="RTX12" s="382"/>
      <c r="RTY12" s="382"/>
      <c r="RTZ12" s="382"/>
      <c r="RUA12" s="382"/>
      <c r="RUB12" s="382"/>
      <c r="RUC12" s="382"/>
      <c r="RUD12" s="382"/>
      <c r="RUE12" s="382"/>
      <c r="RUF12" s="382"/>
      <c r="RUG12" s="382"/>
      <c r="RUH12" s="382"/>
      <c r="RUI12" s="382"/>
      <c r="RUJ12" s="382"/>
      <c r="RUK12" s="382"/>
      <c r="RUL12" s="382"/>
      <c r="RUM12" s="382"/>
      <c r="RUN12" s="382"/>
      <c r="RUO12" s="382"/>
      <c r="RUP12" s="382"/>
      <c r="RUQ12" s="382"/>
      <c r="RUR12" s="382"/>
      <c r="RUS12" s="382"/>
      <c r="RUT12" s="382"/>
      <c r="RUU12" s="382"/>
      <c r="RUV12" s="382"/>
      <c r="RUW12" s="382"/>
      <c r="RUX12" s="382"/>
      <c r="RUY12" s="382"/>
      <c r="RUZ12" s="382"/>
      <c r="RVA12" s="382"/>
      <c r="RVB12" s="382"/>
      <c r="RVC12" s="382"/>
      <c r="RVD12" s="382"/>
      <c r="RVE12" s="382"/>
      <c r="RVF12" s="382"/>
      <c r="RVG12" s="382"/>
      <c r="RVH12" s="382"/>
      <c r="RVI12" s="382"/>
      <c r="RVJ12" s="382"/>
      <c r="RVK12" s="382"/>
      <c r="RVL12" s="382"/>
      <c r="RVM12" s="382"/>
      <c r="RVN12" s="382"/>
      <c r="RVO12" s="382"/>
      <c r="RVP12" s="382"/>
      <c r="RVQ12" s="382"/>
      <c r="RVR12" s="382"/>
      <c r="RVS12" s="382"/>
      <c r="RVT12" s="382"/>
      <c r="RVU12" s="382"/>
      <c r="RVV12" s="382"/>
      <c r="RVW12" s="382"/>
      <c r="RVX12" s="382"/>
      <c r="RVY12" s="382"/>
      <c r="RVZ12" s="382"/>
      <c r="RWA12" s="382"/>
      <c r="RWB12" s="382"/>
      <c r="RWC12" s="382"/>
      <c r="RWD12" s="382"/>
      <c r="RWE12" s="382"/>
      <c r="RWF12" s="382"/>
      <c r="RWG12" s="382"/>
      <c r="RWH12" s="382"/>
      <c r="RWI12" s="382"/>
      <c r="RWJ12" s="382"/>
      <c r="RWK12" s="382"/>
      <c r="RWL12" s="382"/>
      <c r="RWM12" s="382"/>
      <c r="RWN12" s="382"/>
      <c r="RWO12" s="382"/>
      <c r="RWP12" s="382"/>
      <c r="RWQ12" s="382"/>
      <c r="RWR12" s="382"/>
      <c r="RWS12" s="382"/>
      <c r="RWT12" s="382"/>
      <c r="RWU12" s="382"/>
      <c r="RWV12" s="382"/>
      <c r="RWW12" s="382"/>
      <c r="RWX12" s="382"/>
      <c r="RWY12" s="382"/>
      <c r="RWZ12" s="382"/>
      <c r="RXA12" s="382"/>
      <c r="RXB12" s="382"/>
      <c r="RXC12" s="382"/>
      <c r="RXD12" s="382"/>
      <c r="RXE12" s="382"/>
      <c r="RXF12" s="382"/>
      <c r="RXG12" s="382"/>
      <c r="RXH12" s="382"/>
      <c r="RXI12" s="382"/>
      <c r="RXJ12" s="382"/>
      <c r="RXK12" s="382"/>
      <c r="RXL12" s="382"/>
      <c r="RXM12" s="382"/>
      <c r="RXN12" s="382"/>
      <c r="RXO12" s="382"/>
      <c r="RXP12" s="382"/>
      <c r="RXQ12" s="382"/>
      <c r="RXR12" s="382"/>
      <c r="RXS12" s="382"/>
      <c r="RXT12" s="382"/>
      <c r="RXU12" s="382"/>
      <c r="RXV12" s="382"/>
      <c r="RXW12" s="382"/>
      <c r="RXX12" s="382"/>
      <c r="RXY12" s="382"/>
      <c r="RXZ12" s="382"/>
      <c r="RYA12" s="382"/>
      <c r="RYB12" s="382"/>
      <c r="RYC12" s="382"/>
      <c r="RYD12" s="382"/>
      <c r="RYE12" s="382"/>
      <c r="RYF12" s="382"/>
      <c r="RYG12" s="382"/>
      <c r="RYH12" s="382"/>
      <c r="RYI12" s="382"/>
      <c r="RYJ12" s="382"/>
      <c r="RYK12" s="382"/>
      <c r="RYL12" s="382"/>
      <c r="RYM12" s="382"/>
      <c r="RYN12" s="382"/>
      <c r="RYO12" s="382"/>
      <c r="RYP12" s="382"/>
      <c r="RYQ12" s="382"/>
      <c r="RYR12" s="382"/>
      <c r="RYS12" s="382"/>
      <c r="RYT12" s="382"/>
      <c r="RYU12" s="382"/>
      <c r="RYV12" s="382"/>
      <c r="RYW12" s="382"/>
      <c r="RYX12" s="382"/>
      <c r="RYY12" s="382"/>
      <c r="RYZ12" s="382"/>
      <c r="RZA12" s="382"/>
      <c r="RZB12" s="382"/>
      <c r="RZC12" s="382"/>
      <c r="RZD12" s="382"/>
      <c r="RZE12" s="382"/>
      <c r="RZF12" s="382"/>
      <c r="RZG12" s="382"/>
      <c r="RZH12" s="382"/>
      <c r="RZI12" s="382"/>
      <c r="RZJ12" s="382"/>
      <c r="RZK12" s="382"/>
      <c r="RZL12" s="382"/>
      <c r="RZM12" s="382"/>
      <c r="RZN12" s="382"/>
      <c r="RZO12" s="382"/>
      <c r="RZP12" s="382"/>
      <c r="RZQ12" s="382"/>
      <c r="RZR12" s="382"/>
      <c r="RZS12" s="382"/>
      <c r="RZT12" s="382"/>
      <c r="RZU12" s="382"/>
      <c r="RZV12" s="382"/>
      <c r="RZW12" s="382"/>
      <c r="RZX12" s="382"/>
      <c r="RZY12" s="382"/>
      <c r="RZZ12" s="382"/>
      <c r="SAA12" s="382"/>
      <c r="SAB12" s="382"/>
      <c r="SAC12" s="382"/>
      <c r="SAD12" s="382"/>
      <c r="SAE12" s="382"/>
      <c r="SAF12" s="382"/>
      <c r="SAG12" s="382"/>
      <c r="SAH12" s="382"/>
      <c r="SAI12" s="382"/>
      <c r="SAJ12" s="382"/>
      <c r="SAK12" s="382"/>
      <c r="SAL12" s="382"/>
      <c r="SAM12" s="382"/>
      <c r="SAN12" s="382"/>
      <c r="SAO12" s="382"/>
      <c r="SAP12" s="382"/>
      <c r="SAQ12" s="382"/>
      <c r="SAR12" s="382"/>
      <c r="SAS12" s="382"/>
      <c r="SAT12" s="382"/>
      <c r="SAU12" s="382"/>
      <c r="SAV12" s="382"/>
      <c r="SAW12" s="382"/>
      <c r="SAX12" s="382"/>
      <c r="SAY12" s="382"/>
      <c r="SAZ12" s="382"/>
      <c r="SBA12" s="382"/>
      <c r="SBB12" s="382"/>
      <c r="SBC12" s="382"/>
      <c r="SBD12" s="382"/>
      <c r="SBE12" s="382"/>
      <c r="SBF12" s="382"/>
      <c r="SBG12" s="382"/>
      <c r="SBH12" s="382"/>
      <c r="SBI12" s="382"/>
      <c r="SBJ12" s="382"/>
      <c r="SBK12" s="382"/>
      <c r="SBL12" s="382"/>
      <c r="SBM12" s="382"/>
      <c r="SBN12" s="382"/>
      <c r="SBO12" s="382"/>
      <c r="SBP12" s="382"/>
      <c r="SBQ12" s="382"/>
      <c r="SBR12" s="382"/>
      <c r="SBS12" s="382"/>
      <c r="SBT12" s="382"/>
      <c r="SBU12" s="382"/>
      <c r="SBV12" s="382"/>
      <c r="SBW12" s="382"/>
      <c r="SBX12" s="382"/>
      <c r="SBY12" s="382"/>
      <c r="SBZ12" s="382"/>
      <c r="SCA12" s="382"/>
      <c r="SCB12" s="382"/>
      <c r="SCC12" s="382"/>
      <c r="SCD12" s="382"/>
      <c r="SCE12" s="382"/>
      <c r="SCF12" s="382"/>
      <c r="SCG12" s="382"/>
      <c r="SCH12" s="382"/>
      <c r="SCI12" s="382"/>
      <c r="SCJ12" s="382"/>
      <c r="SCK12" s="382"/>
      <c r="SCL12" s="382"/>
      <c r="SCM12" s="382"/>
      <c r="SCN12" s="382"/>
      <c r="SCO12" s="382"/>
      <c r="SCP12" s="382"/>
      <c r="SCQ12" s="382"/>
      <c r="SCR12" s="382"/>
      <c r="SCS12" s="382"/>
      <c r="SCT12" s="382"/>
      <c r="SCU12" s="382"/>
      <c r="SCV12" s="382"/>
      <c r="SCW12" s="382"/>
      <c r="SCX12" s="382"/>
      <c r="SCY12" s="382"/>
      <c r="SCZ12" s="382"/>
      <c r="SDA12" s="382"/>
      <c r="SDB12" s="382"/>
      <c r="SDC12" s="382"/>
      <c r="SDD12" s="382"/>
      <c r="SDE12" s="382"/>
      <c r="SDF12" s="382"/>
      <c r="SDG12" s="382"/>
      <c r="SDH12" s="382"/>
      <c r="SDI12" s="382"/>
      <c r="SDJ12" s="382"/>
      <c r="SDK12" s="382"/>
      <c r="SDL12" s="382"/>
      <c r="SDM12" s="382"/>
      <c r="SDN12" s="382"/>
      <c r="SDO12" s="382"/>
      <c r="SDP12" s="382"/>
      <c r="SDQ12" s="382"/>
      <c r="SDR12" s="382"/>
      <c r="SDS12" s="382"/>
      <c r="SDT12" s="382"/>
      <c r="SDU12" s="382"/>
      <c r="SDV12" s="382"/>
      <c r="SDW12" s="382"/>
      <c r="SDX12" s="382"/>
      <c r="SDY12" s="382"/>
      <c r="SDZ12" s="382"/>
      <c r="SEA12" s="382"/>
      <c r="SEB12" s="382"/>
      <c r="SEC12" s="382"/>
      <c r="SED12" s="382"/>
      <c r="SEE12" s="382"/>
      <c r="SEF12" s="382"/>
      <c r="SEG12" s="382"/>
      <c r="SEH12" s="382"/>
      <c r="SEI12" s="382"/>
      <c r="SEJ12" s="382"/>
      <c r="SEK12" s="382"/>
      <c r="SEL12" s="382"/>
      <c r="SEM12" s="382"/>
      <c r="SEN12" s="382"/>
      <c r="SEO12" s="382"/>
      <c r="SEP12" s="382"/>
      <c r="SEQ12" s="382"/>
      <c r="SER12" s="382"/>
      <c r="SES12" s="382"/>
      <c r="SET12" s="382"/>
      <c r="SEU12" s="382"/>
      <c r="SEV12" s="382"/>
      <c r="SEW12" s="382"/>
      <c r="SEX12" s="382"/>
      <c r="SEY12" s="382"/>
      <c r="SEZ12" s="382"/>
      <c r="SFA12" s="382"/>
      <c r="SFB12" s="382"/>
      <c r="SFC12" s="382"/>
      <c r="SFD12" s="382"/>
      <c r="SFE12" s="382"/>
      <c r="SFF12" s="382"/>
      <c r="SFG12" s="382"/>
      <c r="SFH12" s="382"/>
      <c r="SFI12" s="382"/>
      <c r="SFJ12" s="382"/>
      <c r="SFK12" s="382"/>
      <c r="SFL12" s="382"/>
      <c r="SFM12" s="382"/>
      <c r="SFN12" s="382"/>
      <c r="SFO12" s="382"/>
      <c r="SFP12" s="382"/>
      <c r="SFQ12" s="382"/>
      <c r="SFR12" s="382"/>
      <c r="SFS12" s="382"/>
      <c r="SFT12" s="382"/>
      <c r="SFU12" s="382"/>
      <c r="SFV12" s="382"/>
      <c r="SFW12" s="382"/>
      <c r="SFX12" s="382"/>
      <c r="SFY12" s="382"/>
      <c r="SFZ12" s="382"/>
      <c r="SGA12" s="382"/>
      <c r="SGB12" s="382"/>
      <c r="SGC12" s="382"/>
      <c r="SGD12" s="382"/>
      <c r="SGE12" s="382"/>
      <c r="SGF12" s="382"/>
      <c r="SGG12" s="382"/>
      <c r="SGH12" s="382"/>
      <c r="SGI12" s="382"/>
      <c r="SGJ12" s="382"/>
      <c r="SGK12" s="382"/>
      <c r="SGL12" s="382"/>
      <c r="SGM12" s="382"/>
      <c r="SGN12" s="382"/>
      <c r="SGO12" s="382"/>
      <c r="SGP12" s="382"/>
      <c r="SGQ12" s="382"/>
      <c r="SGR12" s="382"/>
      <c r="SGS12" s="382"/>
      <c r="SGT12" s="382"/>
      <c r="SGU12" s="382"/>
      <c r="SGV12" s="382"/>
      <c r="SGW12" s="382"/>
      <c r="SGX12" s="382"/>
      <c r="SGY12" s="382"/>
      <c r="SGZ12" s="382"/>
      <c r="SHA12" s="382"/>
      <c r="SHB12" s="382"/>
      <c r="SHC12" s="382"/>
      <c r="SHD12" s="382"/>
      <c r="SHE12" s="382"/>
      <c r="SHF12" s="382"/>
      <c r="SHG12" s="382"/>
      <c r="SHH12" s="382"/>
      <c r="SHI12" s="382"/>
      <c r="SHJ12" s="382"/>
      <c r="SHK12" s="382"/>
      <c r="SHL12" s="382"/>
      <c r="SHM12" s="382"/>
      <c r="SHN12" s="382"/>
      <c r="SHO12" s="382"/>
      <c r="SHP12" s="382"/>
      <c r="SHQ12" s="382"/>
      <c r="SHR12" s="382"/>
      <c r="SHS12" s="382"/>
      <c r="SHT12" s="382"/>
      <c r="SHU12" s="382"/>
      <c r="SHV12" s="382"/>
      <c r="SHW12" s="382"/>
      <c r="SHX12" s="382"/>
      <c r="SHY12" s="382"/>
      <c r="SHZ12" s="382"/>
      <c r="SIA12" s="382"/>
      <c r="SIB12" s="382"/>
      <c r="SIC12" s="382"/>
      <c r="SID12" s="382"/>
      <c r="SIE12" s="382"/>
      <c r="SIF12" s="382"/>
      <c r="SIG12" s="382"/>
      <c r="SIH12" s="382"/>
      <c r="SII12" s="382"/>
      <c r="SIJ12" s="382"/>
      <c r="SIK12" s="382"/>
      <c r="SIL12" s="382"/>
      <c r="SIM12" s="382"/>
      <c r="SIN12" s="382"/>
      <c r="SIO12" s="382"/>
      <c r="SIP12" s="382"/>
      <c r="SIQ12" s="382"/>
      <c r="SIR12" s="382"/>
      <c r="SIS12" s="382"/>
      <c r="SIT12" s="382"/>
      <c r="SIU12" s="382"/>
      <c r="SIV12" s="382"/>
      <c r="SIW12" s="382"/>
      <c r="SIX12" s="382"/>
      <c r="SIY12" s="382"/>
      <c r="SIZ12" s="382"/>
      <c r="SJA12" s="382"/>
      <c r="SJB12" s="382"/>
      <c r="SJC12" s="382"/>
      <c r="SJD12" s="382"/>
      <c r="SJE12" s="382"/>
      <c r="SJF12" s="382"/>
      <c r="SJG12" s="382"/>
      <c r="SJH12" s="382"/>
      <c r="SJI12" s="382"/>
      <c r="SJJ12" s="382"/>
      <c r="SJK12" s="382"/>
      <c r="SJL12" s="382"/>
      <c r="SJM12" s="382"/>
      <c r="SJN12" s="382"/>
      <c r="SJO12" s="382"/>
      <c r="SJP12" s="382"/>
      <c r="SJQ12" s="382"/>
      <c r="SJR12" s="382"/>
      <c r="SJS12" s="382"/>
      <c r="SJT12" s="382"/>
      <c r="SJU12" s="382"/>
      <c r="SJV12" s="382"/>
      <c r="SJW12" s="382"/>
      <c r="SJX12" s="382"/>
      <c r="SJY12" s="382"/>
      <c r="SJZ12" s="382"/>
      <c r="SKA12" s="382"/>
      <c r="SKB12" s="382"/>
      <c r="SKC12" s="382"/>
      <c r="SKD12" s="382"/>
      <c r="SKE12" s="382"/>
      <c r="SKF12" s="382"/>
      <c r="SKG12" s="382"/>
      <c r="SKH12" s="382"/>
      <c r="SKI12" s="382"/>
      <c r="SKJ12" s="382"/>
      <c r="SKK12" s="382"/>
      <c r="SKL12" s="382"/>
      <c r="SKM12" s="382"/>
      <c r="SKN12" s="382"/>
      <c r="SKO12" s="382"/>
      <c r="SKP12" s="382"/>
      <c r="SKQ12" s="382"/>
      <c r="SKR12" s="382"/>
      <c r="SKS12" s="382"/>
      <c r="SKT12" s="382"/>
      <c r="SKU12" s="382"/>
      <c r="SKV12" s="382"/>
      <c r="SKW12" s="382"/>
      <c r="SKX12" s="382"/>
      <c r="SKY12" s="382"/>
      <c r="SKZ12" s="382"/>
      <c r="SLA12" s="382"/>
      <c r="SLB12" s="382"/>
      <c r="SLC12" s="382"/>
      <c r="SLD12" s="382"/>
      <c r="SLE12" s="382"/>
      <c r="SLF12" s="382"/>
      <c r="SLG12" s="382"/>
      <c r="SLH12" s="382"/>
      <c r="SLI12" s="382"/>
      <c r="SLJ12" s="382"/>
      <c r="SLK12" s="382"/>
      <c r="SLL12" s="382"/>
      <c r="SLM12" s="382"/>
      <c r="SLN12" s="382"/>
      <c r="SLO12" s="382"/>
      <c r="SLP12" s="382"/>
      <c r="SLQ12" s="382"/>
      <c r="SLR12" s="382"/>
      <c r="SLS12" s="382"/>
      <c r="SLT12" s="382"/>
      <c r="SLU12" s="382"/>
      <c r="SLV12" s="382"/>
      <c r="SLW12" s="382"/>
      <c r="SLX12" s="382"/>
      <c r="SLY12" s="382"/>
      <c r="SLZ12" s="382"/>
      <c r="SMA12" s="382"/>
      <c r="SMB12" s="382"/>
      <c r="SMC12" s="382"/>
      <c r="SMD12" s="382"/>
      <c r="SME12" s="382"/>
      <c r="SMF12" s="382"/>
      <c r="SMG12" s="382"/>
      <c r="SMH12" s="382"/>
      <c r="SMI12" s="382"/>
      <c r="SMJ12" s="382"/>
      <c r="SMK12" s="382"/>
      <c r="SML12" s="382"/>
      <c r="SMM12" s="382"/>
      <c r="SMN12" s="382"/>
      <c r="SMO12" s="382"/>
      <c r="SMP12" s="382"/>
      <c r="SMQ12" s="382"/>
      <c r="SMR12" s="382"/>
      <c r="SMS12" s="382"/>
      <c r="SMT12" s="382"/>
      <c r="SMU12" s="382"/>
      <c r="SMV12" s="382"/>
      <c r="SMW12" s="382"/>
      <c r="SMX12" s="382"/>
      <c r="SMY12" s="382"/>
      <c r="SMZ12" s="382"/>
      <c r="SNA12" s="382"/>
      <c r="SNB12" s="382"/>
      <c r="SNC12" s="382"/>
      <c r="SND12" s="382"/>
      <c r="SNE12" s="382"/>
      <c r="SNF12" s="382"/>
      <c r="SNG12" s="382"/>
      <c r="SNH12" s="382"/>
      <c r="SNI12" s="382"/>
      <c r="SNJ12" s="382"/>
      <c r="SNK12" s="382"/>
      <c r="SNL12" s="382"/>
      <c r="SNM12" s="382"/>
      <c r="SNN12" s="382"/>
      <c r="SNO12" s="382"/>
      <c r="SNP12" s="382"/>
      <c r="SNQ12" s="382"/>
      <c r="SNR12" s="382"/>
      <c r="SNS12" s="382"/>
      <c r="SNT12" s="382"/>
      <c r="SNU12" s="382"/>
      <c r="SNV12" s="382"/>
      <c r="SNW12" s="382"/>
      <c r="SNX12" s="382"/>
      <c r="SNY12" s="382"/>
      <c r="SNZ12" s="382"/>
      <c r="SOA12" s="382"/>
      <c r="SOB12" s="382"/>
      <c r="SOC12" s="382"/>
      <c r="SOD12" s="382"/>
      <c r="SOE12" s="382"/>
      <c r="SOF12" s="382"/>
      <c r="SOG12" s="382"/>
      <c r="SOH12" s="382"/>
      <c r="SOI12" s="382"/>
      <c r="SOJ12" s="382"/>
      <c r="SOK12" s="382"/>
      <c r="SOL12" s="382"/>
      <c r="SOM12" s="382"/>
      <c r="SON12" s="382"/>
      <c r="SOO12" s="382"/>
      <c r="SOP12" s="382"/>
      <c r="SOQ12" s="382"/>
      <c r="SOR12" s="382"/>
      <c r="SOS12" s="382"/>
      <c r="SOT12" s="382"/>
      <c r="SOU12" s="382"/>
      <c r="SOV12" s="382"/>
      <c r="SOW12" s="382"/>
      <c r="SOX12" s="382"/>
      <c r="SOY12" s="382"/>
      <c r="SOZ12" s="382"/>
      <c r="SPA12" s="382"/>
      <c r="SPB12" s="382"/>
      <c r="SPC12" s="382"/>
      <c r="SPD12" s="382"/>
      <c r="SPE12" s="382"/>
      <c r="SPF12" s="382"/>
      <c r="SPG12" s="382"/>
      <c r="SPH12" s="382"/>
      <c r="SPI12" s="382"/>
      <c r="SPJ12" s="382"/>
      <c r="SPK12" s="382"/>
      <c r="SPL12" s="382"/>
      <c r="SPM12" s="382"/>
      <c r="SPN12" s="382"/>
      <c r="SPO12" s="382"/>
      <c r="SPP12" s="382"/>
      <c r="SPQ12" s="382"/>
      <c r="SPR12" s="382"/>
      <c r="SPS12" s="382"/>
      <c r="SPT12" s="382"/>
      <c r="SPU12" s="382"/>
      <c r="SPV12" s="382"/>
      <c r="SPW12" s="382"/>
      <c r="SPX12" s="382"/>
      <c r="SPY12" s="382"/>
      <c r="SPZ12" s="382"/>
      <c r="SQA12" s="382"/>
      <c r="SQB12" s="382"/>
      <c r="SQC12" s="382"/>
      <c r="SQD12" s="382"/>
      <c r="SQE12" s="382"/>
      <c r="SQF12" s="382"/>
      <c r="SQG12" s="382"/>
      <c r="SQH12" s="382"/>
      <c r="SQI12" s="382"/>
      <c r="SQJ12" s="382"/>
      <c r="SQK12" s="382"/>
      <c r="SQL12" s="382"/>
      <c r="SQM12" s="382"/>
      <c r="SQN12" s="382"/>
      <c r="SQO12" s="382"/>
      <c r="SQP12" s="382"/>
      <c r="SQQ12" s="382"/>
      <c r="SQR12" s="382"/>
      <c r="SQS12" s="382"/>
      <c r="SQT12" s="382"/>
      <c r="SQU12" s="382"/>
      <c r="SQV12" s="382"/>
      <c r="SQW12" s="382"/>
      <c r="SQX12" s="382"/>
      <c r="SQY12" s="382"/>
      <c r="SQZ12" s="382"/>
      <c r="SRA12" s="382"/>
      <c r="SRB12" s="382"/>
      <c r="SRC12" s="382"/>
      <c r="SRD12" s="382"/>
      <c r="SRE12" s="382"/>
      <c r="SRF12" s="382"/>
      <c r="SRG12" s="382"/>
      <c r="SRH12" s="382"/>
      <c r="SRI12" s="382"/>
      <c r="SRJ12" s="382"/>
      <c r="SRK12" s="382"/>
      <c r="SRL12" s="382"/>
      <c r="SRM12" s="382"/>
      <c r="SRN12" s="382"/>
      <c r="SRO12" s="382"/>
      <c r="SRP12" s="382"/>
      <c r="SRQ12" s="382"/>
      <c r="SRR12" s="382"/>
      <c r="SRS12" s="382"/>
      <c r="SRT12" s="382"/>
      <c r="SRU12" s="382"/>
      <c r="SRV12" s="382"/>
      <c r="SRW12" s="382"/>
      <c r="SRX12" s="382"/>
      <c r="SRY12" s="382"/>
      <c r="SRZ12" s="382"/>
      <c r="SSA12" s="382"/>
      <c r="SSB12" s="382"/>
      <c r="SSC12" s="382"/>
      <c r="SSD12" s="382"/>
      <c r="SSE12" s="382"/>
      <c r="SSF12" s="382"/>
      <c r="SSG12" s="382"/>
      <c r="SSH12" s="382"/>
      <c r="SSI12" s="382"/>
      <c r="SSJ12" s="382"/>
      <c r="SSK12" s="382"/>
      <c r="SSL12" s="382"/>
      <c r="SSM12" s="382"/>
      <c r="SSN12" s="382"/>
      <c r="SSO12" s="382"/>
      <c r="SSP12" s="382"/>
      <c r="SSQ12" s="382"/>
      <c r="SSR12" s="382"/>
      <c r="SSS12" s="382"/>
      <c r="SST12" s="382"/>
      <c r="SSU12" s="382"/>
      <c r="SSV12" s="382"/>
      <c r="SSW12" s="382"/>
      <c r="SSX12" s="382"/>
      <c r="SSY12" s="382"/>
      <c r="SSZ12" s="382"/>
      <c r="STA12" s="382"/>
      <c r="STB12" s="382"/>
      <c r="STC12" s="382"/>
      <c r="STD12" s="382"/>
      <c r="STE12" s="382"/>
      <c r="STF12" s="382"/>
      <c r="STG12" s="382"/>
      <c r="STH12" s="382"/>
      <c r="STI12" s="382"/>
      <c r="STJ12" s="382"/>
      <c r="STK12" s="382"/>
      <c r="STL12" s="382"/>
      <c r="STM12" s="382"/>
      <c r="STN12" s="382"/>
      <c r="STO12" s="382"/>
      <c r="STP12" s="382"/>
      <c r="STQ12" s="382"/>
      <c r="STR12" s="382"/>
      <c r="STS12" s="382"/>
      <c r="STT12" s="382"/>
      <c r="STU12" s="382"/>
      <c r="STV12" s="382"/>
      <c r="STW12" s="382"/>
      <c r="STX12" s="382"/>
      <c r="STY12" s="382"/>
      <c r="STZ12" s="382"/>
      <c r="SUA12" s="382"/>
      <c r="SUB12" s="382"/>
      <c r="SUC12" s="382"/>
      <c r="SUD12" s="382"/>
      <c r="SUE12" s="382"/>
      <c r="SUF12" s="382"/>
      <c r="SUG12" s="382"/>
      <c r="SUH12" s="382"/>
      <c r="SUI12" s="382"/>
      <c r="SUJ12" s="382"/>
      <c r="SUK12" s="382"/>
      <c r="SUL12" s="382"/>
      <c r="SUM12" s="382"/>
      <c r="SUN12" s="382"/>
      <c r="SUO12" s="382"/>
      <c r="SUP12" s="382"/>
      <c r="SUQ12" s="382"/>
      <c r="SUR12" s="382"/>
      <c r="SUS12" s="382"/>
      <c r="SUT12" s="382"/>
      <c r="SUU12" s="382"/>
      <c r="SUV12" s="382"/>
      <c r="SUW12" s="382"/>
      <c r="SUX12" s="382"/>
      <c r="SUY12" s="382"/>
      <c r="SUZ12" s="382"/>
      <c r="SVA12" s="382"/>
      <c r="SVB12" s="382"/>
      <c r="SVC12" s="382"/>
      <c r="SVD12" s="382"/>
      <c r="SVE12" s="382"/>
      <c r="SVF12" s="382"/>
      <c r="SVG12" s="382"/>
      <c r="SVH12" s="382"/>
      <c r="SVI12" s="382"/>
      <c r="SVJ12" s="382"/>
      <c r="SVK12" s="382"/>
      <c r="SVL12" s="382"/>
      <c r="SVM12" s="382"/>
      <c r="SVN12" s="382"/>
      <c r="SVO12" s="382"/>
      <c r="SVP12" s="382"/>
      <c r="SVQ12" s="382"/>
      <c r="SVR12" s="382"/>
      <c r="SVS12" s="382"/>
      <c r="SVT12" s="382"/>
      <c r="SVU12" s="382"/>
      <c r="SVV12" s="382"/>
      <c r="SVW12" s="382"/>
      <c r="SVX12" s="382"/>
      <c r="SVY12" s="382"/>
      <c r="SVZ12" s="382"/>
      <c r="SWA12" s="382"/>
      <c r="SWB12" s="382"/>
      <c r="SWC12" s="382"/>
      <c r="SWD12" s="382"/>
      <c r="SWE12" s="382"/>
      <c r="SWF12" s="382"/>
      <c r="SWG12" s="382"/>
      <c r="SWH12" s="382"/>
      <c r="SWI12" s="382"/>
      <c r="SWJ12" s="382"/>
      <c r="SWK12" s="382"/>
      <c r="SWL12" s="382"/>
      <c r="SWM12" s="382"/>
      <c r="SWN12" s="382"/>
      <c r="SWO12" s="382"/>
      <c r="SWP12" s="382"/>
      <c r="SWQ12" s="382"/>
      <c r="SWR12" s="382"/>
      <c r="SWS12" s="382"/>
      <c r="SWT12" s="382"/>
      <c r="SWU12" s="382"/>
      <c r="SWV12" s="382"/>
      <c r="SWW12" s="382"/>
      <c r="SWX12" s="382"/>
      <c r="SWY12" s="382"/>
      <c r="SWZ12" s="382"/>
      <c r="SXA12" s="382"/>
      <c r="SXB12" s="382"/>
      <c r="SXC12" s="382"/>
      <c r="SXD12" s="382"/>
      <c r="SXE12" s="382"/>
      <c r="SXF12" s="382"/>
      <c r="SXG12" s="382"/>
      <c r="SXH12" s="382"/>
      <c r="SXI12" s="382"/>
      <c r="SXJ12" s="382"/>
      <c r="SXK12" s="382"/>
      <c r="SXL12" s="382"/>
      <c r="SXM12" s="382"/>
      <c r="SXN12" s="382"/>
      <c r="SXO12" s="382"/>
      <c r="SXP12" s="382"/>
      <c r="SXQ12" s="382"/>
      <c r="SXR12" s="382"/>
      <c r="SXS12" s="382"/>
      <c r="SXT12" s="382"/>
      <c r="SXU12" s="382"/>
      <c r="SXV12" s="382"/>
      <c r="SXW12" s="382"/>
      <c r="SXX12" s="382"/>
      <c r="SXY12" s="382"/>
      <c r="SXZ12" s="382"/>
      <c r="SYA12" s="382"/>
      <c r="SYB12" s="382"/>
      <c r="SYC12" s="382"/>
      <c r="SYD12" s="382"/>
      <c r="SYE12" s="382"/>
      <c r="SYF12" s="382"/>
      <c r="SYG12" s="382"/>
      <c r="SYH12" s="382"/>
      <c r="SYI12" s="382"/>
      <c r="SYJ12" s="382"/>
      <c r="SYK12" s="382"/>
      <c r="SYL12" s="382"/>
      <c r="SYM12" s="382"/>
      <c r="SYN12" s="382"/>
      <c r="SYO12" s="382"/>
      <c r="SYP12" s="382"/>
      <c r="SYQ12" s="382"/>
      <c r="SYR12" s="382"/>
      <c r="SYS12" s="382"/>
      <c r="SYT12" s="382"/>
      <c r="SYU12" s="382"/>
      <c r="SYV12" s="382"/>
      <c r="SYW12" s="382"/>
      <c r="SYX12" s="382"/>
      <c r="SYY12" s="382"/>
      <c r="SYZ12" s="382"/>
      <c r="SZA12" s="382"/>
      <c r="SZB12" s="382"/>
      <c r="SZC12" s="382"/>
      <c r="SZD12" s="382"/>
      <c r="SZE12" s="382"/>
      <c r="SZF12" s="382"/>
      <c r="SZG12" s="382"/>
      <c r="SZH12" s="382"/>
      <c r="SZI12" s="382"/>
      <c r="SZJ12" s="382"/>
      <c r="SZK12" s="382"/>
      <c r="SZL12" s="382"/>
      <c r="SZM12" s="382"/>
      <c r="SZN12" s="382"/>
      <c r="SZO12" s="382"/>
      <c r="SZP12" s="382"/>
      <c r="SZQ12" s="382"/>
      <c r="SZR12" s="382"/>
      <c r="SZS12" s="382"/>
      <c r="SZT12" s="382"/>
      <c r="SZU12" s="382"/>
      <c r="SZV12" s="382"/>
      <c r="SZW12" s="382"/>
      <c r="SZX12" s="382"/>
      <c r="SZY12" s="382"/>
      <c r="SZZ12" s="382"/>
      <c r="TAA12" s="382"/>
      <c r="TAB12" s="382"/>
      <c r="TAC12" s="382"/>
      <c r="TAD12" s="382"/>
      <c r="TAE12" s="382"/>
      <c r="TAF12" s="382"/>
      <c r="TAG12" s="382"/>
      <c r="TAH12" s="382"/>
      <c r="TAI12" s="382"/>
      <c r="TAJ12" s="382"/>
      <c r="TAK12" s="382"/>
      <c r="TAL12" s="382"/>
      <c r="TAM12" s="382"/>
      <c r="TAN12" s="382"/>
      <c r="TAO12" s="382"/>
      <c r="TAP12" s="382"/>
      <c r="TAQ12" s="382"/>
      <c r="TAR12" s="382"/>
      <c r="TAS12" s="382"/>
      <c r="TAT12" s="382"/>
      <c r="TAU12" s="382"/>
      <c r="TAV12" s="382"/>
      <c r="TAW12" s="382"/>
      <c r="TAX12" s="382"/>
      <c r="TAY12" s="382"/>
      <c r="TAZ12" s="382"/>
      <c r="TBA12" s="382"/>
      <c r="TBB12" s="382"/>
      <c r="TBC12" s="382"/>
      <c r="TBD12" s="382"/>
      <c r="TBE12" s="382"/>
      <c r="TBF12" s="382"/>
      <c r="TBG12" s="382"/>
      <c r="TBH12" s="382"/>
      <c r="TBI12" s="382"/>
      <c r="TBJ12" s="382"/>
      <c r="TBK12" s="382"/>
      <c r="TBL12" s="382"/>
      <c r="TBM12" s="382"/>
      <c r="TBN12" s="382"/>
      <c r="TBO12" s="382"/>
      <c r="TBP12" s="382"/>
      <c r="TBQ12" s="382"/>
      <c r="TBR12" s="382"/>
      <c r="TBS12" s="382"/>
      <c r="TBT12" s="382"/>
      <c r="TBU12" s="382"/>
      <c r="TBV12" s="382"/>
      <c r="TBW12" s="382"/>
      <c r="TBX12" s="382"/>
      <c r="TBY12" s="382"/>
      <c r="TBZ12" s="382"/>
      <c r="TCA12" s="382"/>
      <c r="TCB12" s="382"/>
      <c r="TCC12" s="382"/>
      <c r="TCD12" s="382"/>
      <c r="TCE12" s="382"/>
      <c r="TCF12" s="382"/>
      <c r="TCG12" s="382"/>
      <c r="TCH12" s="382"/>
      <c r="TCI12" s="382"/>
      <c r="TCJ12" s="382"/>
      <c r="TCK12" s="382"/>
      <c r="TCL12" s="382"/>
      <c r="TCM12" s="382"/>
      <c r="TCN12" s="382"/>
      <c r="TCO12" s="382"/>
      <c r="TCP12" s="382"/>
      <c r="TCQ12" s="382"/>
      <c r="TCR12" s="382"/>
      <c r="TCS12" s="382"/>
      <c r="TCT12" s="382"/>
      <c r="TCU12" s="382"/>
      <c r="TCV12" s="382"/>
      <c r="TCW12" s="382"/>
      <c r="TCX12" s="382"/>
      <c r="TCY12" s="382"/>
      <c r="TCZ12" s="382"/>
      <c r="TDA12" s="382"/>
      <c r="TDB12" s="382"/>
      <c r="TDC12" s="382"/>
      <c r="TDD12" s="382"/>
      <c r="TDE12" s="382"/>
      <c r="TDF12" s="382"/>
      <c r="TDG12" s="382"/>
      <c r="TDH12" s="382"/>
      <c r="TDI12" s="382"/>
      <c r="TDJ12" s="382"/>
      <c r="TDK12" s="382"/>
      <c r="TDL12" s="382"/>
      <c r="TDM12" s="382"/>
      <c r="TDN12" s="382"/>
      <c r="TDO12" s="382"/>
      <c r="TDP12" s="382"/>
      <c r="TDQ12" s="382"/>
      <c r="TDR12" s="382"/>
      <c r="TDS12" s="382"/>
      <c r="TDT12" s="382"/>
      <c r="TDU12" s="382"/>
      <c r="TDV12" s="382"/>
      <c r="TDW12" s="382"/>
      <c r="TDX12" s="382"/>
      <c r="TDY12" s="382"/>
      <c r="TDZ12" s="382"/>
      <c r="TEA12" s="382"/>
      <c r="TEB12" s="382"/>
      <c r="TEC12" s="382"/>
      <c r="TED12" s="382"/>
      <c r="TEE12" s="382"/>
      <c r="TEF12" s="382"/>
      <c r="TEG12" s="382"/>
      <c r="TEH12" s="382"/>
      <c r="TEI12" s="382"/>
      <c r="TEJ12" s="382"/>
      <c r="TEK12" s="382"/>
      <c r="TEL12" s="382"/>
      <c r="TEM12" s="382"/>
      <c r="TEN12" s="382"/>
      <c r="TEO12" s="382"/>
      <c r="TEP12" s="382"/>
      <c r="TEQ12" s="382"/>
      <c r="TER12" s="382"/>
      <c r="TES12" s="382"/>
      <c r="TET12" s="382"/>
      <c r="TEU12" s="382"/>
      <c r="TEV12" s="382"/>
      <c r="TEW12" s="382"/>
      <c r="TEX12" s="382"/>
      <c r="TEY12" s="382"/>
      <c r="TEZ12" s="382"/>
      <c r="TFA12" s="382"/>
      <c r="TFB12" s="382"/>
      <c r="TFC12" s="382"/>
      <c r="TFD12" s="382"/>
      <c r="TFE12" s="382"/>
      <c r="TFF12" s="382"/>
      <c r="TFG12" s="382"/>
      <c r="TFH12" s="382"/>
      <c r="TFI12" s="382"/>
      <c r="TFJ12" s="382"/>
      <c r="TFK12" s="382"/>
      <c r="TFL12" s="382"/>
      <c r="TFM12" s="382"/>
      <c r="TFN12" s="382"/>
      <c r="TFO12" s="382"/>
      <c r="TFP12" s="382"/>
      <c r="TFQ12" s="382"/>
      <c r="TFR12" s="382"/>
      <c r="TFS12" s="382"/>
      <c r="TFT12" s="382"/>
      <c r="TFU12" s="382"/>
      <c r="TFV12" s="382"/>
      <c r="TFW12" s="382"/>
      <c r="TFX12" s="382"/>
      <c r="TFY12" s="382"/>
      <c r="TFZ12" s="382"/>
      <c r="TGA12" s="382"/>
      <c r="TGB12" s="382"/>
      <c r="TGC12" s="382"/>
      <c r="TGD12" s="382"/>
      <c r="TGE12" s="382"/>
      <c r="TGF12" s="382"/>
      <c r="TGG12" s="382"/>
      <c r="TGH12" s="382"/>
      <c r="TGI12" s="382"/>
      <c r="TGJ12" s="382"/>
      <c r="TGK12" s="382"/>
      <c r="TGL12" s="382"/>
      <c r="TGM12" s="382"/>
      <c r="TGN12" s="382"/>
      <c r="TGO12" s="382"/>
      <c r="TGP12" s="382"/>
      <c r="TGQ12" s="382"/>
      <c r="TGR12" s="382"/>
      <c r="TGS12" s="382"/>
      <c r="TGT12" s="382"/>
      <c r="TGU12" s="382"/>
      <c r="TGV12" s="382"/>
      <c r="TGW12" s="382"/>
      <c r="TGX12" s="382"/>
      <c r="TGY12" s="382"/>
      <c r="TGZ12" s="382"/>
      <c r="THA12" s="382"/>
      <c r="THB12" s="382"/>
      <c r="THC12" s="382"/>
      <c r="THD12" s="382"/>
      <c r="THE12" s="382"/>
      <c r="THF12" s="382"/>
      <c r="THG12" s="382"/>
      <c r="THH12" s="382"/>
      <c r="THI12" s="382"/>
      <c r="THJ12" s="382"/>
      <c r="THK12" s="382"/>
      <c r="THL12" s="382"/>
      <c r="THM12" s="382"/>
      <c r="THN12" s="382"/>
      <c r="THO12" s="382"/>
      <c r="THP12" s="382"/>
      <c r="THQ12" s="382"/>
      <c r="THR12" s="382"/>
      <c r="THS12" s="382"/>
      <c r="THT12" s="382"/>
      <c r="THU12" s="382"/>
      <c r="THV12" s="382"/>
      <c r="THW12" s="382"/>
      <c r="THX12" s="382"/>
      <c r="THY12" s="382"/>
      <c r="THZ12" s="382"/>
      <c r="TIA12" s="382"/>
      <c r="TIB12" s="382"/>
      <c r="TIC12" s="382"/>
      <c r="TID12" s="382"/>
      <c r="TIE12" s="382"/>
      <c r="TIF12" s="382"/>
      <c r="TIG12" s="382"/>
      <c r="TIH12" s="382"/>
      <c r="TII12" s="382"/>
      <c r="TIJ12" s="382"/>
      <c r="TIK12" s="382"/>
      <c r="TIL12" s="382"/>
      <c r="TIM12" s="382"/>
      <c r="TIN12" s="382"/>
      <c r="TIO12" s="382"/>
      <c r="TIP12" s="382"/>
      <c r="TIQ12" s="382"/>
      <c r="TIR12" s="382"/>
      <c r="TIS12" s="382"/>
      <c r="TIT12" s="382"/>
      <c r="TIU12" s="382"/>
      <c r="TIV12" s="382"/>
      <c r="TIW12" s="382"/>
      <c r="TIX12" s="382"/>
      <c r="TIY12" s="382"/>
      <c r="TIZ12" s="382"/>
      <c r="TJA12" s="382"/>
      <c r="TJB12" s="382"/>
      <c r="TJC12" s="382"/>
      <c r="TJD12" s="382"/>
      <c r="TJE12" s="382"/>
      <c r="TJF12" s="382"/>
      <c r="TJG12" s="382"/>
      <c r="TJH12" s="382"/>
      <c r="TJI12" s="382"/>
      <c r="TJJ12" s="382"/>
      <c r="TJK12" s="382"/>
      <c r="TJL12" s="382"/>
      <c r="TJM12" s="382"/>
      <c r="TJN12" s="382"/>
      <c r="TJO12" s="382"/>
      <c r="TJP12" s="382"/>
      <c r="TJQ12" s="382"/>
      <c r="TJR12" s="382"/>
      <c r="TJS12" s="382"/>
      <c r="TJT12" s="382"/>
      <c r="TJU12" s="382"/>
      <c r="TJV12" s="382"/>
      <c r="TJW12" s="382"/>
      <c r="TJX12" s="382"/>
      <c r="TJY12" s="382"/>
      <c r="TJZ12" s="382"/>
      <c r="TKA12" s="382"/>
      <c r="TKB12" s="382"/>
      <c r="TKC12" s="382"/>
      <c r="TKD12" s="382"/>
      <c r="TKE12" s="382"/>
      <c r="TKF12" s="382"/>
      <c r="TKG12" s="382"/>
      <c r="TKH12" s="382"/>
      <c r="TKI12" s="382"/>
      <c r="TKJ12" s="382"/>
      <c r="TKK12" s="382"/>
      <c r="TKL12" s="382"/>
      <c r="TKM12" s="382"/>
      <c r="TKN12" s="382"/>
      <c r="TKO12" s="382"/>
      <c r="TKP12" s="382"/>
      <c r="TKQ12" s="382"/>
      <c r="TKR12" s="382"/>
      <c r="TKS12" s="382"/>
      <c r="TKT12" s="382"/>
      <c r="TKU12" s="382"/>
      <c r="TKV12" s="382"/>
      <c r="TKW12" s="382"/>
      <c r="TKX12" s="382"/>
      <c r="TKY12" s="382"/>
      <c r="TKZ12" s="382"/>
      <c r="TLA12" s="382"/>
      <c r="TLB12" s="382"/>
      <c r="TLC12" s="382"/>
      <c r="TLD12" s="382"/>
      <c r="TLE12" s="382"/>
      <c r="TLF12" s="382"/>
      <c r="TLG12" s="382"/>
      <c r="TLH12" s="382"/>
      <c r="TLI12" s="382"/>
      <c r="TLJ12" s="382"/>
      <c r="TLK12" s="382"/>
      <c r="TLL12" s="382"/>
      <c r="TLM12" s="382"/>
      <c r="TLN12" s="382"/>
      <c r="TLO12" s="382"/>
      <c r="TLP12" s="382"/>
      <c r="TLQ12" s="382"/>
      <c r="TLR12" s="382"/>
      <c r="TLS12" s="382"/>
      <c r="TLT12" s="382"/>
      <c r="TLU12" s="382"/>
      <c r="TLV12" s="382"/>
      <c r="TLW12" s="382"/>
      <c r="TLX12" s="382"/>
      <c r="TLY12" s="382"/>
      <c r="TLZ12" s="382"/>
      <c r="TMA12" s="382"/>
      <c r="TMB12" s="382"/>
      <c r="TMC12" s="382"/>
      <c r="TMD12" s="382"/>
      <c r="TME12" s="382"/>
      <c r="TMF12" s="382"/>
      <c r="TMG12" s="382"/>
      <c r="TMH12" s="382"/>
      <c r="TMI12" s="382"/>
      <c r="TMJ12" s="382"/>
      <c r="TMK12" s="382"/>
      <c r="TML12" s="382"/>
      <c r="TMM12" s="382"/>
      <c r="TMN12" s="382"/>
      <c r="TMO12" s="382"/>
      <c r="TMP12" s="382"/>
      <c r="TMQ12" s="382"/>
      <c r="TMR12" s="382"/>
      <c r="TMS12" s="382"/>
      <c r="TMT12" s="382"/>
      <c r="TMU12" s="382"/>
      <c r="TMV12" s="382"/>
      <c r="TMW12" s="382"/>
      <c r="TMX12" s="382"/>
      <c r="TMY12" s="382"/>
      <c r="TMZ12" s="382"/>
      <c r="TNA12" s="382"/>
      <c r="TNB12" s="382"/>
      <c r="TNC12" s="382"/>
      <c r="TND12" s="382"/>
      <c r="TNE12" s="382"/>
      <c r="TNF12" s="382"/>
      <c r="TNG12" s="382"/>
      <c r="TNH12" s="382"/>
      <c r="TNI12" s="382"/>
      <c r="TNJ12" s="382"/>
      <c r="TNK12" s="382"/>
      <c r="TNL12" s="382"/>
      <c r="TNM12" s="382"/>
      <c r="TNN12" s="382"/>
      <c r="TNO12" s="382"/>
      <c r="TNP12" s="382"/>
      <c r="TNQ12" s="382"/>
      <c r="TNR12" s="382"/>
      <c r="TNS12" s="382"/>
      <c r="TNT12" s="382"/>
      <c r="TNU12" s="382"/>
      <c r="TNV12" s="382"/>
      <c r="TNW12" s="382"/>
      <c r="TNX12" s="382"/>
      <c r="TNY12" s="382"/>
      <c r="TNZ12" s="382"/>
      <c r="TOA12" s="382"/>
      <c r="TOB12" s="382"/>
      <c r="TOC12" s="382"/>
      <c r="TOD12" s="382"/>
      <c r="TOE12" s="382"/>
      <c r="TOF12" s="382"/>
      <c r="TOG12" s="382"/>
      <c r="TOH12" s="382"/>
      <c r="TOI12" s="382"/>
      <c r="TOJ12" s="382"/>
      <c r="TOK12" s="382"/>
      <c r="TOL12" s="382"/>
      <c r="TOM12" s="382"/>
      <c r="TON12" s="382"/>
      <c r="TOO12" s="382"/>
      <c r="TOP12" s="382"/>
      <c r="TOQ12" s="382"/>
      <c r="TOR12" s="382"/>
      <c r="TOS12" s="382"/>
      <c r="TOT12" s="382"/>
      <c r="TOU12" s="382"/>
      <c r="TOV12" s="382"/>
      <c r="TOW12" s="382"/>
      <c r="TOX12" s="382"/>
      <c r="TOY12" s="382"/>
      <c r="TOZ12" s="382"/>
      <c r="TPA12" s="382"/>
      <c r="TPB12" s="382"/>
      <c r="TPC12" s="382"/>
      <c r="TPD12" s="382"/>
      <c r="TPE12" s="382"/>
      <c r="TPF12" s="382"/>
      <c r="TPG12" s="382"/>
      <c r="TPH12" s="382"/>
      <c r="TPI12" s="382"/>
      <c r="TPJ12" s="382"/>
      <c r="TPK12" s="382"/>
      <c r="TPL12" s="382"/>
      <c r="TPM12" s="382"/>
      <c r="TPN12" s="382"/>
      <c r="TPO12" s="382"/>
      <c r="TPP12" s="382"/>
      <c r="TPQ12" s="382"/>
      <c r="TPR12" s="382"/>
      <c r="TPS12" s="382"/>
      <c r="TPT12" s="382"/>
      <c r="TPU12" s="382"/>
      <c r="TPV12" s="382"/>
      <c r="TPW12" s="382"/>
      <c r="TPX12" s="382"/>
      <c r="TPY12" s="382"/>
      <c r="TPZ12" s="382"/>
      <c r="TQA12" s="382"/>
      <c r="TQB12" s="382"/>
      <c r="TQC12" s="382"/>
      <c r="TQD12" s="382"/>
      <c r="TQE12" s="382"/>
      <c r="TQF12" s="382"/>
      <c r="TQG12" s="382"/>
      <c r="TQH12" s="382"/>
      <c r="TQI12" s="382"/>
      <c r="TQJ12" s="382"/>
      <c r="TQK12" s="382"/>
      <c r="TQL12" s="382"/>
      <c r="TQM12" s="382"/>
      <c r="TQN12" s="382"/>
      <c r="TQO12" s="382"/>
      <c r="TQP12" s="382"/>
      <c r="TQQ12" s="382"/>
      <c r="TQR12" s="382"/>
      <c r="TQS12" s="382"/>
      <c r="TQT12" s="382"/>
      <c r="TQU12" s="382"/>
      <c r="TQV12" s="382"/>
      <c r="TQW12" s="382"/>
      <c r="TQX12" s="382"/>
      <c r="TQY12" s="382"/>
      <c r="TQZ12" s="382"/>
      <c r="TRA12" s="382"/>
      <c r="TRB12" s="382"/>
      <c r="TRC12" s="382"/>
      <c r="TRD12" s="382"/>
      <c r="TRE12" s="382"/>
      <c r="TRF12" s="382"/>
      <c r="TRG12" s="382"/>
      <c r="TRH12" s="382"/>
      <c r="TRI12" s="382"/>
      <c r="TRJ12" s="382"/>
      <c r="TRK12" s="382"/>
      <c r="TRL12" s="382"/>
      <c r="TRM12" s="382"/>
      <c r="TRN12" s="382"/>
      <c r="TRO12" s="382"/>
      <c r="TRP12" s="382"/>
      <c r="TRQ12" s="382"/>
      <c r="TRR12" s="382"/>
      <c r="TRS12" s="382"/>
      <c r="TRT12" s="382"/>
      <c r="TRU12" s="382"/>
      <c r="TRV12" s="382"/>
      <c r="TRW12" s="382"/>
      <c r="TRX12" s="382"/>
      <c r="TRY12" s="382"/>
      <c r="TRZ12" s="382"/>
      <c r="TSA12" s="382"/>
      <c r="TSB12" s="382"/>
      <c r="TSC12" s="382"/>
      <c r="TSD12" s="382"/>
      <c r="TSE12" s="382"/>
      <c r="TSF12" s="382"/>
      <c r="TSG12" s="382"/>
      <c r="TSH12" s="382"/>
      <c r="TSI12" s="382"/>
      <c r="TSJ12" s="382"/>
      <c r="TSK12" s="382"/>
      <c r="TSL12" s="382"/>
      <c r="TSM12" s="382"/>
      <c r="TSN12" s="382"/>
      <c r="TSO12" s="382"/>
      <c r="TSP12" s="382"/>
      <c r="TSQ12" s="382"/>
      <c r="TSR12" s="382"/>
      <c r="TSS12" s="382"/>
      <c r="TST12" s="382"/>
      <c r="TSU12" s="382"/>
      <c r="TSV12" s="382"/>
      <c r="TSW12" s="382"/>
      <c r="TSX12" s="382"/>
      <c r="TSY12" s="382"/>
      <c r="TSZ12" s="382"/>
      <c r="TTA12" s="382"/>
      <c r="TTB12" s="382"/>
      <c r="TTC12" s="382"/>
      <c r="TTD12" s="382"/>
      <c r="TTE12" s="382"/>
      <c r="TTF12" s="382"/>
      <c r="TTG12" s="382"/>
      <c r="TTH12" s="382"/>
      <c r="TTI12" s="382"/>
      <c r="TTJ12" s="382"/>
      <c r="TTK12" s="382"/>
      <c r="TTL12" s="382"/>
      <c r="TTM12" s="382"/>
      <c r="TTN12" s="382"/>
      <c r="TTO12" s="382"/>
      <c r="TTP12" s="382"/>
      <c r="TTQ12" s="382"/>
      <c r="TTR12" s="382"/>
      <c r="TTS12" s="382"/>
      <c r="TTT12" s="382"/>
      <c r="TTU12" s="382"/>
      <c r="TTV12" s="382"/>
      <c r="TTW12" s="382"/>
      <c r="TTX12" s="382"/>
      <c r="TTY12" s="382"/>
      <c r="TTZ12" s="382"/>
      <c r="TUA12" s="382"/>
      <c r="TUB12" s="382"/>
      <c r="TUC12" s="382"/>
      <c r="TUD12" s="382"/>
      <c r="TUE12" s="382"/>
      <c r="TUF12" s="382"/>
      <c r="TUG12" s="382"/>
      <c r="TUH12" s="382"/>
      <c r="TUI12" s="382"/>
      <c r="TUJ12" s="382"/>
      <c r="TUK12" s="382"/>
      <c r="TUL12" s="382"/>
      <c r="TUM12" s="382"/>
      <c r="TUN12" s="382"/>
      <c r="TUO12" s="382"/>
      <c r="TUP12" s="382"/>
      <c r="TUQ12" s="382"/>
      <c r="TUR12" s="382"/>
      <c r="TUS12" s="382"/>
      <c r="TUT12" s="382"/>
      <c r="TUU12" s="382"/>
      <c r="TUV12" s="382"/>
      <c r="TUW12" s="382"/>
      <c r="TUX12" s="382"/>
      <c r="TUY12" s="382"/>
      <c r="TUZ12" s="382"/>
      <c r="TVA12" s="382"/>
      <c r="TVB12" s="382"/>
      <c r="TVC12" s="382"/>
      <c r="TVD12" s="382"/>
      <c r="TVE12" s="382"/>
      <c r="TVF12" s="382"/>
      <c r="TVG12" s="382"/>
      <c r="TVH12" s="382"/>
      <c r="TVI12" s="382"/>
      <c r="TVJ12" s="382"/>
      <c r="TVK12" s="382"/>
      <c r="TVL12" s="382"/>
      <c r="TVM12" s="382"/>
      <c r="TVN12" s="382"/>
      <c r="TVO12" s="382"/>
      <c r="TVP12" s="382"/>
      <c r="TVQ12" s="382"/>
      <c r="TVR12" s="382"/>
      <c r="TVS12" s="382"/>
      <c r="TVT12" s="382"/>
      <c r="TVU12" s="382"/>
      <c r="TVV12" s="382"/>
      <c r="TVW12" s="382"/>
      <c r="TVX12" s="382"/>
      <c r="TVY12" s="382"/>
      <c r="TVZ12" s="382"/>
      <c r="TWA12" s="382"/>
      <c r="TWB12" s="382"/>
      <c r="TWC12" s="382"/>
      <c r="TWD12" s="382"/>
      <c r="TWE12" s="382"/>
      <c r="TWF12" s="382"/>
      <c r="TWG12" s="382"/>
      <c r="TWH12" s="382"/>
      <c r="TWI12" s="382"/>
      <c r="TWJ12" s="382"/>
      <c r="TWK12" s="382"/>
      <c r="TWL12" s="382"/>
      <c r="TWM12" s="382"/>
      <c r="TWN12" s="382"/>
      <c r="TWO12" s="382"/>
      <c r="TWP12" s="382"/>
      <c r="TWQ12" s="382"/>
      <c r="TWR12" s="382"/>
      <c r="TWS12" s="382"/>
      <c r="TWT12" s="382"/>
      <c r="TWU12" s="382"/>
      <c r="TWV12" s="382"/>
      <c r="TWW12" s="382"/>
      <c r="TWX12" s="382"/>
      <c r="TWY12" s="382"/>
      <c r="TWZ12" s="382"/>
      <c r="TXA12" s="382"/>
      <c r="TXB12" s="382"/>
      <c r="TXC12" s="382"/>
      <c r="TXD12" s="382"/>
      <c r="TXE12" s="382"/>
      <c r="TXF12" s="382"/>
      <c r="TXG12" s="382"/>
      <c r="TXH12" s="382"/>
      <c r="TXI12" s="382"/>
      <c r="TXJ12" s="382"/>
      <c r="TXK12" s="382"/>
      <c r="TXL12" s="382"/>
      <c r="TXM12" s="382"/>
      <c r="TXN12" s="382"/>
      <c r="TXO12" s="382"/>
      <c r="TXP12" s="382"/>
      <c r="TXQ12" s="382"/>
      <c r="TXR12" s="382"/>
      <c r="TXS12" s="382"/>
      <c r="TXT12" s="382"/>
      <c r="TXU12" s="382"/>
      <c r="TXV12" s="382"/>
      <c r="TXW12" s="382"/>
      <c r="TXX12" s="382"/>
      <c r="TXY12" s="382"/>
      <c r="TXZ12" s="382"/>
      <c r="TYA12" s="382"/>
      <c r="TYB12" s="382"/>
      <c r="TYC12" s="382"/>
      <c r="TYD12" s="382"/>
      <c r="TYE12" s="382"/>
      <c r="TYF12" s="382"/>
      <c r="TYG12" s="382"/>
      <c r="TYH12" s="382"/>
      <c r="TYI12" s="382"/>
      <c r="TYJ12" s="382"/>
      <c r="TYK12" s="382"/>
      <c r="TYL12" s="382"/>
      <c r="TYM12" s="382"/>
      <c r="TYN12" s="382"/>
      <c r="TYO12" s="382"/>
      <c r="TYP12" s="382"/>
      <c r="TYQ12" s="382"/>
      <c r="TYR12" s="382"/>
      <c r="TYS12" s="382"/>
      <c r="TYT12" s="382"/>
      <c r="TYU12" s="382"/>
      <c r="TYV12" s="382"/>
      <c r="TYW12" s="382"/>
      <c r="TYX12" s="382"/>
      <c r="TYY12" s="382"/>
      <c r="TYZ12" s="382"/>
      <c r="TZA12" s="382"/>
      <c r="TZB12" s="382"/>
      <c r="TZC12" s="382"/>
      <c r="TZD12" s="382"/>
      <c r="TZE12" s="382"/>
      <c r="TZF12" s="382"/>
      <c r="TZG12" s="382"/>
      <c r="TZH12" s="382"/>
      <c r="TZI12" s="382"/>
      <c r="TZJ12" s="382"/>
      <c r="TZK12" s="382"/>
      <c r="TZL12" s="382"/>
      <c r="TZM12" s="382"/>
      <c r="TZN12" s="382"/>
      <c r="TZO12" s="382"/>
      <c r="TZP12" s="382"/>
      <c r="TZQ12" s="382"/>
      <c r="TZR12" s="382"/>
      <c r="TZS12" s="382"/>
      <c r="TZT12" s="382"/>
      <c r="TZU12" s="382"/>
      <c r="TZV12" s="382"/>
      <c r="TZW12" s="382"/>
      <c r="TZX12" s="382"/>
      <c r="TZY12" s="382"/>
      <c r="TZZ12" s="382"/>
      <c r="UAA12" s="382"/>
      <c r="UAB12" s="382"/>
      <c r="UAC12" s="382"/>
      <c r="UAD12" s="382"/>
      <c r="UAE12" s="382"/>
      <c r="UAF12" s="382"/>
      <c r="UAG12" s="382"/>
      <c r="UAH12" s="382"/>
      <c r="UAI12" s="382"/>
      <c r="UAJ12" s="382"/>
      <c r="UAK12" s="382"/>
      <c r="UAL12" s="382"/>
      <c r="UAM12" s="382"/>
      <c r="UAN12" s="382"/>
      <c r="UAO12" s="382"/>
      <c r="UAP12" s="382"/>
      <c r="UAQ12" s="382"/>
      <c r="UAR12" s="382"/>
      <c r="UAS12" s="382"/>
      <c r="UAT12" s="382"/>
      <c r="UAU12" s="382"/>
      <c r="UAV12" s="382"/>
      <c r="UAW12" s="382"/>
      <c r="UAX12" s="382"/>
      <c r="UAY12" s="382"/>
      <c r="UAZ12" s="382"/>
      <c r="UBA12" s="382"/>
      <c r="UBB12" s="382"/>
      <c r="UBC12" s="382"/>
      <c r="UBD12" s="382"/>
      <c r="UBE12" s="382"/>
      <c r="UBF12" s="382"/>
      <c r="UBG12" s="382"/>
      <c r="UBH12" s="382"/>
      <c r="UBI12" s="382"/>
      <c r="UBJ12" s="382"/>
      <c r="UBK12" s="382"/>
      <c r="UBL12" s="382"/>
      <c r="UBM12" s="382"/>
      <c r="UBN12" s="382"/>
      <c r="UBO12" s="382"/>
      <c r="UBP12" s="382"/>
      <c r="UBQ12" s="382"/>
      <c r="UBR12" s="382"/>
      <c r="UBS12" s="382"/>
      <c r="UBT12" s="382"/>
      <c r="UBU12" s="382"/>
      <c r="UBV12" s="382"/>
      <c r="UBW12" s="382"/>
      <c r="UBX12" s="382"/>
      <c r="UBY12" s="382"/>
      <c r="UBZ12" s="382"/>
      <c r="UCA12" s="382"/>
      <c r="UCB12" s="382"/>
      <c r="UCC12" s="382"/>
      <c r="UCD12" s="382"/>
      <c r="UCE12" s="382"/>
      <c r="UCF12" s="382"/>
      <c r="UCG12" s="382"/>
      <c r="UCH12" s="382"/>
      <c r="UCI12" s="382"/>
      <c r="UCJ12" s="382"/>
      <c r="UCK12" s="382"/>
      <c r="UCL12" s="382"/>
      <c r="UCM12" s="382"/>
      <c r="UCN12" s="382"/>
      <c r="UCO12" s="382"/>
      <c r="UCP12" s="382"/>
      <c r="UCQ12" s="382"/>
      <c r="UCR12" s="382"/>
      <c r="UCS12" s="382"/>
      <c r="UCT12" s="382"/>
      <c r="UCU12" s="382"/>
      <c r="UCV12" s="382"/>
      <c r="UCW12" s="382"/>
      <c r="UCX12" s="382"/>
      <c r="UCY12" s="382"/>
      <c r="UCZ12" s="382"/>
      <c r="UDA12" s="382"/>
      <c r="UDB12" s="382"/>
      <c r="UDC12" s="382"/>
      <c r="UDD12" s="382"/>
      <c r="UDE12" s="382"/>
      <c r="UDF12" s="382"/>
      <c r="UDG12" s="382"/>
      <c r="UDH12" s="382"/>
      <c r="UDI12" s="382"/>
      <c r="UDJ12" s="382"/>
      <c r="UDK12" s="382"/>
      <c r="UDL12" s="382"/>
      <c r="UDM12" s="382"/>
      <c r="UDN12" s="382"/>
      <c r="UDO12" s="382"/>
      <c r="UDP12" s="382"/>
      <c r="UDQ12" s="382"/>
      <c r="UDR12" s="382"/>
      <c r="UDS12" s="382"/>
      <c r="UDT12" s="382"/>
      <c r="UDU12" s="382"/>
      <c r="UDV12" s="382"/>
      <c r="UDW12" s="382"/>
      <c r="UDX12" s="382"/>
      <c r="UDY12" s="382"/>
      <c r="UDZ12" s="382"/>
      <c r="UEA12" s="382"/>
      <c r="UEB12" s="382"/>
      <c r="UEC12" s="382"/>
      <c r="UED12" s="382"/>
      <c r="UEE12" s="382"/>
      <c r="UEF12" s="382"/>
      <c r="UEG12" s="382"/>
      <c r="UEH12" s="382"/>
      <c r="UEI12" s="382"/>
      <c r="UEJ12" s="382"/>
      <c r="UEK12" s="382"/>
      <c r="UEL12" s="382"/>
      <c r="UEM12" s="382"/>
      <c r="UEN12" s="382"/>
      <c r="UEO12" s="382"/>
      <c r="UEP12" s="382"/>
      <c r="UEQ12" s="382"/>
      <c r="UER12" s="382"/>
      <c r="UES12" s="382"/>
      <c r="UET12" s="382"/>
      <c r="UEU12" s="382"/>
      <c r="UEV12" s="382"/>
      <c r="UEW12" s="382"/>
      <c r="UEX12" s="382"/>
      <c r="UEY12" s="382"/>
      <c r="UEZ12" s="382"/>
      <c r="UFA12" s="382"/>
      <c r="UFB12" s="382"/>
      <c r="UFC12" s="382"/>
      <c r="UFD12" s="382"/>
      <c r="UFE12" s="382"/>
      <c r="UFF12" s="382"/>
      <c r="UFG12" s="382"/>
      <c r="UFH12" s="382"/>
      <c r="UFI12" s="382"/>
      <c r="UFJ12" s="382"/>
      <c r="UFK12" s="382"/>
      <c r="UFL12" s="382"/>
      <c r="UFM12" s="382"/>
      <c r="UFN12" s="382"/>
      <c r="UFO12" s="382"/>
      <c r="UFP12" s="382"/>
      <c r="UFQ12" s="382"/>
      <c r="UFR12" s="382"/>
      <c r="UFS12" s="382"/>
      <c r="UFT12" s="382"/>
      <c r="UFU12" s="382"/>
      <c r="UFV12" s="382"/>
      <c r="UFW12" s="382"/>
      <c r="UFX12" s="382"/>
      <c r="UFY12" s="382"/>
      <c r="UFZ12" s="382"/>
      <c r="UGA12" s="382"/>
      <c r="UGB12" s="382"/>
      <c r="UGC12" s="382"/>
      <c r="UGD12" s="382"/>
      <c r="UGE12" s="382"/>
      <c r="UGF12" s="382"/>
      <c r="UGG12" s="382"/>
      <c r="UGH12" s="382"/>
      <c r="UGI12" s="382"/>
      <c r="UGJ12" s="382"/>
      <c r="UGK12" s="382"/>
      <c r="UGL12" s="382"/>
      <c r="UGM12" s="382"/>
      <c r="UGN12" s="382"/>
      <c r="UGO12" s="382"/>
      <c r="UGP12" s="382"/>
      <c r="UGQ12" s="382"/>
      <c r="UGR12" s="382"/>
      <c r="UGS12" s="382"/>
      <c r="UGT12" s="382"/>
      <c r="UGU12" s="382"/>
      <c r="UGV12" s="382"/>
      <c r="UGW12" s="382"/>
      <c r="UGX12" s="382"/>
      <c r="UGY12" s="382"/>
      <c r="UGZ12" s="382"/>
      <c r="UHA12" s="382"/>
      <c r="UHB12" s="382"/>
      <c r="UHC12" s="382"/>
      <c r="UHD12" s="382"/>
      <c r="UHE12" s="382"/>
      <c r="UHF12" s="382"/>
      <c r="UHG12" s="382"/>
      <c r="UHH12" s="382"/>
      <c r="UHI12" s="382"/>
      <c r="UHJ12" s="382"/>
      <c r="UHK12" s="382"/>
      <c r="UHL12" s="382"/>
      <c r="UHM12" s="382"/>
      <c r="UHN12" s="382"/>
      <c r="UHO12" s="382"/>
      <c r="UHP12" s="382"/>
      <c r="UHQ12" s="382"/>
      <c r="UHR12" s="382"/>
      <c r="UHS12" s="382"/>
      <c r="UHT12" s="382"/>
      <c r="UHU12" s="382"/>
      <c r="UHV12" s="382"/>
      <c r="UHW12" s="382"/>
      <c r="UHX12" s="382"/>
      <c r="UHY12" s="382"/>
      <c r="UHZ12" s="382"/>
      <c r="UIA12" s="382"/>
      <c r="UIB12" s="382"/>
      <c r="UIC12" s="382"/>
      <c r="UID12" s="382"/>
      <c r="UIE12" s="382"/>
      <c r="UIF12" s="382"/>
      <c r="UIG12" s="382"/>
      <c r="UIH12" s="382"/>
      <c r="UII12" s="382"/>
      <c r="UIJ12" s="382"/>
      <c r="UIK12" s="382"/>
      <c r="UIL12" s="382"/>
      <c r="UIM12" s="382"/>
      <c r="UIN12" s="382"/>
      <c r="UIO12" s="382"/>
      <c r="UIP12" s="382"/>
      <c r="UIQ12" s="382"/>
      <c r="UIR12" s="382"/>
      <c r="UIS12" s="382"/>
      <c r="UIT12" s="382"/>
      <c r="UIU12" s="382"/>
      <c r="UIV12" s="382"/>
      <c r="UIW12" s="382"/>
      <c r="UIX12" s="382"/>
      <c r="UIY12" s="382"/>
      <c r="UIZ12" s="382"/>
      <c r="UJA12" s="382"/>
      <c r="UJB12" s="382"/>
      <c r="UJC12" s="382"/>
      <c r="UJD12" s="382"/>
      <c r="UJE12" s="382"/>
      <c r="UJF12" s="382"/>
      <c r="UJG12" s="382"/>
      <c r="UJH12" s="382"/>
      <c r="UJI12" s="382"/>
      <c r="UJJ12" s="382"/>
      <c r="UJK12" s="382"/>
      <c r="UJL12" s="382"/>
      <c r="UJM12" s="382"/>
      <c r="UJN12" s="382"/>
      <c r="UJO12" s="382"/>
      <c r="UJP12" s="382"/>
      <c r="UJQ12" s="382"/>
      <c r="UJR12" s="382"/>
      <c r="UJS12" s="382"/>
      <c r="UJT12" s="382"/>
      <c r="UJU12" s="382"/>
      <c r="UJV12" s="382"/>
      <c r="UJW12" s="382"/>
      <c r="UJX12" s="382"/>
      <c r="UJY12" s="382"/>
      <c r="UJZ12" s="382"/>
      <c r="UKA12" s="382"/>
      <c r="UKB12" s="382"/>
      <c r="UKC12" s="382"/>
      <c r="UKD12" s="382"/>
      <c r="UKE12" s="382"/>
      <c r="UKF12" s="382"/>
      <c r="UKG12" s="382"/>
      <c r="UKH12" s="382"/>
      <c r="UKI12" s="382"/>
      <c r="UKJ12" s="382"/>
      <c r="UKK12" s="382"/>
      <c r="UKL12" s="382"/>
      <c r="UKM12" s="382"/>
      <c r="UKN12" s="382"/>
      <c r="UKO12" s="382"/>
      <c r="UKP12" s="382"/>
      <c r="UKQ12" s="382"/>
      <c r="UKR12" s="382"/>
      <c r="UKS12" s="382"/>
      <c r="UKT12" s="382"/>
      <c r="UKU12" s="382"/>
      <c r="UKV12" s="382"/>
      <c r="UKW12" s="382"/>
      <c r="UKX12" s="382"/>
      <c r="UKY12" s="382"/>
      <c r="UKZ12" s="382"/>
      <c r="ULA12" s="382"/>
      <c r="ULB12" s="382"/>
      <c r="ULC12" s="382"/>
      <c r="ULD12" s="382"/>
      <c r="ULE12" s="382"/>
      <c r="ULF12" s="382"/>
      <c r="ULG12" s="382"/>
      <c r="ULH12" s="382"/>
      <c r="ULI12" s="382"/>
      <c r="ULJ12" s="382"/>
      <c r="ULK12" s="382"/>
      <c r="ULL12" s="382"/>
      <c r="ULM12" s="382"/>
      <c r="ULN12" s="382"/>
      <c r="ULO12" s="382"/>
      <c r="ULP12" s="382"/>
      <c r="ULQ12" s="382"/>
      <c r="ULR12" s="382"/>
      <c r="ULS12" s="382"/>
      <c r="ULT12" s="382"/>
      <c r="ULU12" s="382"/>
      <c r="ULV12" s="382"/>
      <c r="ULW12" s="382"/>
      <c r="ULX12" s="382"/>
      <c r="ULY12" s="382"/>
      <c r="ULZ12" s="382"/>
      <c r="UMA12" s="382"/>
      <c r="UMB12" s="382"/>
      <c r="UMC12" s="382"/>
      <c r="UMD12" s="382"/>
      <c r="UME12" s="382"/>
      <c r="UMF12" s="382"/>
      <c r="UMG12" s="382"/>
      <c r="UMH12" s="382"/>
      <c r="UMI12" s="382"/>
      <c r="UMJ12" s="382"/>
      <c r="UMK12" s="382"/>
      <c r="UML12" s="382"/>
      <c r="UMM12" s="382"/>
      <c r="UMN12" s="382"/>
      <c r="UMO12" s="382"/>
      <c r="UMP12" s="382"/>
      <c r="UMQ12" s="382"/>
      <c r="UMR12" s="382"/>
      <c r="UMS12" s="382"/>
      <c r="UMT12" s="382"/>
      <c r="UMU12" s="382"/>
      <c r="UMV12" s="382"/>
      <c r="UMW12" s="382"/>
      <c r="UMX12" s="382"/>
      <c r="UMY12" s="382"/>
      <c r="UMZ12" s="382"/>
      <c r="UNA12" s="382"/>
      <c r="UNB12" s="382"/>
      <c r="UNC12" s="382"/>
      <c r="UND12" s="382"/>
      <c r="UNE12" s="382"/>
      <c r="UNF12" s="382"/>
      <c r="UNG12" s="382"/>
      <c r="UNH12" s="382"/>
      <c r="UNI12" s="382"/>
      <c r="UNJ12" s="382"/>
      <c r="UNK12" s="382"/>
      <c r="UNL12" s="382"/>
      <c r="UNM12" s="382"/>
      <c r="UNN12" s="382"/>
      <c r="UNO12" s="382"/>
      <c r="UNP12" s="382"/>
      <c r="UNQ12" s="382"/>
      <c r="UNR12" s="382"/>
      <c r="UNS12" s="382"/>
      <c r="UNT12" s="382"/>
      <c r="UNU12" s="382"/>
      <c r="UNV12" s="382"/>
      <c r="UNW12" s="382"/>
      <c r="UNX12" s="382"/>
      <c r="UNY12" s="382"/>
      <c r="UNZ12" s="382"/>
      <c r="UOA12" s="382"/>
      <c r="UOB12" s="382"/>
      <c r="UOC12" s="382"/>
      <c r="UOD12" s="382"/>
      <c r="UOE12" s="382"/>
      <c r="UOF12" s="382"/>
      <c r="UOG12" s="382"/>
      <c r="UOH12" s="382"/>
      <c r="UOI12" s="382"/>
      <c r="UOJ12" s="382"/>
      <c r="UOK12" s="382"/>
      <c r="UOL12" s="382"/>
      <c r="UOM12" s="382"/>
      <c r="UON12" s="382"/>
      <c r="UOO12" s="382"/>
      <c r="UOP12" s="382"/>
      <c r="UOQ12" s="382"/>
      <c r="UOR12" s="382"/>
      <c r="UOS12" s="382"/>
      <c r="UOT12" s="382"/>
      <c r="UOU12" s="382"/>
      <c r="UOV12" s="382"/>
      <c r="UOW12" s="382"/>
      <c r="UOX12" s="382"/>
      <c r="UOY12" s="382"/>
      <c r="UOZ12" s="382"/>
      <c r="UPA12" s="382"/>
      <c r="UPB12" s="382"/>
      <c r="UPC12" s="382"/>
      <c r="UPD12" s="382"/>
      <c r="UPE12" s="382"/>
      <c r="UPF12" s="382"/>
      <c r="UPG12" s="382"/>
      <c r="UPH12" s="382"/>
      <c r="UPI12" s="382"/>
      <c r="UPJ12" s="382"/>
      <c r="UPK12" s="382"/>
      <c r="UPL12" s="382"/>
      <c r="UPM12" s="382"/>
      <c r="UPN12" s="382"/>
      <c r="UPO12" s="382"/>
      <c r="UPP12" s="382"/>
      <c r="UPQ12" s="382"/>
      <c r="UPR12" s="382"/>
      <c r="UPS12" s="382"/>
      <c r="UPT12" s="382"/>
      <c r="UPU12" s="382"/>
      <c r="UPV12" s="382"/>
      <c r="UPW12" s="382"/>
      <c r="UPX12" s="382"/>
      <c r="UPY12" s="382"/>
      <c r="UPZ12" s="382"/>
      <c r="UQA12" s="382"/>
      <c r="UQB12" s="382"/>
      <c r="UQC12" s="382"/>
      <c r="UQD12" s="382"/>
      <c r="UQE12" s="382"/>
      <c r="UQF12" s="382"/>
      <c r="UQG12" s="382"/>
      <c r="UQH12" s="382"/>
      <c r="UQI12" s="382"/>
      <c r="UQJ12" s="382"/>
      <c r="UQK12" s="382"/>
      <c r="UQL12" s="382"/>
      <c r="UQM12" s="382"/>
      <c r="UQN12" s="382"/>
      <c r="UQO12" s="382"/>
      <c r="UQP12" s="382"/>
      <c r="UQQ12" s="382"/>
      <c r="UQR12" s="382"/>
      <c r="UQS12" s="382"/>
      <c r="UQT12" s="382"/>
      <c r="UQU12" s="382"/>
      <c r="UQV12" s="382"/>
      <c r="UQW12" s="382"/>
      <c r="UQX12" s="382"/>
      <c r="UQY12" s="382"/>
      <c r="UQZ12" s="382"/>
      <c r="URA12" s="382"/>
      <c r="URB12" s="382"/>
      <c r="URC12" s="382"/>
      <c r="URD12" s="382"/>
      <c r="URE12" s="382"/>
      <c r="URF12" s="382"/>
      <c r="URG12" s="382"/>
      <c r="URH12" s="382"/>
      <c r="URI12" s="382"/>
      <c r="URJ12" s="382"/>
      <c r="URK12" s="382"/>
      <c r="URL12" s="382"/>
      <c r="URM12" s="382"/>
      <c r="URN12" s="382"/>
      <c r="URO12" s="382"/>
      <c r="URP12" s="382"/>
      <c r="URQ12" s="382"/>
      <c r="URR12" s="382"/>
      <c r="URS12" s="382"/>
      <c r="URT12" s="382"/>
      <c r="URU12" s="382"/>
      <c r="URV12" s="382"/>
      <c r="URW12" s="382"/>
      <c r="URX12" s="382"/>
      <c r="URY12" s="382"/>
      <c r="URZ12" s="382"/>
      <c r="USA12" s="382"/>
      <c r="USB12" s="382"/>
      <c r="USC12" s="382"/>
      <c r="USD12" s="382"/>
      <c r="USE12" s="382"/>
      <c r="USF12" s="382"/>
      <c r="USG12" s="382"/>
      <c r="USH12" s="382"/>
      <c r="USI12" s="382"/>
      <c r="USJ12" s="382"/>
      <c r="USK12" s="382"/>
      <c r="USL12" s="382"/>
      <c r="USM12" s="382"/>
      <c r="USN12" s="382"/>
      <c r="USO12" s="382"/>
      <c r="USP12" s="382"/>
      <c r="USQ12" s="382"/>
      <c r="USR12" s="382"/>
      <c r="USS12" s="382"/>
      <c r="UST12" s="382"/>
      <c r="USU12" s="382"/>
      <c r="USV12" s="382"/>
      <c r="USW12" s="382"/>
      <c r="USX12" s="382"/>
      <c r="USY12" s="382"/>
      <c r="USZ12" s="382"/>
      <c r="UTA12" s="382"/>
      <c r="UTB12" s="382"/>
      <c r="UTC12" s="382"/>
      <c r="UTD12" s="382"/>
      <c r="UTE12" s="382"/>
      <c r="UTF12" s="382"/>
      <c r="UTG12" s="382"/>
      <c r="UTH12" s="382"/>
      <c r="UTI12" s="382"/>
      <c r="UTJ12" s="382"/>
      <c r="UTK12" s="382"/>
      <c r="UTL12" s="382"/>
      <c r="UTM12" s="382"/>
      <c r="UTN12" s="382"/>
      <c r="UTO12" s="382"/>
      <c r="UTP12" s="382"/>
      <c r="UTQ12" s="382"/>
      <c r="UTR12" s="382"/>
      <c r="UTS12" s="382"/>
      <c r="UTT12" s="382"/>
      <c r="UTU12" s="382"/>
      <c r="UTV12" s="382"/>
      <c r="UTW12" s="382"/>
      <c r="UTX12" s="382"/>
      <c r="UTY12" s="382"/>
      <c r="UTZ12" s="382"/>
      <c r="UUA12" s="382"/>
      <c r="UUB12" s="382"/>
      <c r="UUC12" s="382"/>
      <c r="UUD12" s="382"/>
      <c r="UUE12" s="382"/>
      <c r="UUF12" s="382"/>
      <c r="UUG12" s="382"/>
      <c r="UUH12" s="382"/>
      <c r="UUI12" s="382"/>
      <c r="UUJ12" s="382"/>
      <c r="UUK12" s="382"/>
      <c r="UUL12" s="382"/>
      <c r="UUM12" s="382"/>
      <c r="UUN12" s="382"/>
      <c r="UUO12" s="382"/>
      <c r="UUP12" s="382"/>
      <c r="UUQ12" s="382"/>
      <c r="UUR12" s="382"/>
      <c r="UUS12" s="382"/>
      <c r="UUT12" s="382"/>
      <c r="UUU12" s="382"/>
      <c r="UUV12" s="382"/>
      <c r="UUW12" s="382"/>
      <c r="UUX12" s="382"/>
      <c r="UUY12" s="382"/>
      <c r="UUZ12" s="382"/>
      <c r="UVA12" s="382"/>
      <c r="UVB12" s="382"/>
      <c r="UVC12" s="382"/>
      <c r="UVD12" s="382"/>
      <c r="UVE12" s="382"/>
      <c r="UVF12" s="382"/>
      <c r="UVG12" s="382"/>
      <c r="UVH12" s="382"/>
      <c r="UVI12" s="382"/>
      <c r="UVJ12" s="382"/>
      <c r="UVK12" s="382"/>
      <c r="UVL12" s="382"/>
      <c r="UVM12" s="382"/>
      <c r="UVN12" s="382"/>
      <c r="UVO12" s="382"/>
      <c r="UVP12" s="382"/>
      <c r="UVQ12" s="382"/>
      <c r="UVR12" s="382"/>
      <c r="UVS12" s="382"/>
      <c r="UVT12" s="382"/>
      <c r="UVU12" s="382"/>
      <c r="UVV12" s="382"/>
      <c r="UVW12" s="382"/>
      <c r="UVX12" s="382"/>
      <c r="UVY12" s="382"/>
      <c r="UVZ12" s="382"/>
      <c r="UWA12" s="382"/>
      <c r="UWB12" s="382"/>
      <c r="UWC12" s="382"/>
      <c r="UWD12" s="382"/>
      <c r="UWE12" s="382"/>
      <c r="UWF12" s="382"/>
      <c r="UWG12" s="382"/>
      <c r="UWH12" s="382"/>
      <c r="UWI12" s="382"/>
      <c r="UWJ12" s="382"/>
      <c r="UWK12" s="382"/>
      <c r="UWL12" s="382"/>
      <c r="UWM12" s="382"/>
      <c r="UWN12" s="382"/>
      <c r="UWO12" s="382"/>
      <c r="UWP12" s="382"/>
      <c r="UWQ12" s="382"/>
      <c r="UWR12" s="382"/>
      <c r="UWS12" s="382"/>
      <c r="UWT12" s="382"/>
      <c r="UWU12" s="382"/>
      <c r="UWV12" s="382"/>
      <c r="UWW12" s="382"/>
      <c r="UWX12" s="382"/>
      <c r="UWY12" s="382"/>
      <c r="UWZ12" s="382"/>
      <c r="UXA12" s="382"/>
      <c r="UXB12" s="382"/>
      <c r="UXC12" s="382"/>
      <c r="UXD12" s="382"/>
      <c r="UXE12" s="382"/>
      <c r="UXF12" s="382"/>
      <c r="UXG12" s="382"/>
      <c r="UXH12" s="382"/>
      <c r="UXI12" s="382"/>
      <c r="UXJ12" s="382"/>
      <c r="UXK12" s="382"/>
      <c r="UXL12" s="382"/>
      <c r="UXM12" s="382"/>
      <c r="UXN12" s="382"/>
      <c r="UXO12" s="382"/>
      <c r="UXP12" s="382"/>
      <c r="UXQ12" s="382"/>
      <c r="UXR12" s="382"/>
      <c r="UXS12" s="382"/>
      <c r="UXT12" s="382"/>
      <c r="UXU12" s="382"/>
      <c r="UXV12" s="382"/>
      <c r="UXW12" s="382"/>
      <c r="UXX12" s="382"/>
      <c r="UXY12" s="382"/>
      <c r="UXZ12" s="382"/>
      <c r="UYA12" s="382"/>
      <c r="UYB12" s="382"/>
      <c r="UYC12" s="382"/>
      <c r="UYD12" s="382"/>
      <c r="UYE12" s="382"/>
      <c r="UYF12" s="382"/>
      <c r="UYG12" s="382"/>
      <c r="UYH12" s="382"/>
      <c r="UYI12" s="382"/>
      <c r="UYJ12" s="382"/>
      <c r="UYK12" s="382"/>
      <c r="UYL12" s="382"/>
      <c r="UYM12" s="382"/>
      <c r="UYN12" s="382"/>
      <c r="UYO12" s="382"/>
      <c r="UYP12" s="382"/>
      <c r="UYQ12" s="382"/>
      <c r="UYR12" s="382"/>
      <c r="UYS12" s="382"/>
      <c r="UYT12" s="382"/>
      <c r="UYU12" s="382"/>
      <c r="UYV12" s="382"/>
      <c r="UYW12" s="382"/>
      <c r="UYX12" s="382"/>
      <c r="UYY12" s="382"/>
      <c r="UYZ12" s="382"/>
      <c r="UZA12" s="382"/>
      <c r="UZB12" s="382"/>
      <c r="UZC12" s="382"/>
      <c r="UZD12" s="382"/>
      <c r="UZE12" s="382"/>
      <c r="UZF12" s="382"/>
      <c r="UZG12" s="382"/>
      <c r="UZH12" s="382"/>
      <c r="UZI12" s="382"/>
      <c r="UZJ12" s="382"/>
      <c r="UZK12" s="382"/>
      <c r="UZL12" s="382"/>
      <c r="UZM12" s="382"/>
      <c r="UZN12" s="382"/>
      <c r="UZO12" s="382"/>
      <c r="UZP12" s="382"/>
      <c r="UZQ12" s="382"/>
      <c r="UZR12" s="382"/>
      <c r="UZS12" s="382"/>
      <c r="UZT12" s="382"/>
      <c r="UZU12" s="382"/>
      <c r="UZV12" s="382"/>
      <c r="UZW12" s="382"/>
      <c r="UZX12" s="382"/>
      <c r="UZY12" s="382"/>
      <c r="UZZ12" s="382"/>
      <c r="VAA12" s="382"/>
      <c r="VAB12" s="382"/>
      <c r="VAC12" s="382"/>
      <c r="VAD12" s="382"/>
      <c r="VAE12" s="382"/>
      <c r="VAF12" s="382"/>
      <c r="VAG12" s="382"/>
      <c r="VAH12" s="382"/>
      <c r="VAI12" s="382"/>
      <c r="VAJ12" s="382"/>
      <c r="VAK12" s="382"/>
      <c r="VAL12" s="382"/>
      <c r="VAM12" s="382"/>
      <c r="VAN12" s="382"/>
      <c r="VAO12" s="382"/>
      <c r="VAP12" s="382"/>
      <c r="VAQ12" s="382"/>
      <c r="VAR12" s="382"/>
      <c r="VAS12" s="382"/>
      <c r="VAT12" s="382"/>
      <c r="VAU12" s="382"/>
      <c r="VAV12" s="382"/>
      <c r="VAW12" s="382"/>
      <c r="VAX12" s="382"/>
      <c r="VAY12" s="382"/>
      <c r="VAZ12" s="382"/>
      <c r="VBA12" s="382"/>
      <c r="VBB12" s="382"/>
      <c r="VBC12" s="382"/>
      <c r="VBD12" s="382"/>
      <c r="VBE12" s="382"/>
      <c r="VBF12" s="382"/>
      <c r="VBG12" s="382"/>
      <c r="VBH12" s="382"/>
      <c r="VBI12" s="382"/>
      <c r="VBJ12" s="382"/>
      <c r="VBK12" s="382"/>
      <c r="VBL12" s="382"/>
      <c r="VBM12" s="382"/>
      <c r="VBN12" s="382"/>
      <c r="VBO12" s="382"/>
      <c r="VBP12" s="382"/>
      <c r="VBQ12" s="382"/>
      <c r="VBR12" s="382"/>
      <c r="VBS12" s="382"/>
      <c r="VBT12" s="382"/>
      <c r="VBU12" s="382"/>
      <c r="VBV12" s="382"/>
      <c r="VBW12" s="382"/>
      <c r="VBX12" s="382"/>
      <c r="VBY12" s="382"/>
      <c r="VBZ12" s="382"/>
      <c r="VCA12" s="382"/>
      <c r="VCB12" s="382"/>
      <c r="VCC12" s="382"/>
      <c r="VCD12" s="382"/>
      <c r="VCE12" s="382"/>
      <c r="VCF12" s="382"/>
      <c r="VCG12" s="382"/>
      <c r="VCH12" s="382"/>
      <c r="VCI12" s="382"/>
      <c r="VCJ12" s="382"/>
      <c r="VCK12" s="382"/>
      <c r="VCL12" s="382"/>
      <c r="VCM12" s="382"/>
      <c r="VCN12" s="382"/>
      <c r="VCO12" s="382"/>
      <c r="VCP12" s="382"/>
      <c r="VCQ12" s="382"/>
      <c r="VCR12" s="382"/>
      <c r="VCS12" s="382"/>
      <c r="VCT12" s="382"/>
      <c r="VCU12" s="382"/>
      <c r="VCV12" s="382"/>
      <c r="VCW12" s="382"/>
      <c r="VCX12" s="382"/>
      <c r="VCY12" s="382"/>
      <c r="VCZ12" s="382"/>
      <c r="VDA12" s="382"/>
      <c r="VDB12" s="382"/>
      <c r="VDC12" s="382"/>
      <c r="VDD12" s="382"/>
      <c r="VDE12" s="382"/>
      <c r="VDF12" s="382"/>
      <c r="VDG12" s="382"/>
      <c r="VDH12" s="382"/>
      <c r="VDI12" s="382"/>
      <c r="VDJ12" s="382"/>
      <c r="VDK12" s="382"/>
      <c r="VDL12" s="382"/>
      <c r="VDM12" s="382"/>
      <c r="VDN12" s="382"/>
      <c r="VDO12" s="382"/>
      <c r="VDP12" s="382"/>
      <c r="VDQ12" s="382"/>
      <c r="VDR12" s="382"/>
      <c r="VDS12" s="382"/>
      <c r="VDT12" s="382"/>
      <c r="VDU12" s="382"/>
      <c r="VDV12" s="382"/>
      <c r="VDW12" s="382"/>
      <c r="VDX12" s="382"/>
      <c r="VDY12" s="382"/>
      <c r="VDZ12" s="382"/>
      <c r="VEA12" s="382"/>
      <c r="VEB12" s="382"/>
      <c r="VEC12" s="382"/>
      <c r="VED12" s="382"/>
      <c r="VEE12" s="382"/>
      <c r="VEF12" s="382"/>
      <c r="VEG12" s="382"/>
      <c r="VEH12" s="382"/>
      <c r="VEI12" s="382"/>
      <c r="VEJ12" s="382"/>
      <c r="VEK12" s="382"/>
      <c r="VEL12" s="382"/>
      <c r="VEM12" s="382"/>
      <c r="VEN12" s="382"/>
      <c r="VEO12" s="382"/>
      <c r="VEP12" s="382"/>
      <c r="VEQ12" s="382"/>
      <c r="VER12" s="382"/>
      <c r="VES12" s="382"/>
      <c r="VET12" s="382"/>
      <c r="VEU12" s="382"/>
      <c r="VEV12" s="382"/>
      <c r="VEW12" s="382"/>
      <c r="VEX12" s="382"/>
      <c r="VEY12" s="382"/>
      <c r="VEZ12" s="382"/>
      <c r="VFA12" s="382"/>
      <c r="VFB12" s="382"/>
      <c r="VFC12" s="382"/>
      <c r="VFD12" s="382"/>
      <c r="VFE12" s="382"/>
      <c r="VFF12" s="382"/>
      <c r="VFG12" s="382"/>
      <c r="VFH12" s="382"/>
      <c r="VFI12" s="382"/>
      <c r="VFJ12" s="382"/>
      <c r="VFK12" s="382"/>
      <c r="VFL12" s="382"/>
      <c r="VFM12" s="382"/>
      <c r="VFN12" s="382"/>
      <c r="VFO12" s="382"/>
      <c r="VFP12" s="382"/>
      <c r="VFQ12" s="382"/>
      <c r="VFR12" s="382"/>
      <c r="VFS12" s="382"/>
      <c r="VFT12" s="382"/>
      <c r="VFU12" s="382"/>
      <c r="VFV12" s="382"/>
      <c r="VFW12" s="382"/>
      <c r="VFX12" s="382"/>
      <c r="VFY12" s="382"/>
      <c r="VFZ12" s="382"/>
      <c r="VGA12" s="382"/>
      <c r="VGB12" s="382"/>
      <c r="VGC12" s="382"/>
      <c r="VGD12" s="382"/>
      <c r="VGE12" s="382"/>
      <c r="VGF12" s="382"/>
      <c r="VGG12" s="382"/>
      <c r="VGH12" s="382"/>
      <c r="VGI12" s="382"/>
      <c r="VGJ12" s="382"/>
      <c r="VGK12" s="382"/>
      <c r="VGL12" s="382"/>
      <c r="VGM12" s="382"/>
      <c r="VGN12" s="382"/>
      <c r="VGO12" s="382"/>
      <c r="VGP12" s="382"/>
      <c r="VGQ12" s="382"/>
      <c r="VGR12" s="382"/>
      <c r="VGS12" s="382"/>
      <c r="VGT12" s="382"/>
      <c r="VGU12" s="382"/>
      <c r="VGV12" s="382"/>
      <c r="VGW12" s="382"/>
      <c r="VGX12" s="382"/>
      <c r="VGY12" s="382"/>
      <c r="VGZ12" s="382"/>
      <c r="VHA12" s="382"/>
      <c r="VHB12" s="382"/>
      <c r="VHC12" s="382"/>
      <c r="VHD12" s="382"/>
      <c r="VHE12" s="382"/>
      <c r="VHF12" s="382"/>
      <c r="VHG12" s="382"/>
      <c r="VHH12" s="382"/>
      <c r="VHI12" s="382"/>
      <c r="VHJ12" s="382"/>
      <c r="VHK12" s="382"/>
      <c r="VHL12" s="382"/>
      <c r="VHM12" s="382"/>
      <c r="VHN12" s="382"/>
      <c r="VHO12" s="382"/>
      <c r="VHP12" s="382"/>
      <c r="VHQ12" s="382"/>
      <c r="VHR12" s="382"/>
      <c r="VHS12" s="382"/>
      <c r="VHT12" s="382"/>
      <c r="VHU12" s="382"/>
      <c r="VHV12" s="382"/>
      <c r="VHW12" s="382"/>
      <c r="VHX12" s="382"/>
      <c r="VHY12" s="382"/>
      <c r="VHZ12" s="382"/>
      <c r="VIA12" s="382"/>
      <c r="VIB12" s="382"/>
      <c r="VIC12" s="382"/>
      <c r="VID12" s="382"/>
      <c r="VIE12" s="382"/>
      <c r="VIF12" s="382"/>
      <c r="VIG12" s="382"/>
      <c r="VIH12" s="382"/>
      <c r="VII12" s="382"/>
      <c r="VIJ12" s="382"/>
      <c r="VIK12" s="382"/>
      <c r="VIL12" s="382"/>
      <c r="VIM12" s="382"/>
      <c r="VIN12" s="382"/>
      <c r="VIO12" s="382"/>
      <c r="VIP12" s="382"/>
      <c r="VIQ12" s="382"/>
      <c r="VIR12" s="382"/>
      <c r="VIS12" s="382"/>
      <c r="VIT12" s="382"/>
      <c r="VIU12" s="382"/>
      <c r="VIV12" s="382"/>
      <c r="VIW12" s="382"/>
      <c r="VIX12" s="382"/>
      <c r="VIY12" s="382"/>
      <c r="VIZ12" s="382"/>
      <c r="VJA12" s="382"/>
      <c r="VJB12" s="382"/>
      <c r="VJC12" s="382"/>
      <c r="VJD12" s="382"/>
      <c r="VJE12" s="382"/>
      <c r="VJF12" s="382"/>
      <c r="VJG12" s="382"/>
      <c r="VJH12" s="382"/>
      <c r="VJI12" s="382"/>
      <c r="VJJ12" s="382"/>
      <c r="VJK12" s="382"/>
      <c r="VJL12" s="382"/>
      <c r="VJM12" s="382"/>
      <c r="VJN12" s="382"/>
      <c r="VJO12" s="382"/>
      <c r="VJP12" s="382"/>
      <c r="VJQ12" s="382"/>
      <c r="VJR12" s="382"/>
      <c r="VJS12" s="382"/>
      <c r="VJT12" s="382"/>
      <c r="VJU12" s="382"/>
      <c r="VJV12" s="382"/>
      <c r="VJW12" s="382"/>
      <c r="VJX12" s="382"/>
      <c r="VJY12" s="382"/>
      <c r="VJZ12" s="382"/>
      <c r="VKA12" s="382"/>
      <c r="VKB12" s="382"/>
      <c r="VKC12" s="382"/>
      <c r="VKD12" s="382"/>
      <c r="VKE12" s="382"/>
      <c r="VKF12" s="382"/>
      <c r="VKG12" s="382"/>
      <c r="VKH12" s="382"/>
      <c r="VKI12" s="382"/>
      <c r="VKJ12" s="382"/>
      <c r="VKK12" s="382"/>
      <c r="VKL12" s="382"/>
      <c r="VKM12" s="382"/>
      <c r="VKN12" s="382"/>
      <c r="VKO12" s="382"/>
      <c r="VKP12" s="382"/>
      <c r="VKQ12" s="382"/>
      <c r="VKR12" s="382"/>
      <c r="VKS12" s="382"/>
      <c r="VKT12" s="382"/>
      <c r="VKU12" s="382"/>
      <c r="VKV12" s="382"/>
      <c r="VKW12" s="382"/>
      <c r="VKX12" s="382"/>
      <c r="VKY12" s="382"/>
      <c r="VKZ12" s="382"/>
      <c r="VLA12" s="382"/>
      <c r="VLB12" s="382"/>
      <c r="VLC12" s="382"/>
      <c r="VLD12" s="382"/>
      <c r="VLE12" s="382"/>
      <c r="VLF12" s="382"/>
      <c r="VLG12" s="382"/>
      <c r="VLH12" s="382"/>
      <c r="VLI12" s="382"/>
      <c r="VLJ12" s="382"/>
      <c r="VLK12" s="382"/>
      <c r="VLL12" s="382"/>
      <c r="VLM12" s="382"/>
      <c r="VLN12" s="382"/>
      <c r="VLO12" s="382"/>
      <c r="VLP12" s="382"/>
      <c r="VLQ12" s="382"/>
      <c r="VLR12" s="382"/>
      <c r="VLS12" s="382"/>
      <c r="VLT12" s="382"/>
      <c r="VLU12" s="382"/>
      <c r="VLV12" s="382"/>
      <c r="VLW12" s="382"/>
      <c r="VLX12" s="382"/>
      <c r="VLY12" s="382"/>
      <c r="VLZ12" s="382"/>
      <c r="VMA12" s="382"/>
      <c r="VMB12" s="382"/>
      <c r="VMC12" s="382"/>
      <c r="VMD12" s="382"/>
      <c r="VME12" s="382"/>
      <c r="VMF12" s="382"/>
      <c r="VMG12" s="382"/>
      <c r="VMH12" s="382"/>
      <c r="VMI12" s="382"/>
      <c r="VMJ12" s="382"/>
      <c r="VMK12" s="382"/>
      <c r="VML12" s="382"/>
      <c r="VMM12" s="382"/>
      <c r="VMN12" s="382"/>
      <c r="VMO12" s="382"/>
      <c r="VMP12" s="382"/>
      <c r="VMQ12" s="382"/>
      <c r="VMR12" s="382"/>
      <c r="VMS12" s="382"/>
      <c r="VMT12" s="382"/>
      <c r="VMU12" s="382"/>
      <c r="VMV12" s="382"/>
      <c r="VMW12" s="382"/>
      <c r="VMX12" s="382"/>
      <c r="VMY12" s="382"/>
      <c r="VMZ12" s="382"/>
      <c r="VNA12" s="382"/>
      <c r="VNB12" s="382"/>
      <c r="VNC12" s="382"/>
      <c r="VND12" s="382"/>
      <c r="VNE12" s="382"/>
      <c r="VNF12" s="382"/>
      <c r="VNG12" s="382"/>
      <c r="VNH12" s="382"/>
      <c r="VNI12" s="382"/>
      <c r="VNJ12" s="382"/>
      <c r="VNK12" s="382"/>
      <c r="VNL12" s="382"/>
      <c r="VNM12" s="382"/>
      <c r="VNN12" s="382"/>
      <c r="VNO12" s="382"/>
      <c r="VNP12" s="382"/>
      <c r="VNQ12" s="382"/>
      <c r="VNR12" s="382"/>
      <c r="VNS12" s="382"/>
      <c r="VNT12" s="382"/>
      <c r="VNU12" s="382"/>
      <c r="VNV12" s="382"/>
      <c r="VNW12" s="382"/>
      <c r="VNX12" s="382"/>
      <c r="VNY12" s="382"/>
      <c r="VNZ12" s="382"/>
      <c r="VOA12" s="382"/>
      <c r="VOB12" s="382"/>
      <c r="VOC12" s="382"/>
      <c r="VOD12" s="382"/>
      <c r="VOE12" s="382"/>
      <c r="VOF12" s="382"/>
      <c r="VOG12" s="382"/>
      <c r="VOH12" s="382"/>
      <c r="VOI12" s="382"/>
      <c r="VOJ12" s="382"/>
      <c r="VOK12" s="382"/>
      <c r="VOL12" s="382"/>
      <c r="VOM12" s="382"/>
      <c r="VON12" s="382"/>
      <c r="VOO12" s="382"/>
      <c r="VOP12" s="382"/>
      <c r="VOQ12" s="382"/>
      <c r="VOR12" s="382"/>
      <c r="VOS12" s="382"/>
      <c r="VOT12" s="382"/>
      <c r="VOU12" s="382"/>
      <c r="VOV12" s="382"/>
      <c r="VOW12" s="382"/>
      <c r="VOX12" s="382"/>
      <c r="VOY12" s="382"/>
      <c r="VOZ12" s="382"/>
      <c r="VPA12" s="382"/>
      <c r="VPB12" s="382"/>
      <c r="VPC12" s="382"/>
      <c r="VPD12" s="382"/>
      <c r="VPE12" s="382"/>
      <c r="VPF12" s="382"/>
      <c r="VPG12" s="382"/>
      <c r="VPH12" s="382"/>
      <c r="VPI12" s="382"/>
      <c r="VPJ12" s="382"/>
      <c r="VPK12" s="382"/>
      <c r="VPL12" s="382"/>
      <c r="VPM12" s="382"/>
      <c r="VPN12" s="382"/>
      <c r="VPO12" s="382"/>
      <c r="VPP12" s="382"/>
      <c r="VPQ12" s="382"/>
      <c r="VPR12" s="382"/>
      <c r="VPS12" s="382"/>
      <c r="VPT12" s="382"/>
      <c r="VPU12" s="382"/>
      <c r="VPV12" s="382"/>
      <c r="VPW12" s="382"/>
      <c r="VPX12" s="382"/>
      <c r="VPY12" s="382"/>
      <c r="VPZ12" s="382"/>
      <c r="VQA12" s="382"/>
      <c r="VQB12" s="382"/>
      <c r="VQC12" s="382"/>
      <c r="VQD12" s="382"/>
      <c r="VQE12" s="382"/>
      <c r="VQF12" s="382"/>
      <c r="VQG12" s="382"/>
      <c r="VQH12" s="382"/>
      <c r="VQI12" s="382"/>
      <c r="VQJ12" s="382"/>
      <c r="VQK12" s="382"/>
      <c r="VQL12" s="382"/>
      <c r="VQM12" s="382"/>
      <c r="VQN12" s="382"/>
      <c r="VQO12" s="382"/>
      <c r="VQP12" s="382"/>
      <c r="VQQ12" s="382"/>
      <c r="VQR12" s="382"/>
      <c r="VQS12" s="382"/>
      <c r="VQT12" s="382"/>
      <c r="VQU12" s="382"/>
      <c r="VQV12" s="382"/>
      <c r="VQW12" s="382"/>
      <c r="VQX12" s="382"/>
      <c r="VQY12" s="382"/>
      <c r="VQZ12" s="382"/>
      <c r="VRA12" s="382"/>
      <c r="VRB12" s="382"/>
      <c r="VRC12" s="382"/>
      <c r="VRD12" s="382"/>
      <c r="VRE12" s="382"/>
      <c r="VRF12" s="382"/>
      <c r="VRG12" s="382"/>
      <c r="VRH12" s="382"/>
      <c r="VRI12" s="382"/>
      <c r="VRJ12" s="382"/>
      <c r="VRK12" s="382"/>
      <c r="VRL12" s="382"/>
      <c r="VRM12" s="382"/>
      <c r="VRN12" s="382"/>
      <c r="VRO12" s="382"/>
      <c r="VRP12" s="382"/>
      <c r="VRQ12" s="382"/>
      <c r="VRR12" s="382"/>
      <c r="VRS12" s="382"/>
      <c r="VRT12" s="382"/>
      <c r="VRU12" s="382"/>
      <c r="VRV12" s="382"/>
      <c r="VRW12" s="382"/>
      <c r="VRX12" s="382"/>
      <c r="VRY12" s="382"/>
      <c r="VRZ12" s="382"/>
      <c r="VSA12" s="382"/>
      <c r="VSB12" s="382"/>
      <c r="VSC12" s="382"/>
      <c r="VSD12" s="382"/>
      <c r="VSE12" s="382"/>
      <c r="VSF12" s="382"/>
      <c r="VSG12" s="382"/>
      <c r="VSH12" s="382"/>
      <c r="VSI12" s="382"/>
      <c r="VSJ12" s="382"/>
      <c r="VSK12" s="382"/>
      <c r="VSL12" s="382"/>
      <c r="VSM12" s="382"/>
      <c r="VSN12" s="382"/>
      <c r="VSO12" s="382"/>
      <c r="VSP12" s="382"/>
      <c r="VSQ12" s="382"/>
      <c r="VSR12" s="382"/>
      <c r="VSS12" s="382"/>
      <c r="VST12" s="382"/>
      <c r="VSU12" s="382"/>
      <c r="VSV12" s="382"/>
      <c r="VSW12" s="382"/>
      <c r="VSX12" s="382"/>
      <c r="VSY12" s="382"/>
      <c r="VSZ12" s="382"/>
      <c r="VTA12" s="382"/>
      <c r="VTB12" s="382"/>
      <c r="VTC12" s="382"/>
      <c r="VTD12" s="382"/>
      <c r="VTE12" s="382"/>
      <c r="VTF12" s="382"/>
      <c r="VTG12" s="382"/>
      <c r="VTH12" s="382"/>
      <c r="VTI12" s="382"/>
      <c r="VTJ12" s="382"/>
      <c r="VTK12" s="382"/>
      <c r="VTL12" s="382"/>
      <c r="VTM12" s="382"/>
      <c r="VTN12" s="382"/>
      <c r="VTO12" s="382"/>
      <c r="VTP12" s="382"/>
      <c r="VTQ12" s="382"/>
      <c r="VTR12" s="382"/>
      <c r="VTS12" s="382"/>
      <c r="VTT12" s="382"/>
      <c r="VTU12" s="382"/>
      <c r="VTV12" s="382"/>
      <c r="VTW12" s="382"/>
      <c r="VTX12" s="382"/>
      <c r="VTY12" s="382"/>
      <c r="VTZ12" s="382"/>
      <c r="VUA12" s="382"/>
      <c r="VUB12" s="382"/>
      <c r="VUC12" s="382"/>
      <c r="VUD12" s="382"/>
      <c r="VUE12" s="382"/>
      <c r="VUF12" s="382"/>
      <c r="VUG12" s="382"/>
      <c r="VUH12" s="382"/>
      <c r="VUI12" s="382"/>
      <c r="VUJ12" s="382"/>
      <c r="VUK12" s="382"/>
      <c r="VUL12" s="382"/>
      <c r="VUM12" s="382"/>
      <c r="VUN12" s="382"/>
      <c r="VUO12" s="382"/>
      <c r="VUP12" s="382"/>
      <c r="VUQ12" s="382"/>
      <c r="VUR12" s="382"/>
      <c r="VUS12" s="382"/>
      <c r="VUT12" s="382"/>
      <c r="VUU12" s="382"/>
      <c r="VUV12" s="382"/>
      <c r="VUW12" s="382"/>
      <c r="VUX12" s="382"/>
      <c r="VUY12" s="382"/>
      <c r="VUZ12" s="382"/>
      <c r="VVA12" s="382"/>
      <c r="VVB12" s="382"/>
      <c r="VVC12" s="382"/>
      <c r="VVD12" s="382"/>
      <c r="VVE12" s="382"/>
      <c r="VVF12" s="382"/>
      <c r="VVG12" s="382"/>
      <c r="VVH12" s="382"/>
      <c r="VVI12" s="382"/>
      <c r="VVJ12" s="382"/>
      <c r="VVK12" s="382"/>
      <c r="VVL12" s="382"/>
      <c r="VVM12" s="382"/>
      <c r="VVN12" s="382"/>
      <c r="VVO12" s="382"/>
      <c r="VVP12" s="382"/>
      <c r="VVQ12" s="382"/>
      <c r="VVR12" s="382"/>
      <c r="VVS12" s="382"/>
      <c r="VVT12" s="382"/>
      <c r="VVU12" s="382"/>
      <c r="VVV12" s="382"/>
      <c r="VVW12" s="382"/>
      <c r="VVX12" s="382"/>
      <c r="VVY12" s="382"/>
      <c r="VVZ12" s="382"/>
      <c r="VWA12" s="382"/>
      <c r="VWB12" s="382"/>
      <c r="VWC12" s="382"/>
      <c r="VWD12" s="382"/>
      <c r="VWE12" s="382"/>
      <c r="VWF12" s="382"/>
      <c r="VWG12" s="382"/>
      <c r="VWH12" s="382"/>
      <c r="VWI12" s="382"/>
      <c r="VWJ12" s="382"/>
      <c r="VWK12" s="382"/>
      <c r="VWL12" s="382"/>
      <c r="VWM12" s="382"/>
      <c r="VWN12" s="382"/>
      <c r="VWO12" s="382"/>
      <c r="VWP12" s="382"/>
      <c r="VWQ12" s="382"/>
      <c r="VWR12" s="382"/>
      <c r="VWS12" s="382"/>
      <c r="VWT12" s="382"/>
      <c r="VWU12" s="382"/>
      <c r="VWV12" s="382"/>
      <c r="VWW12" s="382"/>
      <c r="VWX12" s="382"/>
      <c r="VWY12" s="382"/>
      <c r="VWZ12" s="382"/>
      <c r="VXA12" s="382"/>
      <c r="VXB12" s="382"/>
      <c r="VXC12" s="382"/>
      <c r="VXD12" s="382"/>
      <c r="VXE12" s="382"/>
      <c r="VXF12" s="382"/>
      <c r="VXG12" s="382"/>
      <c r="VXH12" s="382"/>
      <c r="VXI12" s="382"/>
      <c r="VXJ12" s="382"/>
      <c r="VXK12" s="382"/>
      <c r="VXL12" s="382"/>
      <c r="VXM12" s="382"/>
      <c r="VXN12" s="382"/>
      <c r="VXO12" s="382"/>
      <c r="VXP12" s="382"/>
      <c r="VXQ12" s="382"/>
      <c r="VXR12" s="382"/>
      <c r="VXS12" s="382"/>
      <c r="VXT12" s="382"/>
      <c r="VXU12" s="382"/>
      <c r="VXV12" s="382"/>
      <c r="VXW12" s="382"/>
      <c r="VXX12" s="382"/>
      <c r="VXY12" s="382"/>
      <c r="VXZ12" s="382"/>
      <c r="VYA12" s="382"/>
      <c r="VYB12" s="382"/>
      <c r="VYC12" s="382"/>
      <c r="VYD12" s="382"/>
      <c r="VYE12" s="382"/>
      <c r="VYF12" s="382"/>
      <c r="VYG12" s="382"/>
      <c r="VYH12" s="382"/>
      <c r="VYI12" s="382"/>
      <c r="VYJ12" s="382"/>
      <c r="VYK12" s="382"/>
      <c r="VYL12" s="382"/>
      <c r="VYM12" s="382"/>
      <c r="VYN12" s="382"/>
      <c r="VYO12" s="382"/>
      <c r="VYP12" s="382"/>
      <c r="VYQ12" s="382"/>
      <c r="VYR12" s="382"/>
      <c r="VYS12" s="382"/>
      <c r="VYT12" s="382"/>
      <c r="VYU12" s="382"/>
      <c r="VYV12" s="382"/>
      <c r="VYW12" s="382"/>
      <c r="VYX12" s="382"/>
      <c r="VYY12" s="382"/>
      <c r="VYZ12" s="382"/>
      <c r="VZA12" s="382"/>
      <c r="VZB12" s="382"/>
      <c r="VZC12" s="382"/>
      <c r="VZD12" s="382"/>
      <c r="VZE12" s="382"/>
      <c r="VZF12" s="382"/>
      <c r="VZG12" s="382"/>
      <c r="VZH12" s="382"/>
      <c r="VZI12" s="382"/>
      <c r="VZJ12" s="382"/>
      <c r="VZK12" s="382"/>
      <c r="VZL12" s="382"/>
      <c r="VZM12" s="382"/>
      <c r="VZN12" s="382"/>
      <c r="VZO12" s="382"/>
      <c r="VZP12" s="382"/>
      <c r="VZQ12" s="382"/>
      <c r="VZR12" s="382"/>
      <c r="VZS12" s="382"/>
      <c r="VZT12" s="382"/>
      <c r="VZU12" s="382"/>
      <c r="VZV12" s="382"/>
      <c r="VZW12" s="382"/>
      <c r="VZX12" s="382"/>
      <c r="VZY12" s="382"/>
      <c r="VZZ12" s="382"/>
      <c r="WAA12" s="382"/>
      <c r="WAB12" s="382"/>
      <c r="WAC12" s="382"/>
      <c r="WAD12" s="382"/>
      <c r="WAE12" s="382"/>
      <c r="WAF12" s="382"/>
      <c r="WAG12" s="382"/>
      <c r="WAH12" s="382"/>
      <c r="WAI12" s="382"/>
      <c r="WAJ12" s="382"/>
      <c r="WAK12" s="382"/>
      <c r="WAL12" s="382"/>
      <c r="WAM12" s="382"/>
      <c r="WAN12" s="382"/>
      <c r="WAO12" s="382"/>
      <c r="WAP12" s="382"/>
      <c r="WAQ12" s="382"/>
      <c r="WAR12" s="382"/>
      <c r="WAS12" s="382"/>
      <c r="WAT12" s="382"/>
      <c r="WAU12" s="382"/>
      <c r="WAV12" s="382"/>
      <c r="WAW12" s="382"/>
      <c r="WAX12" s="382"/>
      <c r="WAY12" s="382"/>
      <c r="WAZ12" s="382"/>
      <c r="WBA12" s="382"/>
      <c r="WBB12" s="382"/>
      <c r="WBC12" s="382"/>
      <c r="WBD12" s="382"/>
      <c r="WBE12" s="382"/>
      <c r="WBF12" s="382"/>
      <c r="WBG12" s="382"/>
      <c r="WBH12" s="382"/>
      <c r="WBI12" s="382"/>
      <c r="WBJ12" s="382"/>
      <c r="WBK12" s="382"/>
      <c r="WBL12" s="382"/>
      <c r="WBM12" s="382"/>
      <c r="WBN12" s="382"/>
      <c r="WBO12" s="382"/>
      <c r="WBP12" s="382"/>
      <c r="WBQ12" s="382"/>
      <c r="WBR12" s="382"/>
      <c r="WBS12" s="382"/>
      <c r="WBT12" s="382"/>
      <c r="WBU12" s="382"/>
      <c r="WBV12" s="382"/>
      <c r="WBW12" s="382"/>
      <c r="WBX12" s="382"/>
      <c r="WBY12" s="382"/>
      <c r="WBZ12" s="382"/>
      <c r="WCA12" s="382"/>
      <c r="WCB12" s="382"/>
      <c r="WCC12" s="382"/>
      <c r="WCD12" s="382"/>
      <c r="WCE12" s="382"/>
      <c r="WCF12" s="382"/>
      <c r="WCG12" s="382"/>
      <c r="WCH12" s="382"/>
      <c r="WCI12" s="382"/>
      <c r="WCJ12" s="382"/>
      <c r="WCK12" s="382"/>
      <c r="WCL12" s="382"/>
      <c r="WCM12" s="382"/>
      <c r="WCN12" s="382"/>
      <c r="WCO12" s="382"/>
      <c r="WCP12" s="382"/>
      <c r="WCQ12" s="382"/>
      <c r="WCR12" s="382"/>
      <c r="WCS12" s="382"/>
      <c r="WCT12" s="382"/>
      <c r="WCU12" s="382"/>
      <c r="WCV12" s="382"/>
      <c r="WCW12" s="382"/>
      <c r="WCX12" s="382"/>
      <c r="WCY12" s="382"/>
      <c r="WCZ12" s="382"/>
      <c r="WDA12" s="382"/>
      <c r="WDB12" s="382"/>
      <c r="WDC12" s="382"/>
      <c r="WDD12" s="382"/>
      <c r="WDE12" s="382"/>
      <c r="WDF12" s="382"/>
      <c r="WDG12" s="382"/>
      <c r="WDH12" s="382"/>
      <c r="WDI12" s="382"/>
      <c r="WDJ12" s="382"/>
      <c r="WDK12" s="382"/>
      <c r="WDL12" s="382"/>
      <c r="WDM12" s="382"/>
      <c r="WDN12" s="382"/>
      <c r="WDO12" s="382"/>
      <c r="WDP12" s="382"/>
      <c r="WDQ12" s="382"/>
      <c r="WDR12" s="382"/>
      <c r="WDS12" s="382"/>
      <c r="WDT12" s="382"/>
      <c r="WDU12" s="382"/>
      <c r="WDV12" s="382"/>
      <c r="WDW12" s="382"/>
      <c r="WDX12" s="382"/>
      <c r="WDY12" s="382"/>
      <c r="WDZ12" s="382"/>
      <c r="WEA12" s="382"/>
      <c r="WEB12" s="382"/>
      <c r="WEC12" s="382"/>
      <c r="WED12" s="382"/>
      <c r="WEE12" s="382"/>
      <c r="WEF12" s="382"/>
      <c r="WEG12" s="382"/>
      <c r="WEH12" s="382"/>
      <c r="WEI12" s="382"/>
      <c r="WEJ12" s="382"/>
      <c r="WEK12" s="382"/>
      <c r="WEL12" s="382"/>
      <c r="WEM12" s="382"/>
      <c r="WEN12" s="382"/>
      <c r="WEO12" s="382"/>
      <c r="WEP12" s="382"/>
      <c r="WEQ12" s="382"/>
      <c r="WER12" s="382"/>
      <c r="WES12" s="382"/>
      <c r="WET12" s="382"/>
      <c r="WEU12" s="382"/>
      <c r="WEV12" s="382"/>
      <c r="WEW12" s="382"/>
      <c r="WEX12" s="382"/>
      <c r="WEY12" s="382"/>
      <c r="WEZ12" s="382"/>
      <c r="WFA12" s="382"/>
      <c r="WFB12" s="382"/>
      <c r="WFC12" s="382"/>
      <c r="WFD12" s="382"/>
      <c r="WFE12" s="382"/>
      <c r="WFF12" s="382"/>
      <c r="WFG12" s="382"/>
      <c r="WFH12" s="382"/>
      <c r="WFI12" s="382"/>
      <c r="WFJ12" s="382"/>
      <c r="WFK12" s="382"/>
      <c r="WFL12" s="382"/>
      <c r="WFM12" s="382"/>
      <c r="WFN12" s="382"/>
      <c r="WFO12" s="382"/>
      <c r="WFP12" s="382"/>
      <c r="WFQ12" s="382"/>
      <c r="WFR12" s="382"/>
      <c r="WFS12" s="382"/>
      <c r="WFT12" s="382"/>
      <c r="WFU12" s="382"/>
      <c r="WFV12" s="382"/>
      <c r="WFW12" s="382"/>
      <c r="WFX12" s="382"/>
      <c r="WFY12" s="382"/>
      <c r="WFZ12" s="382"/>
      <c r="WGA12" s="382"/>
      <c r="WGB12" s="382"/>
      <c r="WGC12" s="382"/>
      <c r="WGD12" s="382"/>
      <c r="WGE12" s="382"/>
      <c r="WGF12" s="382"/>
      <c r="WGG12" s="382"/>
      <c r="WGH12" s="382"/>
      <c r="WGI12" s="382"/>
      <c r="WGJ12" s="382"/>
      <c r="WGK12" s="382"/>
      <c r="WGL12" s="382"/>
      <c r="WGM12" s="382"/>
      <c r="WGN12" s="382"/>
      <c r="WGO12" s="382"/>
      <c r="WGP12" s="382"/>
      <c r="WGQ12" s="382"/>
      <c r="WGR12" s="382"/>
      <c r="WGS12" s="382"/>
      <c r="WGT12" s="382"/>
      <c r="WGU12" s="382"/>
      <c r="WGV12" s="382"/>
      <c r="WGW12" s="382"/>
      <c r="WGX12" s="382"/>
      <c r="WGY12" s="382"/>
      <c r="WGZ12" s="382"/>
      <c r="WHA12" s="382"/>
      <c r="WHB12" s="382"/>
      <c r="WHC12" s="382"/>
      <c r="WHD12" s="382"/>
      <c r="WHE12" s="382"/>
      <c r="WHF12" s="382"/>
      <c r="WHG12" s="382"/>
      <c r="WHH12" s="382"/>
      <c r="WHI12" s="382"/>
      <c r="WHJ12" s="382"/>
      <c r="WHK12" s="382"/>
      <c r="WHL12" s="382"/>
      <c r="WHM12" s="382"/>
      <c r="WHN12" s="382"/>
      <c r="WHO12" s="382"/>
      <c r="WHP12" s="382"/>
      <c r="WHQ12" s="382"/>
      <c r="WHR12" s="382"/>
      <c r="WHS12" s="382"/>
      <c r="WHT12" s="382"/>
      <c r="WHU12" s="382"/>
      <c r="WHV12" s="382"/>
      <c r="WHW12" s="382"/>
      <c r="WHX12" s="382"/>
      <c r="WHY12" s="382"/>
      <c r="WHZ12" s="382"/>
      <c r="WIA12" s="382"/>
      <c r="WIB12" s="382"/>
      <c r="WIC12" s="382"/>
      <c r="WID12" s="382"/>
      <c r="WIE12" s="382"/>
      <c r="WIF12" s="382"/>
      <c r="WIG12" s="382"/>
      <c r="WIH12" s="382"/>
      <c r="WII12" s="382"/>
      <c r="WIJ12" s="382"/>
      <c r="WIK12" s="382"/>
      <c r="WIL12" s="382"/>
      <c r="WIM12" s="382"/>
      <c r="WIN12" s="382"/>
      <c r="WIO12" s="382"/>
      <c r="WIP12" s="382"/>
      <c r="WIQ12" s="382"/>
      <c r="WIR12" s="382"/>
      <c r="WIS12" s="382"/>
      <c r="WIT12" s="382"/>
      <c r="WIU12" s="382"/>
      <c r="WIV12" s="382"/>
      <c r="WIW12" s="382"/>
      <c r="WIX12" s="382"/>
      <c r="WIY12" s="382"/>
      <c r="WIZ12" s="382"/>
      <c r="WJA12" s="382"/>
      <c r="WJB12" s="382"/>
      <c r="WJC12" s="382"/>
      <c r="WJD12" s="382"/>
      <c r="WJE12" s="382"/>
      <c r="WJF12" s="382"/>
      <c r="WJG12" s="382"/>
      <c r="WJH12" s="382"/>
      <c r="WJI12" s="382"/>
      <c r="WJJ12" s="382"/>
      <c r="WJK12" s="382"/>
      <c r="WJL12" s="382"/>
      <c r="WJM12" s="382"/>
      <c r="WJN12" s="382"/>
      <c r="WJO12" s="382"/>
      <c r="WJP12" s="382"/>
      <c r="WJQ12" s="382"/>
      <c r="WJR12" s="382"/>
      <c r="WJS12" s="382"/>
      <c r="WJT12" s="382"/>
      <c r="WJU12" s="382"/>
      <c r="WJV12" s="382"/>
      <c r="WJW12" s="382"/>
      <c r="WJX12" s="382"/>
      <c r="WJY12" s="382"/>
      <c r="WJZ12" s="382"/>
      <c r="WKA12" s="382"/>
      <c r="WKB12" s="382"/>
      <c r="WKC12" s="382"/>
      <c r="WKD12" s="382"/>
      <c r="WKE12" s="382"/>
      <c r="WKF12" s="382"/>
      <c r="WKG12" s="382"/>
      <c r="WKH12" s="382"/>
      <c r="WKI12" s="382"/>
      <c r="WKJ12" s="382"/>
      <c r="WKK12" s="382"/>
      <c r="WKL12" s="382"/>
      <c r="WKM12" s="382"/>
      <c r="WKN12" s="382"/>
      <c r="WKO12" s="382"/>
      <c r="WKP12" s="382"/>
      <c r="WKQ12" s="382"/>
      <c r="WKR12" s="382"/>
      <c r="WKS12" s="382"/>
      <c r="WKT12" s="382"/>
      <c r="WKU12" s="382"/>
      <c r="WKV12" s="382"/>
      <c r="WKW12" s="382"/>
      <c r="WKX12" s="382"/>
      <c r="WKY12" s="382"/>
      <c r="WKZ12" s="382"/>
      <c r="WLA12" s="382"/>
      <c r="WLB12" s="382"/>
      <c r="WLC12" s="382"/>
      <c r="WLD12" s="382"/>
      <c r="WLE12" s="382"/>
      <c r="WLF12" s="382"/>
      <c r="WLG12" s="382"/>
      <c r="WLH12" s="382"/>
      <c r="WLI12" s="382"/>
      <c r="WLJ12" s="382"/>
      <c r="WLK12" s="382"/>
      <c r="WLL12" s="382"/>
      <c r="WLM12" s="382"/>
      <c r="WLN12" s="382"/>
      <c r="WLO12" s="382"/>
      <c r="WLP12" s="382"/>
      <c r="WLQ12" s="382"/>
      <c r="WLR12" s="382"/>
      <c r="WLS12" s="382"/>
      <c r="WLT12" s="382"/>
      <c r="WLU12" s="382"/>
      <c r="WLV12" s="382"/>
      <c r="WLW12" s="382"/>
      <c r="WLX12" s="382"/>
      <c r="WLY12" s="382"/>
      <c r="WLZ12" s="382"/>
      <c r="WMA12" s="382"/>
      <c r="WMB12" s="382"/>
      <c r="WMC12" s="382"/>
      <c r="WMD12" s="382"/>
      <c r="WME12" s="382"/>
      <c r="WMF12" s="382"/>
      <c r="WMG12" s="382"/>
      <c r="WMH12" s="382"/>
      <c r="WMI12" s="382"/>
      <c r="WMJ12" s="382"/>
      <c r="WMK12" s="382"/>
      <c r="WML12" s="382"/>
      <c r="WMM12" s="382"/>
      <c r="WMN12" s="382"/>
      <c r="WMO12" s="382"/>
      <c r="WMP12" s="382"/>
      <c r="WMQ12" s="382"/>
      <c r="WMR12" s="382"/>
      <c r="WMS12" s="382"/>
      <c r="WMT12" s="382"/>
      <c r="WMU12" s="382"/>
      <c r="WMV12" s="382"/>
      <c r="WMW12" s="382"/>
      <c r="WMX12" s="382"/>
      <c r="WMY12" s="382"/>
      <c r="WMZ12" s="382"/>
      <c r="WNA12" s="382"/>
      <c r="WNB12" s="382"/>
      <c r="WNC12" s="382"/>
      <c r="WND12" s="382"/>
      <c r="WNE12" s="382"/>
      <c r="WNF12" s="382"/>
      <c r="WNG12" s="382"/>
      <c r="WNH12" s="382"/>
      <c r="WNI12" s="382"/>
      <c r="WNJ12" s="382"/>
      <c r="WNK12" s="382"/>
      <c r="WNL12" s="382"/>
      <c r="WNM12" s="382"/>
      <c r="WNN12" s="382"/>
      <c r="WNO12" s="382"/>
      <c r="WNP12" s="382"/>
      <c r="WNQ12" s="382"/>
      <c r="WNR12" s="382"/>
      <c r="WNS12" s="382"/>
      <c r="WNT12" s="382"/>
      <c r="WNU12" s="382"/>
      <c r="WNV12" s="382"/>
      <c r="WNW12" s="382"/>
      <c r="WNX12" s="382"/>
      <c r="WNY12" s="382"/>
      <c r="WNZ12" s="382"/>
      <c r="WOA12" s="382"/>
      <c r="WOB12" s="382"/>
      <c r="WOC12" s="382"/>
      <c r="WOD12" s="382"/>
      <c r="WOE12" s="382"/>
      <c r="WOF12" s="382"/>
      <c r="WOG12" s="382"/>
      <c r="WOH12" s="382"/>
      <c r="WOI12" s="382"/>
      <c r="WOJ12" s="382"/>
      <c r="WOK12" s="382"/>
      <c r="WOL12" s="382"/>
      <c r="WOM12" s="382"/>
      <c r="WON12" s="382"/>
      <c r="WOO12" s="382"/>
      <c r="WOP12" s="382"/>
      <c r="WOQ12" s="382"/>
      <c r="WOR12" s="382"/>
      <c r="WOS12" s="382"/>
      <c r="WOT12" s="382"/>
      <c r="WOU12" s="382"/>
      <c r="WOV12" s="382"/>
      <c r="WOW12" s="382"/>
      <c r="WOX12" s="382"/>
      <c r="WOY12" s="382"/>
      <c r="WOZ12" s="382"/>
      <c r="WPA12" s="382"/>
      <c r="WPB12" s="382"/>
      <c r="WPC12" s="382"/>
      <c r="WPD12" s="382"/>
      <c r="WPE12" s="382"/>
      <c r="WPF12" s="382"/>
      <c r="WPG12" s="382"/>
      <c r="WPH12" s="382"/>
      <c r="WPI12" s="382"/>
      <c r="WPJ12" s="382"/>
      <c r="WPK12" s="382"/>
      <c r="WPL12" s="382"/>
      <c r="WPM12" s="382"/>
      <c r="WPN12" s="382"/>
      <c r="WPO12" s="382"/>
      <c r="WPP12" s="382"/>
      <c r="WPQ12" s="382"/>
      <c r="WPR12" s="382"/>
      <c r="WPS12" s="382"/>
      <c r="WPT12" s="382"/>
      <c r="WPU12" s="382"/>
      <c r="WPV12" s="382"/>
      <c r="WPW12" s="382"/>
      <c r="WPX12" s="382"/>
      <c r="WPY12" s="382"/>
      <c r="WPZ12" s="382"/>
      <c r="WQA12" s="382"/>
      <c r="WQB12" s="382"/>
      <c r="WQC12" s="382"/>
      <c r="WQD12" s="382"/>
      <c r="WQE12" s="382"/>
      <c r="WQF12" s="382"/>
      <c r="WQG12" s="382"/>
      <c r="WQH12" s="382"/>
      <c r="WQI12" s="382"/>
      <c r="WQJ12" s="382"/>
      <c r="WQK12" s="382"/>
      <c r="WQL12" s="382"/>
      <c r="WQM12" s="382"/>
      <c r="WQN12" s="382"/>
      <c r="WQO12" s="382"/>
      <c r="WQP12" s="382"/>
      <c r="WQQ12" s="382"/>
      <c r="WQR12" s="382"/>
      <c r="WQS12" s="382"/>
      <c r="WQT12" s="382"/>
      <c r="WQU12" s="382"/>
      <c r="WQV12" s="382"/>
      <c r="WQW12" s="382"/>
      <c r="WQX12" s="382"/>
      <c r="WQY12" s="382"/>
      <c r="WQZ12" s="382"/>
      <c r="WRA12" s="382"/>
      <c r="WRB12" s="382"/>
      <c r="WRC12" s="382"/>
      <c r="WRD12" s="382"/>
      <c r="WRE12" s="382"/>
      <c r="WRF12" s="382"/>
      <c r="WRG12" s="382"/>
      <c r="WRH12" s="382"/>
      <c r="WRI12" s="382"/>
      <c r="WRJ12" s="382"/>
      <c r="WRK12" s="382"/>
      <c r="WRL12" s="382"/>
      <c r="WRM12" s="382"/>
      <c r="WRN12" s="382"/>
      <c r="WRO12" s="382"/>
      <c r="WRP12" s="382"/>
      <c r="WRQ12" s="382"/>
      <c r="WRR12" s="382"/>
      <c r="WRS12" s="382"/>
      <c r="WRT12" s="382"/>
      <c r="WRU12" s="382"/>
      <c r="WRV12" s="382"/>
      <c r="WRW12" s="382"/>
      <c r="WRX12" s="382"/>
      <c r="WRY12" s="382"/>
      <c r="WRZ12" s="382"/>
      <c r="WSA12" s="382"/>
      <c r="WSB12" s="382"/>
      <c r="WSC12" s="382"/>
      <c r="WSD12" s="382"/>
      <c r="WSE12" s="382"/>
      <c r="WSF12" s="382"/>
      <c r="WSG12" s="382"/>
      <c r="WSH12" s="382"/>
      <c r="WSI12" s="382"/>
      <c r="WSJ12" s="382"/>
      <c r="WSK12" s="382"/>
      <c r="WSL12" s="382"/>
      <c r="WSM12" s="382"/>
      <c r="WSN12" s="382"/>
      <c r="WSO12" s="382"/>
      <c r="WSP12" s="382"/>
      <c r="WSQ12" s="382"/>
      <c r="WSR12" s="382"/>
      <c r="WSS12" s="382"/>
      <c r="WST12" s="382"/>
      <c r="WSU12" s="382"/>
      <c r="WSV12" s="382"/>
      <c r="WSW12" s="382"/>
      <c r="WSX12" s="382"/>
      <c r="WSY12" s="382"/>
      <c r="WSZ12" s="382"/>
      <c r="WTA12" s="382"/>
      <c r="WTB12" s="382"/>
      <c r="WTC12" s="382"/>
      <c r="WTD12" s="382"/>
      <c r="WTE12" s="382"/>
      <c r="WTF12" s="382"/>
      <c r="WTG12" s="382"/>
      <c r="WTH12" s="382"/>
      <c r="WTI12" s="382"/>
      <c r="WTJ12" s="382"/>
      <c r="WTK12" s="382"/>
      <c r="WTL12" s="382"/>
      <c r="WTM12" s="382"/>
      <c r="WTN12" s="382"/>
      <c r="WTO12" s="382"/>
      <c r="WTP12" s="382"/>
      <c r="WTQ12" s="382"/>
      <c r="WTR12" s="382"/>
      <c r="WTS12" s="382"/>
      <c r="WTT12" s="382"/>
      <c r="WTU12" s="382"/>
      <c r="WTV12" s="382"/>
      <c r="WTW12" s="382"/>
      <c r="WTX12" s="382"/>
      <c r="WTY12" s="382"/>
      <c r="WTZ12" s="382"/>
      <c r="WUA12" s="382"/>
      <c r="WUB12" s="382"/>
      <c r="WUC12" s="382"/>
      <c r="WUD12" s="382"/>
      <c r="WUE12" s="382"/>
      <c r="WUF12" s="382"/>
      <c r="WUG12" s="382"/>
      <c r="WUH12" s="382"/>
      <c r="WUI12" s="382"/>
      <c r="WUJ12" s="382"/>
      <c r="WUK12" s="382"/>
      <c r="WUL12" s="382"/>
      <c r="WUM12" s="382"/>
      <c r="WUN12" s="382"/>
      <c r="WUO12" s="382"/>
      <c r="WUP12" s="382"/>
      <c r="WUQ12" s="382"/>
      <c r="WUR12" s="382"/>
      <c r="WUS12" s="382"/>
      <c r="WUT12" s="382"/>
      <c r="WUU12" s="382"/>
      <c r="WUV12" s="382"/>
      <c r="WUW12" s="382"/>
      <c r="WUX12" s="382"/>
      <c r="WUY12" s="382"/>
      <c r="WUZ12" s="382"/>
      <c r="WVA12" s="382"/>
      <c r="WVB12" s="382"/>
      <c r="WVC12" s="382"/>
      <c r="WVD12" s="382"/>
      <c r="WVE12" s="382"/>
      <c r="WVF12" s="382"/>
      <c r="WVG12" s="382"/>
      <c r="WVH12" s="382"/>
      <c r="WVI12" s="382"/>
      <c r="WVJ12" s="382"/>
      <c r="WVK12" s="382"/>
      <c r="WVL12" s="382"/>
      <c r="WVM12" s="382"/>
      <c r="WVN12" s="382"/>
      <c r="WVO12" s="382"/>
      <c r="WVP12" s="382"/>
      <c r="WVQ12" s="382"/>
      <c r="WVR12" s="382"/>
      <c r="WVS12" s="382"/>
      <c r="WVT12" s="382"/>
      <c r="WVU12" s="382"/>
      <c r="WVV12" s="382"/>
      <c r="WVW12" s="382"/>
      <c r="WVX12" s="382"/>
      <c r="WVY12" s="382"/>
      <c r="WVZ12" s="382"/>
      <c r="WWA12" s="382"/>
      <c r="WWB12" s="382"/>
      <c r="WWC12" s="382"/>
      <c r="WWD12" s="382"/>
      <c r="WWE12" s="382"/>
      <c r="WWF12" s="382"/>
      <c r="WWG12" s="382"/>
      <c r="WWH12" s="382"/>
      <c r="WWI12" s="382"/>
      <c r="WWJ12" s="382"/>
      <c r="WWK12" s="382"/>
      <c r="WWL12" s="382"/>
      <c r="WWM12" s="382"/>
      <c r="WWN12" s="382"/>
      <c r="WWO12" s="382"/>
      <c r="WWP12" s="382"/>
      <c r="WWQ12" s="382"/>
      <c r="WWR12" s="382"/>
      <c r="WWS12" s="382"/>
      <c r="WWT12" s="382"/>
      <c r="WWU12" s="382"/>
      <c r="WWV12" s="382"/>
      <c r="WWW12" s="382"/>
      <c r="WWX12" s="382"/>
      <c r="WWY12" s="382"/>
      <c r="WWZ12" s="382"/>
      <c r="WXA12" s="382"/>
      <c r="WXB12" s="382"/>
      <c r="WXC12" s="382"/>
      <c r="WXD12" s="382"/>
      <c r="WXE12" s="382"/>
      <c r="WXF12" s="382"/>
      <c r="WXG12" s="382"/>
      <c r="WXH12" s="382"/>
      <c r="WXI12" s="382"/>
      <c r="WXJ12" s="382"/>
      <c r="WXK12" s="382"/>
      <c r="WXL12" s="382"/>
      <c r="WXM12" s="382"/>
      <c r="WXN12" s="382"/>
      <c r="WXO12" s="382"/>
      <c r="WXP12" s="382"/>
      <c r="WXQ12" s="382"/>
      <c r="WXR12" s="382"/>
      <c r="WXS12" s="382"/>
      <c r="WXT12" s="382"/>
      <c r="WXU12" s="382"/>
      <c r="WXV12" s="382"/>
      <c r="WXW12" s="382"/>
      <c r="WXX12" s="382"/>
      <c r="WXY12" s="382"/>
      <c r="WXZ12" s="382"/>
      <c r="WYA12" s="382"/>
      <c r="WYB12" s="382"/>
      <c r="WYC12" s="382"/>
      <c r="WYD12" s="382"/>
      <c r="WYE12" s="382"/>
      <c r="WYF12" s="382"/>
      <c r="WYG12" s="382"/>
      <c r="WYH12" s="382"/>
      <c r="WYI12" s="382"/>
      <c r="WYJ12" s="382"/>
      <c r="WYK12" s="382"/>
      <c r="WYL12" s="382"/>
      <c r="WYM12" s="382"/>
      <c r="WYN12" s="382"/>
      <c r="WYO12" s="382"/>
      <c r="WYP12" s="382"/>
      <c r="WYQ12" s="382"/>
      <c r="WYR12" s="382"/>
      <c r="WYS12" s="382"/>
      <c r="WYT12" s="382"/>
      <c r="WYU12" s="382"/>
      <c r="WYV12" s="382"/>
      <c r="WYW12" s="382"/>
      <c r="WYX12" s="382"/>
      <c r="WYY12" s="382"/>
      <c r="WYZ12" s="382"/>
      <c r="WZA12" s="382"/>
      <c r="WZB12" s="382"/>
      <c r="WZC12" s="382"/>
      <c r="WZD12" s="382"/>
      <c r="WZE12" s="382"/>
      <c r="WZF12" s="382"/>
      <c r="WZG12" s="382"/>
      <c r="WZH12" s="382"/>
      <c r="WZI12" s="382"/>
      <c r="WZJ12" s="382"/>
      <c r="WZK12" s="382"/>
      <c r="WZL12" s="382"/>
      <c r="WZM12" s="382"/>
      <c r="WZN12" s="382"/>
      <c r="WZO12" s="382"/>
      <c r="WZP12" s="382"/>
      <c r="WZQ12" s="382"/>
      <c r="WZR12" s="382"/>
      <c r="WZS12" s="382"/>
      <c r="WZT12" s="382"/>
      <c r="WZU12" s="382"/>
      <c r="WZV12" s="382"/>
      <c r="WZW12" s="382"/>
      <c r="WZX12" s="382"/>
      <c r="WZY12" s="382"/>
      <c r="WZZ12" s="382"/>
      <c r="XAA12" s="382"/>
      <c r="XAB12" s="382"/>
      <c r="XAC12" s="382"/>
      <c r="XAD12" s="382"/>
      <c r="XAE12" s="382"/>
      <c r="XAF12" s="382"/>
      <c r="XAG12" s="382"/>
      <c r="XAH12" s="382"/>
      <c r="XAI12" s="382"/>
      <c r="XAJ12" s="382"/>
      <c r="XAK12" s="382"/>
      <c r="XAL12" s="382"/>
      <c r="XAM12" s="382"/>
      <c r="XAN12" s="382"/>
      <c r="XAO12" s="382"/>
      <c r="XAP12" s="382"/>
      <c r="XAQ12" s="382"/>
      <c r="XAR12" s="382"/>
      <c r="XAS12" s="382"/>
      <c r="XAT12" s="382"/>
      <c r="XAU12" s="382"/>
      <c r="XAV12" s="382"/>
      <c r="XAW12" s="382"/>
      <c r="XAX12" s="382"/>
      <c r="XAY12" s="382"/>
      <c r="XAZ12" s="382"/>
      <c r="XBA12" s="382"/>
      <c r="XBB12" s="382"/>
      <c r="XBC12" s="382"/>
      <c r="XBD12" s="382"/>
      <c r="XBE12" s="382"/>
      <c r="XBF12" s="382"/>
      <c r="XBG12" s="382"/>
      <c r="XBH12" s="382"/>
      <c r="XBI12" s="382"/>
      <c r="XBJ12" s="382"/>
      <c r="XBK12" s="382"/>
      <c r="XBL12" s="382"/>
      <c r="XBM12" s="382"/>
      <c r="XBN12" s="382"/>
      <c r="XBO12" s="382"/>
      <c r="XBP12" s="382"/>
      <c r="XBQ12" s="382"/>
      <c r="XBR12" s="382"/>
      <c r="XBS12" s="382"/>
      <c r="XBT12" s="382"/>
      <c r="XBU12" s="382"/>
      <c r="XBV12" s="382"/>
      <c r="XBW12" s="382"/>
      <c r="XBX12" s="382"/>
      <c r="XBY12" s="382"/>
      <c r="XBZ12" s="382"/>
      <c r="XCA12" s="382"/>
      <c r="XCB12" s="382"/>
      <c r="XCC12" s="382"/>
      <c r="XCD12" s="382"/>
      <c r="XCE12" s="382"/>
      <c r="XCF12" s="382"/>
      <c r="XCG12" s="382"/>
      <c r="XCH12" s="382"/>
      <c r="XCI12" s="382"/>
      <c r="XCJ12" s="382"/>
      <c r="XCK12" s="382"/>
      <c r="XCL12" s="382"/>
      <c r="XCM12" s="382"/>
      <c r="XCN12" s="382"/>
      <c r="XCO12" s="382"/>
      <c r="XCP12" s="382"/>
      <c r="XCQ12" s="382"/>
      <c r="XCR12" s="382"/>
      <c r="XCS12" s="382"/>
      <c r="XCT12" s="382"/>
      <c r="XCU12" s="382"/>
      <c r="XCV12" s="382"/>
      <c r="XCW12" s="382"/>
      <c r="XCX12" s="382"/>
      <c r="XCY12" s="382"/>
      <c r="XCZ12" s="382"/>
      <c r="XDA12" s="382"/>
      <c r="XDB12" s="382"/>
      <c r="XDC12" s="382"/>
      <c r="XDD12" s="382"/>
      <c r="XDE12" s="382"/>
      <c r="XDF12" s="382"/>
      <c r="XDG12" s="382"/>
      <c r="XDH12" s="382"/>
      <c r="XDI12" s="382"/>
      <c r="XDJ12" s="382"/>
      <c r="XDK12" s="382"/>
      <c r="XDL12" s="382"/>
      <c r="XDM12" s="382"/>
      <c r="XDN12" s="382"/>
      <c r="XDO12" s="382"/>
      <c r="XDP12" s="382"/>
      <c r="XDQ12" s="382"/>
      <c r="XDR12" s="382"/>
      <c r="XDS12" s="382"/>
      <c r="XDT12" s="382"/>
      <c r="XDU12" s="382"/>
      <c r="XDV12" s="382"/>
      <c r="XDW12" s="382"/>
      <c r="XDX12" s="382"/>
      <c r="XDY12" s="382"/>
      <c r="XDZ12" s="382"/>
      <c r="XEA12" s="382"/>
      <c r="XEB12" s="382"/>
      <c r="XEC12" s="382"/>
      <c r="XED12" s="382"/>
      <c r="XEE12" s="382"/>
      <c r="XEF12" s="382"/>
      <c r="XEG12" s="382"/>
      <c r="XEH12" s="382"/>
      <c r="XEI12" s="382"/>
      <c r="XEJ12" s="382"/>
      <c r="XEK12" s="382"/>
      <c r="XEL12" s="382"/>
      <c r="XEM12" s="382"/>
      <c r="XEN12" s="382"/>
      <c r="XEO12" s="382"/>
      <c r="XEP12" s="382"/>
      <c r="XEQ12" s="382"/>
      <c r="XER12" s="382"/>
    </row>
    <row r="13" spans="1:16372" x14ac:dyDescent="0.25">
      <c r="B13" s="215" t="s">
        <v>107</v>
      </c>
      <c r="C13" s="200">
        <v>12893630</v>
      </c>
      <c r="D13" s="175">
        <v>18599601</v>
      </c>
      <c r="E13" s="205">
        <v>1465916.1</v>
      </c>
      <c r="F13" s="206">
        <v>2191566</v>
      </c>
      <c r="G13" s="200">
        <v>543969</v>
      </c>
      <c r="H13" s="175">
        <v>638449</v>
      </c>
    </row>
    <row r="14" spans="1:16372" x14ac:dyDescent="0.25">
      <c r="B14" s="215" t="s">
        <v>109</v>
      </c>
      <c r="C14" s="200">
        <v>9775</v>
      </c>
      <c r="D14" s="175">
        <v>5708</v>
      </c>
      <c r="E14" s="205">
        <v>946</v>
      </c>
      <c r="F14" s="206">
        <v>537</v>
      </c>
      <c r="G14" s="200">
        <v>1010</v>
      </c>
      <c r="H14" s="175">
        <v>1472</v>
      </c>
    </row>
    <row r="15" spans="1:16372" x14ac:dyDescent="0.25">
      <c r="B15" s="216" t="s">
        <v>536</v>
      </c>
      <c r="C15" s="176">
        <v>10220</v>
      </c>
      <c r="D15" s="201" t="s">
        <v>101</v>
      </c>
      <c r="E15" s="201" t="s">
        <v>101</v>
      </c>
      <c r="F15" s="201" t="s">
        <v>101</v>
      </c>
      <c r="G15" s="201" t="s">
        <v>101</v>
      </c>
      <c r="H15" s="201" t="s">
        <v>101</v>
      </c>
    </row>
    <row r="16" spans="1:16372" x14ac:dyDescent="0.25">
      <c r="B16" s="111"/>
      <c r="C16" s="146" t="s">
        <v>428</v>
      </c>
      <c r="D16" s="146" t="s">
        <v>428</v>
      </c>
      <c r="E16" s="154" t="s">
        <v>428</v>
      </c>
      <c r="F16" s="154" t="s">
        <v>428</v>
      </c>
      <c r="G16" s="146" t="s">
        <v>428</v>
      </c>
      <c r="H16" s="146" t="s">
        <v>428</v>
      </c>
    </row>
    <row r="17" spans="2:11" x14ac:dyDescent="0.25">
      <c r="B17" s="118" t="s">
        <v>23</v>
      </c>
      <c r="E17" s="15"/>
      <c r="F17" s="15"/>
    </row>
    <row r="18" spans="2:11" x14ac:dyDescent="0.25">
      <c r="B18" s="483" t="s">
        <v>545</v>
      </c>
      <c r="C18" s="198">
        <v>597155819</v>
      </c>
      <c r="D18" s="199">
        <v>559517698</v>
      </c>
      <c r="E18" s="198">
        <v>588675.42000000004</v>
      </c>
      <c r="F18" s="212">
        <v>383515.05</v>
      </c>
      <c r="G18" s="198">
        <v>262718</v>
      </c>
      <c r="H18" s="212">
        <v>128721</v>
      </c>
    </row>
    <row r="19" spans="2:11" x14ac:dyDescent="0.25">
      <c r="B19" s="997" t="s">
        <v>32</v>
      </c>
      <c r="C19" s="200">
        <v>15429</v>
      </c>
      <c r="D19" s="175">
        <v>30067</v>
      </c>
      <c r="E19" s="200">
        <v>1544.93</v>
      </c>
      <c r="F19" s="213">
        <v>2979.33</v>
      </c>
      <c r="G19" s="200">
        <v>1643</v>
      </c>
      <c r="H19" s="213">
        <v>5625</v>
      </c>
      <c r="I19" s="440"/>
      <c r="J19" s="440"/>
      <c r="K19" s="440"/>
    </row>
    <row r="20" spans="2:11" x14ac:dyDescent="0.25">
      <c r="B20" s="997" t="s">
        <v>433</v>
      </c>
      <c r="C20" s="1252">
        <v>649002064</v>
      </c>
      <c r="D20" s="1255">
        <v>484284232</v>
      </c>
      <c r="E20" s="200">
        <v>643519.9</v>
      </c>
      <c r="F20" s="213">
        <v>483118.54</v>
      </c>
      <c r="G20" s="200">
        <v>2404889</v>
      </c>
      <c r="H20" s="213">
        <v>1712653</v>
      </c>
      <c r="I20" s="440"/>
      <c r="J20" s="440"/>
      <c r="K20" s="440"/>
    </row>
    <row r="21" spans="2:11" x14ac:dyDescent="0.25">
      <c r="B21" s="997" t="s">
        <v>46</v>
      </c>
      <c r="C21" s="200">
        <v>425021</v>
      </c>
      <c r="D21" s="175">
        <v>75</v>
      </c>
      <c r="E21" s="200" t="s">
        <v>101</v>
      </c>
      <c r="F21" s="213" t="s">
        <v>101</v>
      </c>
      <c r="G21" s="200">
        <v>25</v>
      </c>
      <c r="H21" s="175" t="s">
        <v>101</v>
      </c>
      <c r="I21" s="440"/>
      <c r="J21" s="440"/>
      <c r="K21" s="440"/>
    </row>
    <row r="22" spans="2:11" x14ac:dyDescent="0.25">
      <c r="B22" s="1009" t="s">
        <v>568</v>
      </c>
      <c r="C22" s="176">
        <v>121944</v>
      </c>
      <c r="D22" s="201">
        <v>135026</v>
      </c>
      <c r="E22" s="176">
        <v>3634.38</v>
      </c>
      <c r="F22" s="201">
        <v>3938.93</v>
      </c>
      <c r="G22" s="176">
        <v>2167</v>
      </c>
      <c r="H22" s="201">
        <v>3532</v>
      </c>
      <c r="I22" s="440"/>
      <c r="J22" s="440"/>
      <c r="K22" s="440"/>
    </row>
    <row r="23" spans="2:11" x14ac:dyDescent="0.25">
      <c r="B23" s="111"/>
      <c r="C23" s="1024" t="s">
        <v>428</v>
      </c>
      <c r="D23" s="1024" t="s">
        <v>428</v>
      </c>
      <c r="E23" s="454" t="s">
        <v>428</v>
      </c>
      <c r="F23" s="454" t="s">
        <v>428</v>
      </c>
      <c r="G23" s="1024" t="s">
        <v>428</v>
      </c>
      <c r="H23" s="1024" t="s">
        <v>428</v>
      </c>
      <c r="I23" s="440"/>
      <c r="J23" s="440"/>
      <c r="K23" s="440"/>
    </row>
    <row r="24" spans="2:11" x14ac:dyDescent="0.25">
      <c r="B24" s="118" t="s">
        <v>52</v>
      </c>
      <c r="C24" s="440"/>
      <c r="D24" s="440"/>
      <c r="E24" s="444"/>
      <c r="F24" s="444"/>
      <c r="G24" s="440"/>
      <c r="H24" s="440"/>
      <c r="I24" s="440"/>
      <c r="J24" s="440"/>
      <c r="K24" s="440"/>
    </row>
    <row r="25" spans="2:11" x14ac:dyDescent="0.25">
      <c r="B25" s="483" t="s">
        <v>60</v>
      </c>
      <c r="C25" s="198">
        <v>2747131</v>
      </c>
      <c r="D25" s="199">
        <v>5306146</v>
      </c>
      <c r="E25" s="203">
        <v>2620.83</v>
      </c>
      <c r="F25" s="204">
        <v>4524.09</v>
      </c>
      <c r="G25" s="212">
        <v>125816</v>
      </c>
      <c r="H25" s="211">
        <v>74998</v>
      </c>
      <c r="I25" s="440"/>
      <c r="J25" s="440"/>
      <c r="K25" s="440"/>
    </row>
    <row r="26" spans="2:11" x14ac:dyDescent="0.25">
      <c r="B26" s="997" t="s">
        <v>129</v>
      </c>
      <c r="C26" s="200">
        <v>73850</v>
      </c>
      <c r="D26" s="175">
        <v>70150</v>
      </c>
      <c r="E26" s="205">
        <v>80.64</v>
      </c>
      <c r="F26" s="206">
        <v>80.040000000000006</v>
      </c>
      <c r="G26" s="213">
        <v>550</v>
      </c>
      <c r="H26" s="210">
        <v>9600</v>
      </c>
    </row>
    <row r="27" spans="2:11" x14ac:dyDescent="0.25">
      <c r="B27" s="997" t="s">
        <v>604</v>
      </c>
      <c r="C27" s="200">
        <v>28326</v>
      </c>
      <c r="D27" s="175">
        <v>187174</v>
      </c>
      <c r="E27" s="205">
        <v>1.1200000000000001</v>
      </c>
      <c r="F27" s="206">
        <v>6.78</v>
      </c>
      <c r="G27" s="213">
        <v>199</v>
      </c>
      <c r="H27" s="210">
        <v>1037</v>
      </c>
    </row>
    <row r="28" spans="2:11" x14ac:dyDescent="0.25">
      <c r="B28" s="997" t="s">
        <v>68</v>
      </c>
      <c r="C28" s="200">
        <v>27199540</v>
      </c>
      <c r="D28" s="175">
        <v>32230327</v>
      </c>
      <c r="E28" s="205">
        <v>171671.95</v>
      </c>
      <c r="F28" s="206">
        <v>37189.24</v>
      </c>
      <c r="G28" s="213">
        <v>6033839</v>
      </c>
      <c r="H28" s="210">
        <v>5489721</v>
      </c>
    </row>
    <row r="29" spans="2:11" x14ac:dyDescent="0.25">
      <c r="B29" s="997" t="s">
        <v>74</v>
      </c>
      <c r="C29" s="200">
        <v>22571105</v>
      </c>
      <c r="D29" s="175">
        <v>33018691</v>
      </c>
      <c r="E29" s="205">
        <v>23867.47</v>
      </c>
      <c r="F29" s="206">
        <v>29831.02</v>
      </c>
      <c r="G29" s="213">
        <v>1835536</v>
      </c>
      <c r="H29" s="210">
        <v>1375680</v>
      </c>
    </row>
    <row r="30" spans="2:11" x14ac:dyDescent="0.25">
      <c r="B30" s="1009" t="s">
        <v>88</v>
      </c>
      <c r="C30" s="176">
        <v>11085138</v>
      </c>
      <c r="D30" s="201">
        <v>14359596</v>
      </c>
      <c r="E30" s="207">
        <v>114887.96</v>
      </c>
      <c r="F30" s="208">
        <v>138590.13</v>
      </c>
      <c r="G30" s="219">
        <v>472074</v>
      </c>
      <c r="H30" s="209">
        <v>420731</v>
      </c>
    </row>
    <row r="31" spans="2:11" x14ac:dyDescent="0.25">
      <c r="B31" s="111"/>
      <c r="C31" s="114"/>
      <c r="D31" s="114"/>
      <c r="E31" s="68"/>
      <c r="F31" s="68"/>
      <c r="G31" s="114"/>
      <c r="H31" s="114"/>
    </row>
    <row r="33" spans="3:8" ht="12" customHeight="1" x14ac:dyDescent="0.25"/>
    <row r="34" spans="3:8" ht="12" customHeight="1" x14ac:dyDescent="0.25"/>
    <row r="35" spans="3:8" ht="12" customHeight="1" x14ac:dyDescent="0.25"/>
    <row r="36" spans="3:8" ht="12" customHeight="1" x14ac:dyDescent="0.25"/>
    <row r="37" spans="3:8" ht="12" customHeight="1" x14ac:dyDescent="0.25"/>
    <row r="38" spans="3:8" ht="12" customHeight="1" x14ac:dyDescent="0.25">
      <c r="C38" s="1" t="s">
        <v>428</v>
      </c>
      <c r="D38" s="1" t="s">
        <v>428</v>
      </c>
      <c r="E38" s="1" t="s">
        <v>428</v>
      </c>
      <c r="F38" s="1" t="s">
        <v>428</v>
      </c>
      <c r="G38" s="1" t="s">
        <v>428</v>
      </c>
      <c r="H38" s="1" t="s">
        <v>428</v>
      </c>
    </row>
    <row r="39" spans="3:8" ht="12" customHeight="1" x14ac:dyDescent="0.25">
      <c r="C39" s="1" t="s">
        <v>428</v>
      </c>
      <c r="D39" s="1" t="s">
        <v>428</v>
      </c>
      <c r="E39" s="1" t="s">
        <v>428</v>
      </c>
      <c r="F39" s="1" t="s">
        <v>428</v>
      </c>
      <c r="G39" s="1" t="s">
        <v>428</v>
      </c>
      <c r="H39" s="1" t="s">
        <v>428</v>
      </c>
    </row>
    <row r="40" spans="3:8" ht="12" customHeight="1" x14ac:dyDescent="0.25">
      <c r="C40" s="1" t="s">
        <v>428</v>
      </c>
      <c r="D40" s="1" t="s">
        <v>428</v>
      </c>
      <c r="E40" s="1" t="s">
        <v>428</v>
      </c>
      <c r="F40" s="1" t="s">
        <v>428</v>
      </c>
      <c r="G40" s="1" t="s">
        <v>428</v>
      </c>
      <c r="H40" s="1" t="s">
        <v>428</v>
      </c>
    </row>
    <row r="41" spans="3:8" ht="12" customHeight="1" x14ac:dyDescent="0.25">
      <c r="C41" s="1" t="s">
        <v>428</v>
      </c>
      <c r="D41" s="1" t="s">
        <v>428</v>
      </c>
      <c r="E41" s="1" t="s">
        <v>428</v>
      </c>
      <c r="F41" s="1" t="s">
        <v>428</v>
      </c>
      <c r="G41" s="1" t="s">
        <v>428</v>
      </c>
      <c r="H41" s="1" t="s">
        <v>428</v>
      </c>
    </row>
    <row r="42" spans="3:8" ht="12" customHeight="1" x14ac:dyDescent="0.25">
      <c r="C42" s="1" t="s">
        <v>428</v>
      </c>
      <c r="D42" s="1" t="s">
        <v>428</v>
      </c>
      <c r="E42" s="1" t="s">
        <v>428</v>
      </c>
      <c r="F42" s="1" t="s">
        <v>428</v>
      </c>
      <c r="G42" s="1" t="s">
        <v>428</v>
      </c>
      <c r="H42" s="1" t="s">
        <v>428</v>
      </c>
    </row>
    <row r="43" spans="3:8" ht="12" customHeight="1" x14ac:dyDescent="0.25">
      <c r="C43" s="1" t="s">
        <v>428</v>
      </c>
      <c r="D43" s="1" t="s">
        <v>428</v>
      </c>
      <c r="E43" s="1" t="s">
        <v>428</v>
      </c>
      <c r="F43" s="1" t="s">
        <v>428</v>
      </c>
      <c r="G43" s="1" t="s">
        <v>428</v>
      </c>
      <c r="H43" s="1" t="s">
        <v>428</v>
      </c>
    </row>
    <row r="44" spans="3:8" ht="12" customHeight="1" x14ac:dyDescent="0.25">
      <c r="C44" s="1" t="s">
        <v>428</v>
      </c>
      <c r="D44" s="1" t="s">
        <v>428</v>
      </c>
      <c r="E44" s="1" t="s">
        <v>428</v>
      </c>
      <c r="F44" s="1" t="s">
        <v>428</v>
      </c>
      <c r="G44" s="1" t="s">
        <v>428</v>
      </c>
      <c r="H44" s="1" t="s">
        <v>428</v>
      </c>
    </row>
    <row r="45" spans="3:8" ht="12" customHeight="1" x14ac:dyDescent="0.25">
      <c r="C45" s="1" t="s">
        <v>428</v>
      </c>
      <c r="D45" s="1" t="s">
        <v>428</v>
      </c>
      <c r="E45" s="1" t="s">
        <v>428</v>
      </c>
      <c r="F45" s="1" t="s">
        <v>428</v>
      </c>
      <c r="G45" s="1" t="s">
        <v>428</v>
      </c>
      <c r="H45" s="1" t="s">
        <v>428</v>
      </c>
    </row>
    <row r="46" spans="3:8" ht="12" customHeight="1" x14ac:dyDescent="0.25">
      <c r="C46" s="1" t="s">
        <v>428</v>
      </c>
      <c r="D46" s="1" t="s">
        <v>428</v>
      </c>
      <c r="E46" s="1" t="s">
        <v>428</v>
      </c>
      <c r="F46" s="1" t="s">
        <v>428</v>
      </c>
      <c r="G46" s="1" t="s">
        <v>428</v>
      </c>
      <c r="H46" s="1" t="s">
        <v>428</v>
      </c>
    </row>
    <row r="47" spans="3:8" ht="12" customHeight="1" x14ac:dyDescent="0.25">
      <c r="C47" s="1" t="s">
        <v>428</v>
      </c>
      <c r="D47" s="1" t="s">
        <v>428</v>
      </c>
      <c r="E47" s="1" t="s">
        <v>428</v>
      </c>
      <c r="F47" s="1" t="s">
        <v>428</v>
      </c>
      <c r="G47" s="1" t="s">
        <v>428</v>
      </c>
      <c r="H47" s="1" t="s">
        <v>428</v>
      </c>
    </row>
    <row r="48" spans="3:8" ht="12" customHeight="1" x14ac:dyDescent="0.25">
      <c r="C48" s="1" t="s">
        <v>428</v>
      </c>
      <c r="D48" s="1" t="s">
        <v>428</v>
      </c>
      <c r="E48" s="1" t="s">
        <v>428</v>
      </c>
      <c r="F48" s="1" t="s">
        <v>428</v>
      </c>
      <c r="G48" s="1" t="s">
        <v>428</v>
      </c>
      <c r="H48" s="1" t="s">
        <v>428</v>
      </c>
    </row>
    <row r="49" spans="3:8" ht="12" customHeight="1" x14ac:dyDescent="0.25">
      <c r="C49" s="1" t="s">
        <v>428</v>
      </c>
      <c r="D49" s="1" t="s">
        <v>428</v>
      </c>
      <c r="E49" s="1" t="s">
        <v>428</v>
      </c>
      <c r="F49" s="1" t="s">
        <v>428</v>
      </c>
      <c r="G49" s="1" t="s">
        <v>428</v>
      </c>
      <c r="H49" s="1" t="s">
        <v>428</v>
      </c>
    </row>
    <row r="50" spans="3:8" ht="12" customHeight="1" x14ac:dyDescent="0.25">
      <c r="C50" s="1" t="s">
        <v>428</v>
      </c>
      <c r="D50" s="1" t="s">
        <v>428</v>
      </c>
      <c r="E50" s="1" t="s">
        <v>428</v>
      </c>
      <c r="F50" s="1" t="s">
        <v>428</v>
      </c>
      <c r="G50" s="1" t="s">
        <v>428</v>
      </c>
      <c r="H50" s="1" t="s">
        <v>428</v>
      </c>
    </row>
    <row r="51" spans="3:8" ht="12" customHeight="1" x14ac:dyDescent="0.25">
      <c r="C51" s="1" t="s">
        <v>428</v>
      </c>
      <c r="D51" s="1" t="s">
        <v>428</v>
      </c>
      <c r="E51" s="1" t="s">
        <v>428</v>
      </c>
      <c r="F51" s="1" t="s">
        <v>428</v>
      </c>
      <c r="G51" s="1" t="s">
        <v>428</v>
      </c>
      <c r="H51" s="1" t="s">
        <v>428</v>
      </c>
    </row>
    <row r="52" spans="3:8" ht="12" customHeight="1" x14ac:dyDescent="0.25">
      <c r="C52" s="1" t="s">
        <v>428</v>
      </c>
      <c r="D52" s="1" t="s">
        <v>428</v>
      </c>
      <c r="E52" s="1" t="s">
        <v>428</v>
      </c>
      <c r="F52" s="1" t="s">
        <v>428</v>
      </c>
      <c r="G52" s="1" t="s">
        <v>428</v>
      </c>
      <c r="H52" s="1" t="s">
        <v>428</v>
      </c>
    </row>
    <row r="53" spans="3:8" ht="12" customHeight="1" x14ac:dyDescent="0.25">
      <c r="C53" s="1" t="s">
        <v>428</v>
      </c>
      <c r="D53" s="1" t="s">
        <v>428</v>
      </c>
      <c r="E53" s="1" t="s">
        <v>428</v>
      </c>
      <c r="F53" s="1" t="s">
        <v>428</v>
      </c>
      <c r="G53" s="1" t="s">
        <v>428</v>
      </c>
      <c r="H53" s="1" t="s">
        <v>428</v>
      </c>
    </row>
    <row r="54" spans="3:8" ht="12" customHeight="1" x14ac:dyDescent="0.25">
      <c r="C54" s="1" t="s">
        <v>428</v>
      </c>
      <c r="D54" s="1" t="s">
        <v>428</v>
      </c>
      <c r="E54" s="1" t="s">
        <v>428</v>
      </c>
      <c r="F54" s="1" t="s">
        <v>428</v>
      </c>
      <c r="G54" s="1" t="s">
        <v>428</v>
      </c>
      <c r="H54" s="1" t="s">
        <v>428</v>
      </c>
    </row>
    <row r="55" spans="3:8" ht="12" customHeight="1" x14ac:dyDescent="0.25">
      <c r="C55" s="1" t="s">
        <v>428</v>
      </c>
      <c r="D55" s="1" t="s">
        <v>428</v>
      </c>
      <c r="E55" s="1" t="s">
        <v>428</v>
      </c>
      <c r="F55" s="1" t="s">
        <v>428</v>
      </c>
      <c r="G55" s="1" t="s">
        <v>428</v>
      </c>
      <c r="H55" s="1" t="s">
        <v>428</v>
      </c>
    </row>
    <row r="56" spans="3:8" x14ac:dyDescent="0.25">
      <c r="C56" s="1" t="s">
        <v>428</v>
      </c>
      <c r="D56" s="1" t="s">
        <v>428</v>
      </c>
      <c r="E56" s="1" t="s">
        <v>428</v>
      </c>
      <c r="F56" s="1" t="s">
        <v>428</v>
      </c>
      <c r="G56" s="1" t="s">
        <v>428</v>
      </c>
      <c r="H56" s="1" t="s">
        <v>428</v>
      </c>
    </row>
    <row r="57" spans="3:8" x14ac:dyDescent="0.25">
      <c r="C57" s="1" t="s">
        <v>428</v>
      </c>
      <c r="D57" s="1" t="s">
        <v>428</v>
      </c>
      <c r="E57" s="1" t="s">
        <v>428</v>
      </c>
      <c r="F57" s="1" t="s">
        <v>428</v>
      </c>
      <c r="G57" s="1" t="s">
        <v>428</v>
      </c>
      <c r="H57" s="1" t="s">
        <v>428</v>
      </c>
    </row>
    <row r="58" spans="3:8" x14ac:dyDescent="0.25">
      <c r="C58" s="1" t="s">
        <v>428</v>
      </c>
      <c r="D58" s="1" t="s">
        <v>428</v>
      </c>
      <c r="E58" s="1" t="s">
        <v>428</v>
      </c>
      <c r="F58" s="1" t="s">
        <v>428</v>
      </c>
      <c r="G58" s="1" t="s">
        <v>428</v>
      </c>
      <c r="H58" s="1" t="s">
        <v>428</v>
      </c>
    </row>
    <row r="59" spans="3:8" x14ac:dyDescent="0.25">
      <c r="C59" s="1" t="s">
        <v>428</v>
      </c>
      <c r="D59" s="1" t="s">
        <v>428</v>
      </c>
      <c r="E59" s="1" t="s">
        <v>428</v>
      </c>
      <c r="F59" s="1" t="s">
        <v>428</v>
      </c>
      <c r="G59" s="1" t="s">
        <v>428</v>
      </c>
      <c r="H59" s="1" t="s">
        <v>428</v>
      </c>
    </row>
    <row r="60" spans="3:8" x14ac:dyDescent="0.25">
      <c r="C60" s="1" t="s">
        <v>428</v>
      </c>
      <c r="D60" s="1" t="s">
        <v>428</v>
      </c>
      <c r="E60" s="1" t="s">
        <v>428</v>
      </c>
      <c r="F60" s="1" t="s">
        <v>428</v>
      </c>
      <c r="G60" s="1" t="s">
        <v>428</v>
      </c>
      <c r="H60" s="1" t="s">
        <v>428</v>
      </c>
    </row>
    <row r="61" spans="3:8" x14ac:dyDescent="0.25">
      <c r="C61" s="1" t="s">
        <v>428</v>
      </c>
      <c r="D61" s="1" t="s">
        <v>428</v>
      </c>
      <c r="E61" s="1" t="s">
        <v>428</v>
      </c>
      <c r="F61" s="1" t="s">
        <v>428</v>
      </c>
      <c r="G61" s="1" t="s">
        <v>428</v>
      </c>
      <c r="H61" s="1" t="s">
        <v>428</v>
      </c>
    </row>
    <row r="62" spans="3:8" x14ac:dyDescent="0.25">
      <c r="C62" s="1" t="s">
        <v>428</v>
      </c>
      <c r="D62" s="1" t="s">
        <v>428</v>
      </c>
      <c r="E62" s="1" t="s">
        <v>428</v>
      </c>
      <c r="F62" s="1" t="s">
        <v>428</v>
      </c>
      <c r="G62" s="1" t="s">
        <v>428</v>
      </c>
      <c r="H62" s="1" t="s">
        <v>428</v>
      </c>
    </row>
    <row r="63" spans="3:8" x14ac:dyDescent="0.25">
      <c r="C63" s="1" t="s">
        <v>428</v>
      </c>
      <c r="D63" s="1" t="s">
        <v>428</v>
      </c>
      <c r="E63" s="1" t="s">
        <v>428</v>
      </c>
      <c r="F63" s="1" t="s">
        <v>428</v>
      </c>
      <c r="G63" s="1" t="s">
        <v>428</v>
      </c>
      <c r="H63" s="1" t="s">
        <v>428</v>
      </c>
    </row>
    <row r="64" spans="3: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sheetData>
  <mergeCells count="7">
    <mergeCell ref="B4:B6"/>
    <mergeCell ref="C4:D4"/>
    <mergeCell ref="E4:F4"/>
    <mergeCell ref="G4:H4"/>
    <mergeCell ref="C5:D5"/>
    <mergeCell ref="E5:F5"/>
    <mergeCell ref="G5:H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B1:J76"/>
  <sheetViews>
    <sheetView showGridLines="0" zoomScale="85" zoomScaleNormal="85" workbookViewId="0">
      <selection activeCell="F27" sqref="F27"/>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31" width="9.140625" style="1"/>
    <col min="232" max="232" width="2.85546875" style="1" customWidth="1"/>
    <col min="233" max="233" width="45.85546875" style="1" customWidth="1"/>
    <col min="234" max="234" width="2.85546875" style="1" customWidth="1"/>
    <col min="235" max="236" width="15.71093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487" width="9.140625" style="1"/>
    <col min="488" max="488" width="2.85546875" style="1" customWidth="1"/>
    <col min="489" max="489" width="45.85546875" style="1" customWidth="1"/>
    <col min="490" max="490" width="2.85546875" style="1" customWidth="1"/>
    <col min="491" max="492" width="15.71093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743" width="9.140625" style="1"/>
    <col min="744" max="744" width="2.85546875" style="1" customWidth="1"/>
    <col min="745" max="745" width="45.85546875" style="1" customWidth="1"/>
    <col min="746" max="746" width="2.85546875" style="1" customWidth="1"/>
    <col min="747" max="748" width="15.71093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999" width="9.140625" style="1"/>
    <col min="1000" max="1000" width="2.85546875" style="1" customWidth="1"/>
    <col min="1001" max="1001" width="45.85546875" style="1" customWidth="1"/>
    <col min="1002" max="1002" width="2.85546875" style="1" customWidth="1"/>
    <col min="1003" max="1004" width="15.71093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255" width="9.140625" style="1"/>
    <col min="1256" max="1256" width="2.85546875" style="1" customWidth="1"/>
    <col min="1257" max="1257" width="45.85546875" style="1" customWidth="1"/>
    <col min="1258" max="1258" width="2.85546875" style="1" customWidth="1"/>
    <col min="1259" max="1260" width="15.71093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511" width="9.140625" style="1"/>
    <col min="1512" max="1512" width="2.85546875" style="1" customWidth="1"/>
    <col min="1513" max="1513" width="45.85546875" style="1" customWidth="1"/>
    <col min="1514" max="1514" width="2.85546875" style="1" customWidth="1"/>
    <col min="1515" max="1516" width="15.71093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767" width="9.140625" style="1"/>
    <col min="1768" max="1768" width="2.85546875" style="1" customWidth="1"/>
    <col min="1769" max="1769" width="45.85546875" style="1" customWidth="1"/>
    <col min="1770" max="1770" width="2.85546875" style="1" customWidth="1"/>
    <col min="1771" max="1772" width="15.71093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2023" width="9.140625" style="1"/>
    <col min="2024" max="2024" width="2.85546875" style="1" customWidth="1"/>
    <col min="2025" max="2025" width="45.85546875" style="1" customWidth="1"/>
    <col min="2026" max="2026" width="2.85546875" style="1" customWidth="1"/>
    <col min="2027" max="2028" width="15.71093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279" width="9.140625" style="1"/>
    <col min="2280" max="2280" width="2.85546875" style="1" customWidth="1"/>
    <col min="2281" max="2281" width="45.85546875" style="1" customWidth="1"/>
    <col min="2282" max="2282" width="2.85546875" style="1" customWidth="1"/>
    <col min="2283" max="2284" width="15.71093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535" width="9.140625" style="1"/>
    <col min="2536" max="2536" width="2.85546875" style="1" customWidth="1"/>
    <col min="2537" max="2537" width="45.85546875" style="1" customWidth="1"/>
    <col min="2538" max="2538" width="2.85546875" style="1" customWidth="1"/>
    <col min="2539" max="2540" width="15.71093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791" width="9.140625" style="1"/>
    <col min="2792" max="2792" width="2.85546875" style="1" customWidth="1"/>
    <col min="2793" max="2793" width="45.85546875" style="1" customWidth="1"/>
    <col min="2794" max="2794" width="2.85546875" style="1" customWidth="1"/>
    <col min="2795" max="2796" width="15.71093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3047" width="9.140625" style="1"/>
    <col min="3048" max="3048" width="2.85546875" style="1" customWidth="1"/>
    <col min="3049" max="3049" width="45.85546875" style="1" customWidth="1"/>
    <col min="3050" max="3050" width="2.85546875" style="1" customWidth="1"/>
    <col min="3051" max="3052" width="15.71093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303" width="9.140625" style="1"/>
    <col min="3304" max="3304" width="2.85546875" style="1" customWidth="1"/>
    <col min="3305" max="3305" width="45.85546875" style="1" customWidth="1"/>
    <col min="3306" max="3306" width="2.85546875" style="1" customWidth="1"/>
    <col min="3307" max="3308" width="15.71093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559" width="9.140625" style="1"/>
    <col min="3560" max="3560" width="2.85546875" style="1" customWidth="1"/>
    <col min="3561" max="3561" width="45.85546875" style="1" customWidth="1"/>
    <col min="3562" max="3562" width="2.85546875" style="1" customWidth="1"/>
    <col min="3563" max="3564" width="15.71093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815" width="9.140625" style="1"/>
    <col min="3816" max="3816" width="2.85546875" style="1" customWidth="1"/>
    <col min="3817" max="3817" width="45.85546875" style="1" customWidth="1"/>
    <col min="3818" max="3818" width="2.85546875" style="1" customWidth="1"/>
    <col min="3819" max="3820" width="15.71093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4071" width="9.140625" style="1"/>
    <col min="4072" max="4072" width="2.85546875" style="1" customWidth="1"/>
    <col min="4073" max="4073" width="45.85546875" style="1" customWidth="1"/>
    <col min="4074" max="4074" width="2.85546875" style="1" customWidth="1"/>
    <col min="4075" max="4076" width="15.71093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327" width="9.140625" style="1"/>
    <col min="4328" max="4328" width="2.85546875" style="1" customWidth="1"/>
    <col min="4329" max="4329" width="45.85546875" style="1" customWidth="1"/>
    <col min="4330" max="4330" width="2.85546875" style="1" customWidth="1"/>
    <col min="4331" max="4332" width="15.71093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583" width="9.140625" style="1"/>
    <col min="4584" max="4584" width="2.85546875" style="1" customWidth="1"/>
    <col min="4585" max="4585" width="45.85546875" style="1" customWidth="1"/>
    <col min="4586" max="4586" width="2.85546875" style="1" customWidth="1"/>
    <col min="4587" max="4588" width="15.71093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839" width="9.140625" style="1"/>
    <col min="4840" max="4840" width="2.85546875" style="1" customWidth="1"/>
    <col min="4841" max="4841" width="45.85546875" style="1" customWidth="1"/>
    <col min="4842" max="4842" width="2.85546875" style="1" customWidth="1"/>
    <col min="4843" max="4844" width="15.71093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5095" width="9.140625" style="1"/>
    <col min="5096" max="5096" width="2.85546875" style="1" customWidth="1"/>
    <col min="5097" max="5097" width="45.85546875" style="1" customWidth="1"/>
    <col min="5098" max="5098" width="2.85546875" style="1" customWidth="1"/>
    <col min="5099" max="5100" width="15.71093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351" width="9.140625" style="1"/>
    <col min="5352" max="5352" width="2.85546875" style="1" customWidth="1"/>
    <col min="5353" max="5353" width="45.85546875" style="1" customWidth="1"/>
    <col min="5354" max="5354" width="2.85546875" style="1" customWidth="1"/>
    <col min="5355" max="5356" width="15.71093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607" width="9.140625" style="1"/>
    <col min="5608" max="5608" width="2.85546875" style="1" customWidth="1"/>
    <col min="5609" max="5609" width="45.85546875" style="1" customWidth="1"/>
    <col min="5610" max="5610" width="2.85546875" style="1" customWidth="1"/>
    <col min="5611" max="5612" width="15.71093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863" width="9.140625" style="1"/>
    <col min="5864" max="5864" width="2.85546875" style="1" customWidth="1"/>
    <col min="5865" max="5865" width="45.85546875" style="1" customWidth="1"/>
    <col min="5866" max="5866" width="2.85546875" style="1" customWidth="1"/>
    <col min="5867" max="5868" width="15.71093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6119" width="9.140625" style="1"/>
    <col min="6120" max="6120" width="2.85546875" style="1" customWidth="1"/>
    <col min="6121" max="6121" width="45.85546875" style="1" customWidth="1"/>
    <col min="6122" max="6122" width="2.85546875" style="1" customWidth="1"/>
    <col min="6123" max="6124" width="15.71093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375" width="9.140625" style="1"/>
    <col min="6376" max="6376" width="2.85546875" style="1" customWidth="1"/>
    <col min="6377" max="6377" width="45.85546875" style="1" customWidth="1"/>
    <col min="6378" max="6378" width="2.85546875" style="1" customWidth="1"/>
    <col min="6379" max="6380" width="15.71093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631" width="9.140625" style="1"/>
    <col min="6632" max="6632" width="2.85546875" style="1" customWidth="1"/>
    <col min="6633" max="6633" width="45.85546875" style="1" customWidth="1"/>
    <col min="6634" max="6634" width="2.85546875" style="1" customWidth="1"/>
    <col min="6635" max="6636" width="15.71093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887" width="9.140625" style="1"/>
    <col min="6888" max="6888" width="2.85546875" style="1" customWidth="1"/>
    <col min="6889" max="6889" width="45.85546875" style="1" customWidth="1"/>
    <col min="6890" max="6890" width="2.85546875" style="1" customWidth="1"/>
    <col min="6891" max="6892" width="15.71093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7143" width="9.140625" style="1"/>
    <col min="7144" max="7144" width="2.85546875" style="1" customWidth="1"/>
    <col min="7145" max="7145" width="45.85546875" style="1" customWidth="1"/>
    <col min="7146" max="7146" width="2.85546875" style="1" customWidth="1"/>
    <col min="7147" max="7148" width="15.71093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399" width="9.140625" style="1"/>
    <col min="7400" max="7400" width="2.85546875" style="1" customWidth="1"/>
    <col min="7401" max="7401" width="45.85546875" style="1" customWidth="1"/>
    <col min="7402" max="7402" width="2.85546875" style="1" customWidth="1"/>
    <col min="7403" max="7404" width="15.71093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655" width="9.140625" style="1"/>
    <col min="7656" max="7656" width="2.85546875" style="1" customWidth="1"/>
    <col min="7657" max="7657" width="45.85546875" style="1" customWidth="1"/>
    <col min="7658" max="7658" width="2.85546875" style="1" customWidth="1"/>
    <col min="7659" max="7660" width="15.71093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911" width="9.140625" style="1"/>
    <col min="7912" max="7912" width="2.85546875" style="1" customWidth="1"/>
    <col min="7913" max="7913" width="45.85546875" style="1" customWidth="1"/>
    <col min="7914" max="7914" width="2.85546875" style="1" customWidth="1"/>
    <col min="7915" max="7916" width="15.71093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8167" width="9.140625" style="1"/>
    <col min="8168" max="8168" width="2.85546875" style="1" customWidth="1"/>
    <col min="8169" max="8169" width="45.85546875" style="1" customWidth="1"/>
    <col min="8170" max="8170" width="2.85546875" style="1" customWidth="1"/>
    <col min="8171" max="8172" width="15.71093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423" width="9.140625" style="1"/>
    <col min="8424" max="8424" width="2.85546875" style="1" customWidth="1"/>
    <col min="8425" max="8425" width="45.85546875" style="1" customWidth="1"/>
    <col min="8426" max="8426" width="2.85546875" style="1" customWidth="1"/>
    <col min="8427" max="8428" width="15.71093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679" width="9.140625" style="1"/>
    <col min="8680" max="8680" width="2.85546875" style="1" customWidth="1"/>
    <col min="8681" max="8681" width="45.85546875" style="1" customWidth="1"/>
    <col min="8682" max="8682" width="2.85546875" style="1" customWidth="1"/>
    <col min="8683" max="8684" width="15.71093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935" width="9.140625" style="1"/>
    <col min="8936" max="8936" width="2.85546875" style="1" customWidth="1"/>
    <col min="8937" max="8937" width="45.85546875" style="1" customWidth="1"/>
    <col min="8938" max="8938" width="2.85546875" style="1" customWidth="1"/>
    <col min="8939" max="8940" width="15.71093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9191" width="9.140625" style="1"/>
    <col min="9192" max="9192" width="2.85546875" style="1" customWidth="1"/>
    <col min="9193" max="9193" width="45.85546875" style="1" customWidth="1"/>
    <col min="9194" max="9194" width="2.85546875" style="1" customWidth="1"/>
    <col min="9195" max="9196" width="15.71093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447" width="9.140625" style="1"/>
    <col min="9448" max="9448" width="2.85546875" style="1" customWidth="1"/>
    <col min="9449" max="9449" width="45.85546875" style="1" customWidth="1"/>
    <col min="9450" max="9450" width="2.85546875" style="1" customWidth="1"/>
    <col min="9451" max="9452" width="15.71093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703" width="9.140625" style="1"/>
    <col min="9704" max="9704" width="2.85546875" style="1" customWidth="1"/>
    <col min="9705" max="9705" width="45.85546875" style="1" customWidth="1"/>
    <col min="9706" max="9706" width="2.85546875" style="1" customWidth="1"/>
    <col min="9707" max="9708" width="15.71093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959" width="9.140625" style="1"/>
    <col min="9960" max="9960" width="2.85546875" style="1" customWidth="1"/>
    <col min="9961" max="9961" width="45.85546875" style="1" customWidth="1"/>
    <col min="9962" max="9962" width="2.85546875" style="1" customWidth="1"/>
    <col min="9963" max="9964" width="15.71093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10215" width="9.140625" style="1"/>
    <col min="10216" max="10216" width="2.85546875" style="1" customWidth="1"/>
    <col min="10217" max="10217" width="45.85546875" style="1" customWidth="1"/>
    <col min="10218" max="10218" width="2.85546875" style="1" customWidth="1"/>
    <col min="10219" max="10220" width="15.71093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471" width="9.140625" style="1"/>
    <col min="10472" max="10472" width="2.85546875" style="1" customWidth="1"/>
    <col min="10473" max="10473" width="45.85546875" style="1" customWidth="1"/>
    <col min="10474" max="10474" width="2.85546875" style="1" customWidth="1"/>
    <col min="10475" max="10476" width="15.71093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727" width="9.140625" style="1"/>
    <col min="10728" max="10728" width="2.85546875" style="1" customWidth="1"/>
    <col min="10729" max="10729" width="45.85546875" style="1" customWidth="1"/>
    <col min="10730" max="10730" width="2.85546875" style="1" customWidth="1"/>
    <col min="10731" max="10732" width="15.71093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983" width="9.140625" style="1"/>
    <col min="10984" max="10984" width="2.85546875" style="1" customWidth="1"/>
    <col min="10985" max="10985" width="45.85546875" style="1" customWidth="1"/>
    <col min="10986" max="10986" width="2.85546875" style="1" customWidth="1"/>
    <col min="10987" max="10988" width="15.71093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239" width="9.140625" style="1"/>
    <col min="11240" max="11240" width="2.85546875" style="1" customWidth="1"/>
    <col min="11241" max="11241" width="45.85546875" style="1" customWidth="1"/>
    <col min="11242" max="11242" width="2.85546875" style="1" customWidth="1"/>
    <col min="11243" max="11244" width="15.71093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495" width="9.140625" style="1"/>
    <col min="11496" max="11496" width="2.85546875" style="1" customWidth="1"/>
    <col min="11497" max="11497" width="45.85546875" style="1" customWidth="1"/>
    <col min="11498" max="11498" width="2.85546875" style="1" customWidth="1"/>
    <col min="11499" max="11500" width="15.71093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751" width="9.140625" style="1"/>
    <col min="11752" max="11752" width="2.85546875" style="1" customWidth="1"/>
    <col min="11753" max="11753" width="45.85546875" style="1" customWidth="1"/>
    <col min="11754" max="11754" width="2.85546875" style="1" customWidth="1"/>
    <col min="11755" max="11756" width="15.71093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2007" width="9.140625" style="1"/>
    <col min="12008" max="12008" width="2.85546875" style="1" customWidth="1"/>
    <col min="12009" max="12009" width="45.85546875" style="1" customWidth="1"/>
    <col min="12010" max="12010" width="2.85546875" style="1" customWidth="1"/>
    <col min="12011" max="12012" width="15.71093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263" width="9.140625" style="1"/>
    <col min="12264" max="12264" width="2.85546875" style="1" customWidth="1"/>
    <col min="12265" max="12265" width="45.85546875" style="1" customWidth="1"/>
    <col min="12266" max="12266" width="2.85546875" style="1" customWidth="1"/>
    <col min="12267" max="12268" width="15.71093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519" width="9.140625" style="1"/>
    <col min="12520" max="12520" width="2.85546875" style="1" customWidth="1"/>
    <col min="12521" max="12521" width="45.85546875" style="1" customWidth="1"/>
    <col min="12522" max="12522" width="2.85546875" style="1" customWidth="1"/>
    <col min="12523" max="12524" width="15.71093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775" width="9.140625" style="1"/>
    <col min="12776" max="12776" width="2.85546875" style="1" customWidth="1"/>
    <col min="12777" max="12777" width="45.85546875" style="1" customWidth="1"/>
    <col min="12778" max="12778" width="2.85546875" style="1" customWidth="1"/>
    <col min="12779" max="12780" width="15.71093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3031" width="9.140625" style="1"/>
    <col min="13032" max="13032" width="2.85546875" style="1" customWidth="1"/>
    <col min="13033" max="13033" width="45.85546875" style="1" customWidth="1"/>
    <col min="13034" max="13034" width="2.85546875" style="1" customWidth="1"/>
    <col min="13035" max="13036" width="15.71093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287" width="9.140625" style="1"/>
    <col min="13288" max="13288" width="2.85546875" style="1" customWidth="1"/>
    <col min="13289" max="13289" width="45.85546875" style="1" customWidth="1"/>
    <col min="13290" max="13290" width="2.85546875" style="1" customWidth="1"/>
    <col min="13291" max="13292" width="15.71093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543" width="9.140625" style="1"/>
    <col min="13544" max="13544" width="2.85546875" style="1" customWidth="1"/>
    <col min="13545" max="13545" width="45.85546875" style="1" customWidth="1"/>
    <col min="13546" max="13546" width="2.85546875" style="1" customWidth="1"/>
    <col min="13547" max="13548" width="15.71093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799" width="9.140625" style="1"/>
    <col min="13800" max="13800" width="2.85546875" style="1" customWidth="1"/>
    <col min="13801" max="13801" width="45.85546875" style="1" customWidth="1"/>
    <col min="13802" max="13802" width="2.85546875" style="1" customWidth="1"/>
    <col min="13803" max="13804" width="15.71093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4055" width="9.140625" style="1"/>
    <col min="14056" max="14056" width="2.85546875" style="1" customWidth="1"/>
    <col min="14057" max="14057" width="45.85546875" style="1" customWidth="1"/>
    <col min="14058" max="14058" width="2.85546875" style="1" customWidth="1"/>
    <col min="14059" max="14060" width="15.71093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311" width="9.140625" style="1"/>
    <col min="14312" max="14312" width="2.85546875" style="1" customWidth="1"/>
    <col min="14313" max="14313" width="45.85546875" style="1" customWidth="1"/>
    <col min="14314" max="14314" width="2.85546875" style="1" customWidth="1"/>
    <col min="14315" max="14316" width="15.71093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567" width="9.140625" style="1"/>
    <col min="14568" max="14568" width="2.85546875" style="1" customWidth="1"/>
    <col min="14569" max="14569" width="45.85546875" style="1" customWidth="1"/>
    <col min="14570" max="14570" width="2.85546875" style="1" customWidth="1"/>
    <col min="14571" max="14572" width="15.71093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823" width="9.140625" style="1"/>
    <col min="14824" max="14824" width="2.85546875" style="1" customWidth="1"/>
    <col min="14825" max="14825" width="45.85546875" style="1" customWidth="1"/>
    <col min="14826" max="14826" width="2.85546875" style="1" customWidth="1"/>
    <col min="14827" max="14828" width="15.71093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5079" width="9.140625" style="1"/>
    <col min="15080" max="15080" width="2.85546875" style="1" customWidth="1"/>
    <col min="15081" max="15081" width="45.85546875" style="1" customWidth="1"/>
    <col min="15082" max="15082" width="2.85546875" style="1" customWidth="1"/>
    <col min="15083" max="15084" width="15.71093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335" width="9.140625" style="1"/>
    <col min="15336" max="15336" width="2.85546875" style="1" customWidth="1"/>
    <col min="15337" max="15337" width="45.85546875" style="1" customWidth="1"/>
    <col min="15338" max="15338" width="2.85546875" style="1" customWidth="1"/>
    <col min="15339" max="15340" width="15.71093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591" width="9.140625" style="1"/>
    <col min="15592" max="15592" width="2.85546875" style="1" customWidth="1"/>
    <col min="15593" max="15593" width="45.85546875" style="1" customWidth="1"/>
    <col min="15594" max="15594" width="2.85546875" style="1" customWidth="1"/>
    <col min="15595" max="15596" width="15.71093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847" width="9.140625" style="1"/>
    <col min="15848" max="15848" width="2.85546875" style="1" customWidth="1"/>
    <col min="15849" max="15849" width="45.85546875" style="1" customWidth="1"/>
    <col min="15850" max="15850" width="2.85546875" style="1" customWidth="1"/>
    <col min="15851" max="15852" width="15.71093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6103" width="9.140625" style="1"/>
    <col min="16104" max="16104" width="2.85546875" style="1" customWidth="1"/>
    <col min="16105" max="16105" width="45.85546875" style="1" customWidth="1"/>
    <col min="16106" max="16106" width="2.85546875" style="1" customWidth="1"/>
    <col min="16107" max="16108" width="15.71093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384" width="9.140625" style="1"/>
  </cols>
  <sheetData>
    <row r="1" spans="2:8" ht="12" customHeight="1" x14ac:dyDescent="0.25"/>
    <row r="2" spans="2:8" x14ac:dyDescent="0.25">
      <c r="B2" s="27" t="s">
        <v>344</v>
      </c>
    </row>
    <row r="3" spans="2:8" x14ac:dyDescent="0.25">
      <c r="B3" s="27" t="s">
        <v>345</v>
      </c>
    </row>
    <row r="4" spans="2:8" s="514" customFormat="1" x14ac:dyDescent="0.25">
      <c r="B4" s="1516" t="s">
        <v>4</v>
      </c>
      <c r="C4" s="1517" t="s">
        <v>318</v>
      </c>
      <c r="D4" s="1517"/>
      <c r="E4" s="1517" t="s">
        <v>319</v>
      </c>
      <c r="F4" s="1517"/>
      <c r="G4" s="1517" t="s">
        <v>320</v>
      </c>
      <c r="H4" s="1517"/>
    </row>
    <row r="5" spans="2:8" s="514" customFormat="1" x14ac:dyDescent="0.25">
      <c r="B5" s="1516"/>
      <c r="C5" s="1518" t="s">
        <v>321</v>
      </c>
      <c r="D5" s="1518"/>
      <c r="E5" s="1518" t="s">
        <v>3</v>
      </c>
      <c r="F5" s="1518"/>
      <c r="G5" s="1518" t="s">
        <v>321</v>
      </c>
      <c r="H5" s="1518"/>
    </row>
    <row r="6" spans="2:8" s="514" customFormat="1" x14ac:dyDescent="0.25">
      <c r="B6" s="1516"/>
      <c r="C6" s="1481">
        <v>2019</v>
      </c>
      <c r="D6" s="1481">
        <v>2018</v>
      </c>
      <c r="E6" s="1481">
        <v>2019</v>
      </c>
      <c r="F6" s="1481">
        <v>2018</v>
      </c>
      <c r="G6" s="1481">
        <v>2019</v>
      </c>
      <c r="H6" s="1481">
        <v>2018</v>
      </c>
    </row>
    <row r="7" spans="2:8" x14ac:dyDescent="0.25">
      <c r="B7" s="177"/>
      <c r="C7" s="178"/>
      <c r="D7" s="178"/>
      <c r="E7" s="178"/>
      <c r="F7" s="178"/>
      <c r="G7" s="178"/>
      <c r="H7" s="178"/>
    </row>
    <row r="8" spans="2:8" x14ac:dyDescent="0.25">
      <c r="B8" s="118" t="s">
        <v>6</v>
      </c>
    </row>
    <row r="9" spans="2:8" x14ac:dyDescent="0.25">
      <c r="B9" s="483" t="s">
        <v>508</v>
      </c>
      <c r="C9" s="198">
        <v>441198777</v>
      </c>
      <c r="D9" s="212">
        <v>323485815</v>
      </c>
      <c r="E9" s="203">
        <v>8119069.4000000004</v>
      </c>
      <c r="F9" s="204">
        <v>7005451.9500000002</v>
      </c>
      <c r="G9" s="198">
        <v>5646987</v>
      </c>
      <c r="H9" s="199">
        <v>5730984</v>
      </c>
    </row>
    <row r="10" spans="2:8" x14ac:dyDescent="0.25">
      <c r="B10" s="997" t="s">
        <v>13</v>
      </c>
      <c r="C10" s="200">
        <v>500384</v>
      </c>
      <c r="D10" s="213">
        <v>723984</v>
      </c>
      <c r="E10" s="205">
        <v>22275.71</v>
      </c>
      <c r="F10" s="206">
        <v>28322.3</v>
      </c>
      <c r="G10" s="200">
        <v>2564</v>
      </c>
      <c r="H10" s="175">
        <v>8329</v>
      </c>
    </row>
    <row r="11" spans="2:8" x14ac:dyDescent="0.25">
      <c r="B11" s="997" t="s">
        <v>17</v>
      </c>
      <c r="C11" s="200">
        <v>4753874</v>
      </c>
      <c r="D11" s="213">
        <v>6265311</v>
      </c>
      <c r="E11" s="205">
        <v>48999.38</v>
      </c>
      <c r="F11" s="206">
        <v>62605.85</v>
      </c>
      <c r="G11" s="200">
        <v>533976</v>
      </c>
      <c r="H11" s="175">
        <v>336466</v>
      </c>
    </row>
    <row r="12" spans="2:8" x14ac:dyDescent="0.25">
      <c r="B12" s="997" t="s">
        <v>510</v>
      </c>
      <c r="C12" s="200">
        <v>5562292</v>
      </c>
      <c r="D12" s="213">
        <v>0</v>
      </c>
      <c r="E12" s="205">
        <v>4342.08</v>
      </c>
      <c r="F12" s="206">
        <v>0</v>
      </c>
      <c r="G12" s="200">
        <v>0</v>
      </c>
      <c r="H12" s="175">
        <v>0</v>
      </c>
    </row>
    <row r="13" spans="2:8" x14ac:dyDescent="0.25">
      <c r="B13" s="997" t="s">
        <v>107</v>
      </c>
      <c r="C13" s="200">
        <v>204317773</v>
      </c>
      <c r="D13" s="213">
        <v>234465974</v>
      </c>
      <c r="E13" s="205">
        <v>19351368.670000002</v>
      </c>
      <c r="F13" s="206">
        <v>23543432</v>
      </c>
      <c r="G13" s="200">
        <v>1898108</v>
      </c>
      <c r="H13" s="175">
        <v>1654937</v>
      </c>
    </row>
    <row r="14" spans="2:8" x14ac:dyDescent="0.25">
      <c r="B14" s="997" t="s">
        <v>109</v>
      </c>
      <c r="C14" s="200">
        <v>5597003</v>
      </c>
      <c r="D14" s="213">
        <v>7204528</v>
      </c>
      <c r="E14" s="205">
        <v>450545</v>
      </c>
      <c r="F14" s="206">
        <v>601137</v>
      </c>
      <c r="G14" s="200">
        <v>58273</v>
      </c>
      <c r="H14" s="175">
        <v>87407</v>
      </c>
    </row>
    <row r="15" spans="2:8" x14ac:dyDescent="0.25">
      <c r="B15" s="1009" t="s">
        <v>536</v>
      </c>
      <c r="C15" s="176">
        <v>45027925</v>
      </c>
      <c r="D15" s="219" t="s">
        <v>101</v>
      </c>
      <c r="E15" s="207">
        <v>47417.72</v>
      </c>
      <c r="F15" s="208" t="s">
        <v>101</v>
      </c>
      <c r="G15" s="176">
        <v>764351</v>
      </c>
      <c r="H15" s="201" t="s">
        <v>101</v>
      </c>
    </row>
    <row r="16" spans="2:8" x14ac:dyDescent="0.25">
      <c r="B16" s="111"/>
      <c r="C16" s="114"/>
      <c r="D16" s="114"/>
      <c r="E16" s="114"/>
      <c r="F16" s="114"/>
      <c r="G16" s="114"/>
      <c r="H16" s="114"/>
    </row>
    <row r="17" spans="2:10" x14ac:dyDescent="0.25">
      <c r="B17" s="111"/>
      <c r="C17" s="146" t="s">
        <v>428</v>
      </c>
      <c r="D17" s="146" t="s">
        <v>428</v>
      </c>
      <c r="E17" s="154" t="s">
        <v>428</v>
      </c>
      <c r="F17" s="154" t="s">
        <v>428</v>
      </c>
      <c r="G17" s="146" t="s">
        <v>428</v>
      </c>
      <c r="H17" s="146" t="s">
        <v>428</v>
      </c>
    </row>
    <row r="18" spans="2:10" x14ac:dyDescent="0.25">
      <c r="B18" s="118" t="s">
        <v>23</v>
      </c>
      <c r="E18" s="15"/>
      <c r="F18" s="15"/>
    </row>
    <row r="19" spans="2:10" x14ac:dyDescent="0.25">
      <c r="B19" s="483" t="s">
        <v>545</v>
      </c>
      <c r="C19" s="198">
        <v>385903652</v>
      </c>
      <c r="D19" s="212">
        <v>455441592</v>
      </c>
      <c r="E19" s="203">
        <v>381788.19</v>
      </c>
      <c r="F19" s="204">
        <v>369268.43</v>
      </c>
      <c r="G19" s="198">
        <v>706088</v>
      </c>
      <c r="H19" s="199">
        <v>701621</v>
      </c>
    </row>
    <row r="20" spans="2:10" x14ac:dyDescent="0.25">
      <c r="B20" s="997" t="s">
        <v>32</v>
      </c>
      <c r="C20" s="200">
        <v>1989408</v>
      </c>
      <c r="D20" s="213">
        <v>1779895</v>
      </c>
      <c r="E20" s="205">
        <v>196055.71</v>
      </c>
      <c r="F20" s="206">
        <v>175585.66</v>
      </c>
      <c r="G20" s="200">
        <v>24811</v>
      </c>
      <c r="H20" s="175">
        <v>32284</v>
      </c>
    </row>
    <row r="21" spans="2:10" x14ac:dyDescent="0.25">
      <c r="B21" s="997" t="s">
        <v>38</v>
      </c>
      <c r="C21" s="200">
        <v>87012521</v>
      </c>
      <c r="D21" s="213">
        <v>76170096</v>
      </c>
      <c r="E21" s="205">
        <v>879949.95</v>
      </c>
      <c r="F21" s="206">
        <v>754657.58</v>
      </c>
      <c r="G21" s="200">
        <v>740395</v>
      </c>
      <c r="H21" s="175">
        <v>635443</v>
      </c>
      <c r="I21" s="440"/>
      <c r="J21" s="440"/>
    </row>
    <row r="22" spans="2:10" x14ac:dyDescent="0.25">
      <c r="B22" s="997" t="s">
        <v>433</v>
      </c>
      <c r="C22" s="200">
        <v>617569582</v>
      </c>
      <c r="D22" s="213">
        <v>603051797</v>
      </c>
      <c r="E22" s="205">
        <v>620336.06999999995</v>
      </c>
      <c r="F22" s="206">
        <v>602715.56000000006</v>
      </c>
      <c r="G22" s="200">
        <v>2612129</v>
      </c>
      <c r="H22" s="175">
        <v>2037413</v>
      </c>
      <c r="I22" s="440"/>
      <c r="J22" s="440"/>
    </row>
    <row r="23" spans="2:10" x14ac:dyDescent="0.25">
      <c r="B23" s="997" t="s">
        <v>46</v>
      </c>
      <c r="C23" s="200">
        <v>23507532</v>
      </c>
      <c r="D23" s="213">
        <v>18369707</v>
      </c>
      <c r="E23" s="205" t="s">
        <v>101</v>
      </c>
      <c r="F23" s="206" t="s">
        <v>101</v>
      </c>
      <c r="G23" s="200">
        <v>143921</v>
      </c>
      <c r="H23" s="175">
        <v>71095</v>
      </c>
      <c r="I23" s="440"/>
      <c r="J23" s="440"/>
    </row>
    <row r="24" spans="2:10" x14ac:dyDescent="0.25">
      <c r="B24" s="997" t="s">
        <v>568</v>
      </c>
      <c r="C24" s="200">
        <v>961762</v>
      </c>
      <c r="D24" s="213">
        <v>624532</v>
      </c>
      <c r="E24" s="205">
        <v>27237.68</v>
      </c>
      <c r="F24" s="206">
        <v>18345.689999999999</v>
      </c>
      <c r="G24" s="200">
        <v>3419</v>
      </c>
      <c r="H24" s="175">
        <v>6563</v>
      </c>
      <c r="I24" s="440"/>
      <c r="J24" s="440"/>
    </row>
    <row r="25" spans="2:10" x14ac:dyDescent="0.25">
      <c r="B25" s="1009" t="s">
        <v>570</v>
      </c>
      <c r="C25" s="176">
        <v>674060</v>
      </c>
      <c r="D25" s="219">
        <v>685847</v>
      </c>
      <c r="E25" s="207" t="s">
        <v>101</v>
      </c>
      <c r="F25" s="208" t="s">
        <v>101</v>
      </c>
      <c r="G25" s="176">
        <v>39014</v>
      </c>
      <c r="H25" s="201">
        <v>18627</v>
      </c>
      <c r="I25" s="440"/>
      <c r="J25" s="440"/>
    </row>
    <row r="26" spans="2:10" x14ac:dyDescent="0.25">
      <c r="B26" s="111"/>
      <c r="C26" s="1024" t="s">
        <v>428</v>
      </c>
      <c r="D26" s="440" t="s">
        <v>428</v>
      </c>
      <c r="E26" s="454" t="s">
        <v>428</v>
      </c>
      <c r="F26" s="444" t="s">
        <v>428</v>
      </c>
      <c r="G26" s="1024" t="s">
        <v>428</v>
      </c>
      <c r="H26" s="440" t="s">
        <v>428</v>
      </c>
      <c r="I26" s="440"/>
      <c r="J26" s="440"/>
    </row>
    <row r="27" spans="2:10" x14ac:dyDescent="0.25">
      <c r="B27" s="118" t="s">
        <v>52</v>
      </c>
      <c r="E27" s="15"/>
    </row>
    <row r="28" spans="2:10" x14ac:dyDescent="0.25">
      <c r="B28" s="483" t="s">
        <v>60</v>
      </c>
      <c r="C28" s="198">
        <v>71230276</v>
      </c>
      <c r="D28" s="212">
        <v>99545803</v>
      </c>
      <c r="E28" s="203">
        <v>69562.3</v>
      </c>
      <c r="F28" s="204">
        <v>91077.19</v>
      </c>
      <c r="G28" s="198">
        <v>911606</v>
      </c>
      <c r="H28" s="199">
        <v>1262205</v>
      </c>
    </row>
    <row r="29" spans="2:10" x14ac:dyDescent="0.25">
      <c r="B29" s="997" t="s">
        <v>129</v>
      </c>
      <c r="C29" s="200">
        <v>5963561</v>
      </c>
      <c r="D29" s="213">
        <v>6036966</v>
      </c>
      <c r="E29" s="205">
        <v>6379.85</v>
      </c>
      <c r="F29" s="206">
        <v>6577.97</v>
      </c>
      <c r="G29" s="200">
        <v>618289</v>
      </c>
      <c r="H29" s="175">
        <v>592018</v>
      </c>
    </row>
    <row r="30" spans="2:10" x14ac:dyDescent="0.25">
      <c r="B30" s="997" t="s">
        <v>604</v>
      </c>
      <c r="C30" s="200">
        <v>20767147</v>
      </c>
      <c r="D30" s="213">
        <v>18701078</v>
      </c>
      <c r="E30" s="205">
        <v>107669.88</v>
      </c>
      <c r="F30" s="206">
        <v>117795.46</v>
      </c>
      <c r="G30" s="200">
        <v>312391</v>
      </c>
      <c r="H30" s="175">
        <v>131719</v>
      </c>
    </row>
    <row r="31" spans="2:10" x14ac:dyDescent="0.25">
      <c r="B31" s="997" t="s">
        <v>474</v>
      </c>
      <c r="C31" s="200">
        <v>96299</v>
      </c>
      <c r="D31" s="213">
        <v>14733</v>
      </c>
      <c r="E31" s="205">
        <v>10764.98</v>
      </c>
      <c r="F31" s="206">
        <v>1677.8</v>
      </c>
      <c r="G31" s="200">
        <v>20308</v>
      </c>
      <c r="H31" s="175">
        <v>902</v>
      </c>
    </row>
    <row r="32" spans="2:10" x14ac:dyDescent="0.25">
      <c r="B32" s="997" t="s">
        <v>68</v>
      </c>
      <c r="C32" s="200">
        <v>44237768</v>
      </c>
      <c r="D32" s="213">
        <v>41972958</v>
      </c>
      <c r="E32" s="205">
        <v>47385.55</v>
      </c>
      <c r="F32" s="206">
        <v>40405.660000000003</v>
      </c>
      <c r="G32" s="200">
        <v>6033839</v>
      </c>
      <c r="H32" s="175">
        <v>1408969</v>
      </c>
    </row>
    <row r="33" spans="2:8" x14ac:dyDescent="0.25">
      <c r="B33" s="997" t="s">
        <v>74</v>
      </c>
      <c r="C33" s="200">
        <v>438672037</v>
      </c>
      <c r="D33" s="213">
        <v>574949331</v>
      </c>
      <c r="E33" s="205">
        <v>468182.84</v>
      </c>
      <c r="F33" s="206">
        <v>535882.54</v>
      </c>
      <c r="G33" s="200">
        <v>2703284</v>
      </c>
      <c r="H33" s="175">
        <v>2796290</v>
      </c>
    </row>
    <row r="34" spans="2:8" x14ac:dyDescent="0.25">
      <c r="B34" s="1009" t="s">
        <v>143</v>
      </c>
      <c r="C34" s="176">
        <v>1333516</v>
      </c>
      <c r="D34" s="219">
        <v>2044463</v>
      </c>
      <c r="E34" s="207">
        <v>1389.67</v>
      </c>
      <c r="F34" s="208">
        <v>2025.7763561242168</v>
      </c>
      <c r="G34" s="176">
        <v>82191</v>
      </c>
      <c r="H34" s="201">
        <v>66811</v>
      </c>
    </row>
    <row r="48" spans="2:8" x14ac:dyDescent="0.25">
      <c r="C48" s="1" t="s">
        <v>428</v>
      </c>
      <c r="D48" s="1" t="s">
        <v>428</v>
      </c>
      <c r="E48" s="1" t="s">
        <v>428</v>
      </c>
      <c r="F48" s="1" t="s">
        <v>428</v>
      </c>
      <c r="G48" s="1" t="s">
        <v>428</v>
      </c>
      <c r="H48" s="1" t="s">
        <v>428</v>
      </c>
    </row>
    <row r="49" spans="3:8" x14ac:dyDescent="0.25">
      <c r="C49" s="1" t="s">
        <v>428</v>
      </c>
      <c r="D49" s="1" t="s">
        <v>428</v>
      </c>
      <c r="E49" s="1" t="s">
        <v>428</v>
      </c>
      <c r="F49" s="1" t="s">
        <v>428</v>
      </c>
      <c r="G49" s="1" t="s">
        <v>428</v>
      </c>
      <c r="H49" s="1" t="s">
        <v>428</v>
      </c>
    </row>
    <row r="50" spans="3:8" x14ac:dyDescent="0.25">
      <c r="C50" s="1" t="s">
        <v>428</v>
      </c>
      <c r="D50" s="1" t="s">
        <v>428</v>
      </c>
      <c r="E50" s="1" t="s">
        <v>428</v>
      </c>
      <c r="F50" s="1" t="s">
        <v>428</v>
      </c>
      <c r="G50" s="1" t="s">
        <v>428</v>
      </c>
      <c r="H50" s="1" t="s">
        <v>428</v>
      </c>
    </row>
    <row r="51" spans="3:8" x14ac:dyDescent="0.25">
      <c r="C51" s="1" t="s">
        <v>428</v>
      </c>
      <c r="D51" s="1" t="s">
        <v>428</v>
      </c>
      <c r="E51" s="1" t="s">
        <v>428</v>
      </c>
      <c r="F51" s="1" t="s">
        <v>428</v>
      </c>
      <c r="G51" s="1" t="s">
        <v>428</v>
      </c>
      <c r="H51" s="1" t="s">
        <v>428</v>
      </c>
    </row>
    <row r="52" spans="3:8" x14ac:dyDescent="0.25">
      <c r="C52" s="1" t="s">
        <v>428</v>
      </c>
      <c r="D52" s="1" t="s">
        <v>428</v>
      </c>
      <c r="E52" s="1" t="s">
        <v>428</v>
      </c>
      <c r="F52" s="1" t="s">
        <v>428</v>
      </c>
      <c r="G52" s="1" t="s">
        <v>428</v>
      </c>
      <c r="H52" s="1" t="s">
        <v>428</v>
      </c>
    </row>
    <row r="53" spans="3:8" x14ac:dyDescent="0.25">
      <c r="C53" s="1" t="s">
        <v>428</v>
      </c>
      <c r="D53" s="1" t="s">
        <v>428</v>
      </c>
      <c r="E53" s="1" t="s">
        <v>428</v>
      </c>
      <c r="F53" s="1" t="s">
        <v>428</v>
      </c>
      <c r="G53" s="1" t="s">
        <v>428</v>
      </c>
      <c r="H53" s="1" t="s">
        <v>428</v>
      </c>
    </row>
    <row r="54" spans="3:8" x14ac:dyDescent="0.25">
      <c r="C54" s="1" t="s">
        <v>428</v>
      </c>
      <c r="D54" s="1" t="s">
        <v>428</v>
      </c>
      <c r="E54" s="1" t="s">
        <v>428</v>
      </c>
      <c r="F54" s="1" t="s">
        <v>428</v>
      </c>
      <c r="G54" s="1" t="s">
        <v>428</v>
      </c>
      <c r="H54" s="1" t="s">
        <v>428</v>
      </c>
    </row>
    <row r="55" spans="3:8" x14ac:dyDescent="0.25">
      <c r="C55" s="1" t="s">
        <v>428</v>
      </c>
      <c r="D55" s="1" t="s">
        <v>428</v>
      </c>
      <c r="E55" s="1" t="s">
        <v>428</v>
      </c>
      <c r="F55" s="1" t="s">
        <v>428</v>
      </c>
      <c r="G55" s="1" t="s">
        <v>428</v>
      </c>
      <c r="H55" s="1" t="s">
        <v>428</v>
      </c>
    </row>
    <row r="56" spans="3:8" x14ac:dyDescent="0.25">
      <c r="C56" s="1" t="s">
        <v>428</v>
      </c>
      <c r="D56" s="1" t="s">
        <v>428</v>
      </c>
      <c r="E56" s="1" t="s">
        <v>428</v>
      </c>
      <c r="F56" s="1" t="s">
        <v>428</v>
      </c>
      <c r="G56" s="1" t="s">
        <v>428</v>
      </c>
      <c r="H56" s="1" t="s">
        <v>428</v>
      </c>
    </row>
    <row r="57" spans="3:8" ht="12" customHeight="1" x14ac:dyDescent="0.25">
      <c r="C57" s="1" t="s">
        <v>428</v>
      </c>
      <c r="D57" s="1" t="s">
        <v>428</v>
      </c>
      <c r="E57" s="1" t="s">
        <v>428</v>
      </c>
      <c r="F57" s="1" t="s">
        <v>428</v>
      </c>
      <c r="G57" s="1" t="s">
        <v>428</v>
      </c>
      <c r="H57" s="1" t="s">
        <v>428</v>
      </c>
    </row>
    <row r="58" spans="3:8" ht="12" customHeight="1" x14ac:dyDescent="0.25">
      <c r="C58" s="1" t="s">
        <v>428</v>
      </c>
      <c r="D58" s="1" t="s">
        <v>428</v>
      </c>
      <c r="E58" s="1" t="s">
        <v>428</v>
      </c>
      <c r="F58" s="1" t="s">
        <v>428</v>
      </c>
      <c r="G58" s="1" t="s">
        <v>428</v>
      </c>
      <c r="H58" s="1" t="s">
        <v>428</v>
      </c>
    </row>
    <row r="59" spans="3:8" ht="12" customHeight="1" x14ac:dyDescent="0.25">
      <c r="C59" s="1" t="s">
        <v>428</v>
      </c>
      <c r="D59" s="1" t="s">
        <v>428</v>
      </c>
      <c r="E59" s="1" t="s">
        <v>428</v>
      </c>
      <c r="F59" s="1" t="s">
        <v>428</v>
      </c>
      <c r="G59" s="1" t="s">
        <v>428</v>
      </c>
      <c r="H59" s="1" t="s">
        <v>428</v>
      </c>
    </row>
    <row r="60" spans="3:8" ht="12" customHeight="1" x14ac:dyDescent="0.25">
      <c r="C60" s="1" t="s">
        <v>428</v>
      </c>
      <c r="D60" s="1" t="s">
        <v>428</v>
      </c>
      <c r="E60" s="1" t="s">
        <v>428</v>
      </c>
      <c r="F60" s="1" t="s">
        <v>428</v>
      </c>
      <c r="G60" s="1" t="s">
        <v>428</v>
      </c>
      <c r="H60" s="1" t="s">
        <v>428</v>
      </c>
    </row>
    <row r="61" spans="3:8" ht="12" customHeight="1" x14ac:dyDescent="0.25">
      <c r="C61" s="1" t="s">
        <v>428</v>
      </c>
      <c r="D61" s="1" t="s">
        <v>428</v>
      </c>
      <c r="E61" s="1" t="s">
        <v>428</v>
      </c>
      <c r="F61" s="1" t="s">
        <v>428</v>
      </c>
      <c r="G61" s="1" t="s">
        <v>428</v>
      </c>
      <c r="H61" s="1" t="s">
        <v>428</v>
      </c>
    </row>
    <row r="62" spans="3:8" ht="12" customHeight="1" x14ac:dyDescent="0.25">
      <c r="C62" s="1" t="s">
        <v>428</v>
      </c>
      <c r="D62" s="1" t="s">
        <v>428</v>
      </c>
      <c r="E62" s="1" t="s">
        <v>428</v>
      </c>
      <c r="F62" s="1" t="s">
        <v>428</v>
      </c>
      <c r="G62" s="1" t="s">
        <v>428</v>
      </c>
      <c r="H62" s="1" t="s">
        <v>428</v>
      </c>
    </row>
    <row r="63" spans="3:8" x14ac:dyDescent="0.25">
      <c r="C63" s="1" t="s">
        <v>428</v>
      </c>
      <c r="D63" s="1" t="s">
        <v>428</v>
      </c>
      <c r="E63" s="1" t="s">
        <v>428</v>
      </c>
      <c r="F63" s="1" t="s">
        <v>428</v>
      </c>
      <c r="G63" s="1" t="s">
        <v>428</v>
      </c>
      <c r="H63" s="1" t="s">
        <v>428</v>
      </c>
    </row>
    <row r="64" spans="3: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row r="75" spans="3:8" x14ac:dyDescent="0.25">
      <c r="C75" s="1" t="s">
        <v>428</v>
      </c>
      <c r="D75" s="1" t="s">
        <v>428</v>
      </c>
      <c r="E75" s="1" t="s">
        <v>428</v>
      </c>
      <c r="F75" s="1" t="s">
        <v>428</v>
      </c>
      <c r="G75" s="1" t="s">
        <v>428</v>
      </c>
      <c r="H75" s="1" t="s">
        <v>428</v>
      </c>
    </row>
    <row r="76" spans="3:8" x14ac:dyDescent="0.25">
      <c r="C76" s="1" t="s">
        <v>428</v>
      </c>
      <c r="D76" s="1" t="s">
        <v>428</v>
      </c>
      <c r="E76" s="1" t="s">
        <v>428</v>
      </c>
      <c r="F76" s="1" t="s">
        <v>428</v>
      </c>
      <c r="G76" s="1" t="s">
        <v>428</v>
      </c>
      <c r="H76" s="1" t="s">
        <v>428</v>
      </c>
    </row>
  </sheetData>
  <mergeCells count="7">
    <mergeCell ref="B4:B6"/>
    <mergeCell ref="C4:D4"/>
    <mergeCell ref="E4:F4"/>
    <mergeCell ref="G4:H4"/>
    <mergeCell ref="C5:D5"/>
    <mergeCell ref="E5:F5"/>
    <mergeCell ref="G5:H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B1:I74"/>
  <sheetViews>
    <sheetView showGridLines="0" zoomScale="85" zoomScaleNormal="85" workbookViewId="0">
      <selection activeCell="M22" sqref="M22"/>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22" width="9.140625" style="1"/>
    <col min="223" max="223" width="2.85546875" style="1" customWidth="1"/>
    <col min="224" max="224" width="45.85546875" style="1" customWidth="1"/>
    <col min="225" max="225" width="2.85546875" style="1" customWidth="1"/>
    <col min="226" max="227" width="15.7109375" style="1" customWidth="1"/>
    <col min="228" max="228" width="2.85546875" style="1" customWidth="1"/>
    <col min="229" max="230" width="15.7109375" style="1" customWidth="1"/>
    <col min="231" max="231" width="2.85546875" style="1" customWidth="1"/>
    <col min="232" max="233" width="15.7109375" style="1" customWidth="1"/>
    <col min="234" max="234" width="2.85546875" style="1" customWidth="1"/>
    <col min="235" max="236" width="15.7109375" style="1" customWidth="1"/>
    <col min="237" max="237" width="2.85546875" style="1" customWidth="1"/>
    <col min="238" max="239" width="15.7109375" style="1" customWidth="1"/>
    <col min="240" max="240" width="2.85546875" style="1" customWidth="1"/>
    <col min="241" max="242" width="15.7109375" style="1" customWidth="1"/>
    <col min="243" max="243" width="2.85546875" style="1" customWidth="1"/>
    <col min="244" max="478" width="9.140625" style="1"/>
    <col min="479" max="479" width="2.85546875" style="1" customWidth="1"/>
    <col min="480" max="480" width="45.85546875" style="1" customWidth="1"/>
    <col min="481" max="481" width="2.85546875" style="1" customWidth="1"/>
    <col min="482" max="483" width="15.7109375" style="1" customWidth="1"/>
    <col min="484" max="484" width="2.85546875" style="1" customWidth="1"/>
    <col min="485" max="486" width="15.7109375" style="1" customWidth="1"/>
    <col min="487" max="487" width="2.85546875" style="1" customWidth="1"/>
    <col min="488" max="489" width="15.7109375" style="1" customWidth="1"/>
    <col min="490" max="490" width="2.85546875" style="1" customWidth="1"/>
    <col min="491" max="492" width="15.7109375" style="1" customWidth="1"/>
    <col min="493" max="493" width="2.85546875" style="1" customWidth="1"/>
    <col min="494" max="495" width="15.7109375" style="1" customWidth="1"/>
    <col min="496" max="496" width="2.85546875" style="1" customWidth="1"/>
    <col min="497" max="498" width="15.7109375" style="1" customWidth="1"/>
    <col min="499" max="499" width="2.85546875" style="1" customWidth="1"/>
    <col min="500" max="734" width="9.140625" style="1"/>
    <col min="735" max="735" width="2.85546875" style="1" customWidth="1"/>
    <col min="736" max="736" width="45.85546875" style="1" customWidth="1"/>
    <col min="737" max="737" width="2.85546875" style="1" customWidth="1"/>
    <col min="738" max="739" width="15.7109375" style="1" customWidth="1"/>
    <col min="740" max="740" width="2.85546875" style="1" customWidth="1"/>
    <col min="741" max="742" width="15.7109375" style="1" customWidth="1"/>
    <col min="743" max="743" width="2.85546875" style="1" customWidth="1"/>
    <col min="744" max="745" width="15.7109375" style="1" customWidth="1"/>
    <col min="746" max="746" width="2.85546875" style="1" customWidth="1"/>
    <col min="747" max="748" width="15.7109375" style="1" customWidth="1"/>
    <col min="749" max="749" width="2.85546875" style="1" customWidth="1"/>
    <col min="750" max="751" width="15.7109375" style="1" customWidth="1"/>
    <col min="752" max="752" width="2.85546875" style="1" customWidth="1"/>
    <col min="753" max="754" width="15.7109375" style="1" customWidth="1"/>
    <col min="755" max="755" width="2.85546875" style="1" customWidth="1"/>
    <col min="756" max="990" width="9.140625" style="1"/>
    <col min="991" max="991" width="2.85546875" style="1" customWidth="1"/>
    <col min="992" max="992" width="45.85546875" style="1" customWidth="1"/>
    <col min="993" max="993" width="2.85546875" style="1" customWidth="1"/>
    <col min="994" max="995" width="15.7109375" style="1" customWidth="1"/>
    <col min="996" max="996" width="2.85546875" style="1" customWidth="1"/>
    <col min="997" max="998" width="15.7109375" style="1" customWidth="1"/>
    <col min="999" max="999" width="2.85546875" style="1" customWidth="1"/>
    <col min="1000" max="1001" width="15.7109375" style="1" customWidth="1"/>
    <col min="1002" max="1002" width="2.85546875" style="1" customWidth="1"/>
    <col min="1003" max="1004" width="15.7109375" style="1" customWidth="1"/>
    <col min="1005" max="1005" width="2.85546875" style="1" customWidth="1"/>
    <col min="1006" max="1007" width="15.7109375" style="1" customWidth="1"/>
    <col min="1008" max="1008" width="2.85546875" style="1" customWidth="1"/>
    <col min="1009" max="1010" width="15.7109375" style="1" customWidth="1"/>
    <col min="1011" max="1011" width="2.85546875" style="1" customWidth="1"/>
    <col min="1012" max="1246" width="9.140625" style="1"/>
    <col min="1247" max="1247" width="2.85546875" style="1" customWidth="1"/>
    <col min="1248" max="1248" width="45.85546875" style="1" customWidth="1"/>
    <col min="1249" max="1249" width="2.85546875" style="1" customWidth="1"/>
    <col min="1250" max="1251" width="15.7109375" style="1" customWidth="1"/>
    <col min="1252" max="1252" width="2.85546875" style="1" customWidth="1"/>
    <col min="1253" max="1254" width="15.7109375" style="1" customWidth="1"/>
    <col min="1255" max="1255" width="2.85546875" style="1" customWidth="1"/>
    <col min="1256" max="1257" width="15.7109375" style="1" customWidth="1"/>
    <col min="1258" max="1258" width="2.85546875" style="1" customWidth="1"/>
    <col min="1259" max="1260" width="15.7109375" style="1" customWidth="1"/>
    <col min="1261" max="1261" width="2.85546875" style="1" customWidth="1"/>
    <col min="1262" max="1263" width="15.7109375" style="1" customWidth="1"/>
    <col min="1264" max="1264" width="2.85546875" style="1" customWidth="1"/>
    <col min="1265" max="1266" width="15.7109375" style="1" customWidth="1"/>
    <col min="1267" max="1267" width="2.85546875" style="1" customWidth="1"/>
    <col min="1268" max="1502" width="9.140625" style="1"/>
    <col min="1503" max="1503" width="2.85546875" style="1" customWidth="1"/>
    <col min="1504" max="1504" width="45.85546875" style="1" customWidth="1"/>
    <col min="1505" max="1505" width="2.85546875" style="1" customWidth="1"/>
    <col min="1506" max="1507" width="15.7109375" style="1" customWidth="1"/>
    <col min="1508" max="1508" width="2.85546875" style="1" customWidth="1"/>
    <col min="1509" max="1510" width="15.7109375" style="1" customWidth="1"/>
    <col min="1511" max="1511" width="2.85546875" style="1" customWidth="1"/>
    <col min="1512" max="1513" width="15.7109375" style="1" customWidth="1"/>
    <col min="1514" max="1514" width="2.85546875" style="1" customWidth="1"/>
    <col min="1515" max="1516" width="15.7109375" style="1" customWidth="1"/>
    <col min="1517" max="1517" width="2.85546875" style="1" customWidth="1"/>
    <col min="1518" max="1519" width="15.7109375" style="1" customWidth="1"/>
    <col min="1520" max="1520" width="2.85546875" style="1" customWidth="1"/>
    <col min="1521" max="1522" width="15.7109375" style="1" customWidth="1"/>
    <col min="1523" max="1523" width="2.85546875" style="1" customWidth="1"/>
    <col min="1524" max="1758" width="9.140625" style="1"/>
    <col min="1759" max="1759" width="2.85546875" style="1" customWidth="1"/>
    <col min="1760" max="1760" width="45.85546875" style="1" customWidth="1"/>
    <col min="1761" max="1761" width="2.85546875" style="1" customWidth="1"/>
    <col min="1762" max="1763" width="15.7109375" style="1" customWidth="1"/>
    <col min="1764" max="1764" width="2.85546875" style="1" customWidth="1"/>
    <col min="1765" max="1766" width="15.7109375" style="1" customWidth="1"/>
    <col min="1767" max="1767" width="2.85546875" style="1" customWidth="1"/>
    <col min="1768" max="1769" width="15.7109375" style="1" customWidth="1"/>
    <col min="1770" max="1770" width="2.85546875" style="1" customWidth="1"/>
    <col min="1771" max="1772" width="15.7109375" style="1" customWidth="1"/>
    <col min="1773" max="1773" width="2.85546875" style="1" customWidth="1"/>
    <col min="1774" max="1775" width="15.7109375" style="1" customWidth="1"/>
    <col min="1776" max="1776" width="2.85546875" style="1" customWidth="1"/>
    <col min="1777" max="1778" width="15.7109375" style="1" customWidth="1"/>
    <col min="1779" max="1779" width="2.85546875" style="1" customWidth="1"/>
    <col min="1780" max="2014" width="9.140625" style="1"/>
    <col min="2015" max="2015" width="2.85546875" style="1" customWidth="1"/>
    <col min="2016" max="2016" width="45.85546875" style="1" customWidth="1"/>
    <col min="2017" max="2017" width="2.85546875" style="1" customWidth="1"/>
    <col min="2018" max="2019" width="15.7109375" style="1" customWidth="1"/>
    <col min="2020" max="2020" width="2.85546875" style="1" customWidth="1"/>
    <col min="2021" max="2022" width="15.7109375" style="1" customWidth="1"/>
    <col min="2023" max="2023" width="2.85546875" style="1" customWidth="1"/>
    <col min="2024" max="2025" width="15.7109375" style="1" customWidth="1"/>
    <col min="2026" max="2026" width="2.85546875" style="1" customWidth="1"/>
    <col min="2027" max="2028" width="15.7109375" style="1" customWidth="1"/>
    <col min="2029" max="2029" width="2.85546875" style="1" customWidth="1"/>
    <col min="2030" max="2031" width="15.7109375" style="1" customWidth="1"/>
    <col min="2032" max="2032" width="2.85546875" style="1" customWidth="1"/>
    <col min="2033" max="2034" width="15.7109375" style="1" customWidth="1"/>
    <col min="2035" max="2035" width="2.85546875" style="1" customWidth="1"/>
    <col min="2036" max="2270" width="9.140625" style="1"/>
    <col min="2271" max="2271" width="2.85546875" style="1" customWidth="1"/>
    <col min="2272" max="2272" width="45.85546875" style="1" customWidth="1"/>
    <col min="2273" max="2273" width="2.85546875" style="1" customWidth="1"/>
    <col min="2274" max="2275" width="15.7109375" style="1" customWidth="1"/>
    <col min="2276" max="2276" width="2.85546875" style="1" customWidth="1"/>
    <col min="2277" max="2278" width="15.7109375" style="1" customWidth="1"/>
    <col min="2279" max="2279" width="2.85546875" style="1" customWidth="1"/>
    <col min="2280" max="2281" width="15.7109375" style="1" customWidth="1"/>
    <col min="2282" max="2282" width="2.85546875" style="1" customWidth="1"/>
    <col min="2283" max="2284" width="15.7109375" style="1" customWidth="1"/>
    <col min="2285" max="2285" width="2.85546875" style="1" customWidth="1"/>
    <col min="2286" max="2287" width="15.7109375" style="1" customWidth="1"/>
    <col min="2288" max="2288" width="2.85546875" style="1" customWidth="1"/>
    <col min="2289" max="2290" width="15.7109375" style="1" customWidth="1"/>
    <col min="2291" max="2291" width="2.85546875" style="1" customWidth="1"/>
    <col min="2292" max="2526" width="9.140625" style="1"/>
    <col min="2527" max="2527" width="2.85546875" style="1" customWidth="1"/>
    <col min="2528" max="2528" width="45.85546875" style="1" customWidth="1"/>
    <col min="2529" max="2529" width="2.85546875" style="1" customWidth="1"/>
    <col min="2530" max="2531" width="15.7109375" style="1" customWidth="1"/>
    <col min="2532" max="2532" width="2.85546875" style="1" customWidth="1"/>
    <col min="2533" max="2534" width="15.7109375" style="1" customWidth="1"/>
    <col min="2535" max="2535" width="2.85546875" style="1" customWidth="1"/>
    <col min="2536" max="2537" width="15.7109375" style="1" customWidth="1"/>
    <col min="2538" max="2538" width="2.85546875" style="1" customWidth="1"/>
    <col min="2539" max="2540" width="15.7109375" style="1" customWidth="1"/>
    <col min="2541" max="2541" width="2.85546875" style="1" customWidth="1"/>
    <col min="2542" max="2543" width="15.7109375" style="1" customWidth="1"/>
    <col min="2544" max="2544" width="2.85546875" style="1" customWidth="1"/>
    <col min="2545" max="2546" width="15.7109375" style="1" customWidth="1"/>
    <col min="2547" max="2547" width="2.85546875" style="1" customWidth="1"/>
    <col min="2548" max="2782" width="9.140625" style="1"/>
    <col min="2783" max="2783" width="2.85546875" style="1" customWidth="1"/>
    <col min="2784" max="2784" width="45.85546875" style="1" customWidth="1"/>
    <col min="2785" max="2785" width="2.85546875" style="1" customWidth="1"/>
    <col min="2786" max="2787" width="15.7109375" style="1" customWidth="1"/>
    <col min="2788" max="2788" width="2.85546875" style="1" customWidth="1"/>
    <col min="2789" max="2790" width="15.7109375" style="1" customWidth="1"/>
    <col min="2791" max="2791" width="2.85546875" style="1" customWidth="1"/>
    <col min="2792" max="2793" width="15.7109375" style="1" customWidth="1"/>
    <col min="2794" max="2794" width="2.85546875" style="1" customWidth="1"/>
    <col min="2795" max="2796" width="15.7109375" style="1" customWidth="1"/>
    <col min="2797" max="2797" width="2.85546875" style="1" customWidth="1"/>
    <col min="2798" max="2799" width="15.7109375" style="1" customWidth="1"/>
    <col min="2800" max="2800" width="2.85546875" style="1" customWidth="1"/>
    <col min="2801" max="2802" width="15.7109375" style="1" customWidth="1"/>
    <col min="2803" max="2803" width="2.85546875" style="1" customWidth="1"/>
    <col min="2804" max="3038" width="9.140625" style="1"/>
    <col min="3039" max="3039" width="2.85546875" style="1" customWidth="1"/>
    <col min="3040" max="3040" width="45.85546875" style="1" customWidth="1"/>
    <col min="3041" max="3041" width="2.85546875" style="1" customWidth="1"/>
    <col min="3042" max="3043" width="15.7109375" style="1" customWidth="1"/>
    <col min="3044" max="3044" width="2.85546875" style="1" customWidth="1"/>
    <col min="3045" max="3046" width="15.7109375" style="1" customWidth="1"/>
    <col min="3047" max="3047" width="2.85546875" style="1" customWidth="1"/>
    <col min="3048" max="3049" width="15.7109375" style="1" customWidth="1"/>
    <col min="3050" max="3050" width="2.85546875" style="1" customWidth="1"/>
    <col min="3051" max="3052" width="15.7109375" style="1" customWidth="1"/>
    <col min="3053" max="3053" width="2.85546875" style="1" customWidth="1"/>
    <col min="3054" max="3055" width="15.7109375" style="1" customWidth="1"/>
    <col min="3056" max="3056" width="2.85546875" style="1" customWidth="1"/>
    <col min="3057" max="3058" width="15.7109375" style="1" customWidth="1"/>
    <col min="3059" max="3059" width="2.85546875" style="1" customWidth="1"/>
    <col min="3060" max="3294" width="9.140625" style="1"/>
    <col min="3295" max="3295" width="2.85546875" style="1" customWidth="1"/>
    <col min="3296" max="3296" width="45.85546875" style="1" customWidth="1"/>
    <col min="3297" max="3297" width="2.85546875" style="1" customWidth="1"/>
    <col min="3298" max="3299" width="15.7109375" style="1" customWidth="1"/>
    <col min="3300" max="3300" width="2.85546875" style="1" customWidth="1"/>
    <col min="3301" max="3302" width="15.7109375" style="1" customWidth="1"/>
    <col min="3303" max="3303" width="2.85546875" style="1" customWidth="1"/>
    <col min="3304" max="3305" width="15.7109375" style="1" customWidth="1"/>
    <col min="3306" max="3306" width="2.85546875" style="1" customWidth="1"/>
    <col min="3307" max="3308" width="15.7109375" style="1" customWidth="1"/>
    <col min="3309" max="3309" width="2.85546875" style="1" customWidth="1"/>
    <col min="3310" max="3311" width="15.7109375" style="1" customWidth="1"/>
    <col min="3312" max="3312" width="2.85546875" style="1" customWidth="1"/>
    <col min="3313" max="3314" width="15.7109375" style="1" customWidth="1"/>
    <col min="3315" max="3315" width="2.85546875" style="1" customWidth="1"/>
    <col min="3316" max="3550" width="9.140625" style="1"/>
    <col min="3551" max="3551" width="2.85546875" style="1" customWidth="1"/>
    <col min="3552" max="3552" width="45.85546875" style="1" customWidth="1"/>
    <col min="3553" max="3553" width="2.85546875" style="1" customWidth="1"/>
    <col min="3554" max="3555" width="15.7109375" style="1" customWidth="1"/>
    <col min="3556" max="3556" width="2.85546875" style="1" customWidth="1"/>
    <col min="3557" max="3558" width="15.7109375" style="1" customWidth="1"/>
    <col min="3559" max="3559" width="2.85546875" style="1" customWidth="1"/>
    <col min="3560" max="3561" width="15.7109375" style="1" customWidth="1"/>
    <col min="3562" max="3562" width="2.85546875" style="1" customWidth="1"/>
    <col min="3563" max="3564" width="15.7109375" style="1" customWidth="1"/>
    <col min="3565" max="3565" width="2.85546875" style="1" customWidth="1"/>
    <col min="3566" max="3567" width="15.7109375" style="1" customWidth="1"/>
    <col min="3568" max="3568" width="2.85546875" style="1" customWidth="1"/>
    <col min="3569" max="3570" width="15.7109375" style="1" customWidth="1"/>
    <col min="3571" max="3571" width="2.85546875" style="1" customWidth="1"/>
    <col min="3572" max="3806" width="9.140625" style="1"/>
    <col min="3807" max="3807" width="2.85546875" style="1" customWidth="1"/>
    <col min="3808" max="3808" width="45.85546875" style="1" customWidth="1"/>
    <col min="3809" max="3809" width="2.85546875" style="1" customWidth="1"/>
    <col min="3810" max="3811" width="15.7109375" style="1" customWidth="1"/>
    <col min="3812" max="3812" width="2.85546875" style="1" customWidth="1"/>
    <col min="3813" max="3814" width="15.7109375" style="1" customWidth="1"/>
    <col min="3815" max="3815" width="2.85546875" style="1" customWidth="1"/>
    <col min="3816" max="3817" width="15.7109375" style="1" customWidth="1"/>
    <col min="3818" max="3818" width="2.85546875" style="1" customWidth="1"/>
    <col min="3819" max="3820" width="15.7109375" style="1" customWidth="1"/>
    <col min="3821" max="3821" width="2.85546875" style="1" customWidth="1"/>
    <col min="3822" max="3823" width="15.7109375" style="1" customWidth="1"/>
    <col min="3824" max="3824" width="2.85546875" style="1" customWidth="1"/>
    <col min="3825" max="3826" width="15.7109375" style="1" customWidth="1"/>
    <col min="3827" max="3827" width="2.85546875" style="1" customWidth="1"/>
    <col min="3828" max="4062" width="9.140625" style="1"/>
    <col min="4063" max="4063" width="2.85546875" style="1" customWidth="1"/>
    <col min="4064" max="4064" width="45.85546875" style="1" customWidth="1"/>
    <col min="4065" max="4065" width="2.85546875" style="1" customWidth="1"/>
    <col min="4066" max="4067" width="15.7109375" style="1" customWidth="1"/>
    <col min="4068" max="4068" width="2.85546875" style="1" customWidth="1"/>
    <col min="4069" max="4070" width="15.7109375" style="1" customWidth="1"/>
    <col min="4071" max="4071" width="2.85546875" style="1" customWidth="1"/>
    <col min="4072" max="4073" width="15.7109375" style="1" customWidth="1"/>
    <col min="4074" max="4074" width="2.85546875" style="1" customWidth="1"/>
    <col min="4075" max="4076" width="15.7109375" style="1" customWidth="1"/>
    <col min="4077" max="4077" width="2.85546875" style="1" customWidth="1"/>
    <col min="4078" max="4079" width="15.7109375" style="1" customWidth="1"/>
    <col min="4080" max="4080" width="2.85546875" style="1" customWidth="1"/>
    <col min="4081" max="4082" width="15.7109375" style="1" customWidth="1"/>
    <col min="4083" max="4083" width="2.85546875" style="1" customWidth="1"/>
    <col min="4084" max="4318" width="9.140625" style="1"/>
    <col min="4319" max="4319" width="2.85546875" style="1" customWidth="1"/>
    <col min="4320" max="4320" width="45.85546875" style="1" customWidth="1"/>
    <col min="4321" max="4321" width="2.85546875" style="1" customWidth="1"/>
    <col min="4322" max="4323" width="15.7109375" style="1" customWidth="1"/>
    <col min="4324" max="4324" width="2.85546875" style="1" customWidth="1"/>
    <col min="4325" max="4326" width="15.7109375" style="1" customWidth="1"/>
    <col min="4327" max="4327" width="2.85546875" style="1" customWidth="1"/>
    <col min="4328" max="4329" width="15.7109375" style="1" customWidth="1"/>
    <col min="4330" max="4330" width="2.85546875" style="1" customWidth="1"/>
    <col min="4331" max="4332" width="15.7109375" style="1" customWidth="1"/>
    <col min="4333" max="4333" width="2.85546875" style="1" customWidth="1"/>
    <col min="4334" max="4335" width="15.7109375" style="1" customWidth="1"/>
    <col min="4336" max="4336" width="2.85546875" style="1" customWidth="1"/>
    <col min="4337" max="4338" width="15.7109375" style="1" customWidth="1"/>
    <col min="4339" max="4339" width="2.85546875" style="1" customWidth="1"/>
    <col min="4340" max="4574" width="9.140625" style="1"/>
    <col min="4575" max="4575" width="2.85546875" style="1" customWidth="1"/>
    <col min="4576" max="4576" width="45.85546875" style="1" customWidth="1"/>
    <col min="4577" max="4577" width="2.85546875" style="1" customWidth="1"/>
    <col min="4578" max="4579" width="15.7109375" style="1" customWidth="1"/>
    <col min="4580" max="4580" width="2.85546875" style="1" customWidth="1"/>
    <col min="4581" max="4582" width="15.7109375" style="1" customWidth="1"/>
    <col min="4583" max="4583" width="2.85546875" style="1" customWidth="1"/>
    <col min="4584" max="4585" width="15.7109375" style="1" customWidth="1"/>
    <col min="4586" max="4586" width="2.85546875" style="1" customWidth="1"/>
    <col min="4587" max="4588" width="15.7109375" style="1" customWidth="1"/>
    <col min="4589" max="4589" width="2.85546875" style="1" customWidth="1"/>
    <col min="4590" max="4591" width="15.7109375" style="1" customWidth="1"/>
    <col min="4592" max="4592" width="2.85546875" style="1" customWidth="1"/>
    <col min="4593" max="4594" width="15.7109375" style="1" customWidth="1"/>
    <col min="4595" max="4595" width="2.85546875" style="1" customWidth="1"/>
    <col min="4596" max="4830" width="9.140625" style="1"/>
    <col min="4831" max="4831" width="2.85546875" style="1" customWidth="1"/>
    <col min="4832" max="4832" width="45.85546875" style="1" customWidth="1"/>
    <col min="4833" max="4833" width="2.85546875" style="1" customWidth="1"/>
    <col min="4834" max="4835" width="15.7109375" style="1" customWidth="1"/>
    <col min="4836" max="4836" width="2.85546875" style="1" customWidth="1"/>
    <col min="4837" max="4838" width="15.7109375" style="1" customWidth="1"/>
    <col min="4839" max="4839" width="2.85546875" style="1" customWidth="1"/>
    <col min="4840" max="4841" width="15.7109375" style="1" customWidth="1"/>
    <col min="4842" max="4842" width="2.85546875" style="1" customWidth="1"/>
    <col min="4843" max="4844" width="15.7109375" style="1" customWidth="1"/>
    <col min="4845" max="4845" width="2.85546875" style="1" customWidth="1"/>
    <col min="4846" max="4847" width="15.7109375" style="1" customWidth="1"/>
    <col min="4848" max="4848" width="2.85546875" style="1" customWidth="1"/>
    <col min="4849" max="4850" width="15.7109375" style="1" customWidth="1"/>
    <col min="4851" max="4851" width="2.85546875" style="1" customWidth="1"/>
    <col min="4852" max="5086" width="9.140625" style="1"/>
    <col min="5087" max="5087" width="2.85546875" style="1" customWidth="1"/>
    <col min="5088" max="5088" width="45.85546875" style="1" customWidth="1"/>
    <col min="5089" max="5089" width="2.85546875" style="1" customWidth="1"/>
    <col min="5090" max="5091" width="15.7109375" style="1" customWidth="1"/>
    <col min="5092" max="5092" width="2.85546875" style="1" customWidth="1"/>
    <col min="5093" max="5094" width="15.7109375" style="1" customWidth="1"/>
    <col min="5095" max="5095" width="2.85546875" style="1" customWidth="1"/>
    <col min="5096" max="5097" width="15.7109375" style="1" customWidth="1"/>
    <col min="5098" max="5098" width="2.85546875" style="1" customWidth="1"/>
    <col min="5099" max="5100" width="15.7109375" style="1" customWidth="1"/>
    <col min="5101" max="5101" width="2.85546875" style="1" customWidth="1"/>
    <col min="5102" max="5103" width="15.7109375" style="1" customWidth="1"/>
    <col min="5104" max="5104" width="2.85546875" style="1" customWidth="1"/>
    <col min="5105" max="5106" width="15.7109375" style="1" customWidth="1"/>
    <col min="5107" max="5107" width="2.85546875" style="1" customWidth="1"/>
    <col min="5108" max="5342" width="9.140625" style="1"/>
    <col min="5343" max="5343" width="2.85546875" style="1" customWidth="1"/>
    <col min="5344" max="5344" width="45.85546875" style="1" customWidth="1"/>
    <col min="5345" max="5345" width="2.85546875" style="1" customWidth="1"/>
    <col min="5346" max="5347" width="15.7109375" style="1" customWidth="1"/>
    <col min="5348" max="5348" width="2.85546875" style="1" customWidth="1"/>
    <col min="5349" max="5350" width="15.7109375" style="1" customWidth="1"/>
    <col min="5351" max="5351" width="2.85546875" style="1" customWidth="1"/>
    <col min="5352" max="5353" width="15.7109375" style="1" customWidth="1"/>
    <col min="5354" max="5354" width="2.85546875" style="1" customWidth="1"/>
    <col min="5355" max="5356" width="15.7109375" style="1" customWidth="1"/>
    <col min="5357" max="5357" width="2.85546875" style="1" customWidth="1"/>
    <col min="5358" max="5359" width="15.7109375" style="1" customWidth="1"/>
    <col min="5360" max="5360" width="2.85546875" style="1" customWidth="1"/>
    <col min="5361" max="5362" width="15.7109375" style="1" customWidth="1"/>
    <col min="5363" max="5363" width="2.85546875" style="1" customWidth="1"/>
    <col min="5364" max="5598" width="9.140625" style="1"/>
    <col min="5599" max="5599" width="2.85546875" style="1" customWidth="1"/>
    <col min="5600" max="5600" width="45.85546875" style="1" customWidth="1"/>
    <col min="5601" max="5601" width="2.85546875" style="1" customWidth="1"/>
    <col min="5602" max="5603" width="15.7109375" style="1" customWidth="1"/>
    <col min="5604" max="5604" width="2.85546875" style="1" customWidth="1"/>
    <col min="5605" max="5606" width="15.7109375" style="1" customWidth="1"/>
    <col min="5607" max="5607" width="2.85546875" style="1" customWidth="1"/>
    <col min="5608" max="5609" width="15.7109375" style="1" customWidth="1"/>
    <col min="5610" max="5610" width="2.85546875" style="1" customWidth="1"/>
    <col min="5611" max="5612" width="15.7109375" style="1" customWidth="1"/>
    <col min="5613" max="5613" width="2.85546875" style="1" customWidth="1"/>
    <col min="5614" max="5615" width="15.7109375" style="1" customWidth="1"/>
    <col min="5616" max="5616" width="2.85546875" style="1" customWidth="1"/>
    <col min="5617" max="5618" width="15.7109375" style="1" customWidth="1"/>
    <col min="5619" max="5619" width="2.85546875" style="1" customWidth="1"/>
    <col min="5620" max="5854" width="9.140625" style="1"/>
    <col min="5855" max="5855" width="2.85546875" style="1" customWidth="1"/>
    <col min="5856" max="5856" width="45.85546875" style="1" customWidth="1"/>
    <col min="5857" max="5857" width="2.85546875" style="1" customWidth="1"/>
    <col min="5858" max="5859" width="15.7109375" style="1" customWidth="1"/>
    <col min="5860" max="5860" width="2.85546875" style="1" customWidth="1"/>
    <col min="5861" max="5862" width="15.7109375" style="1" customWidth="1"/>
    <col min="5863" max="5863" width="2.85546875" style="1" customWidth="1"/>
    <col min="5864" max="5865" width="15.7109375" style="1" customWidth="1"/>
    <col min="5866" max="5866" width="2.85546875" style="1" customWidth="1"/>
    <col min="5867" max="5868" width="15.7109375" style="1" customWidth="1"/>
    <col min="5869" max="5869" width="2.85546875" style="1" customWidth="1"/>
    <col min="5870" max="5871" width="15.7109375" style="1" customWidth="1"/>
    <col min="5872" max="5872" width="2.85546875" style="1" customWidth="1"/>
    <col min="5873" max="5874" width="15.7109375" style="1" customWidth="1"/>
    <col min="5875" max="5875" width="2.85546875" style="1" customWidth="1"/>
    <col min="5876" max="6110" width="9.140625" style="1"/>
    <col min="6111" max="6111" width="2.85546875" style="1" customWidth="1"/>
    <col min="6112" max="6112" width="45.85546875" style="1" customWidth="1"/>
    <col min="6113" max="6113" width="2.85546875" style="1" customWidth="1"/>
    <col min="6114" max="6115" width="15.7109375" style="1" customWidth="1"/>
    <col min="6116" max="6116" width="2.85546875" style="1" customWidth="1"/>
    <col min="6117" max="6118" width="15.7109375" style="1" customWidth="1"/>
    <col min="6119" max="6119" width="2.85546875" style="1" customWidth="1"/>
    <col min="6120" max="6121" width="15.7109375" style="1" customWidth="1"/>
    <col min="6122" max="6122" width="2.85546875" style="1" customWidth="1"/>
    <col min="6123" max="6124" width="15.7109375" style="1" customWidth="1"/>
    <col min="6125" max="6125" width="2.85546875" style="1" customWidth="1"/>
    <col min="6126" max="6127" width="15.7109375" style="1" customWidth="1"/>
    <col min="6128" max="6128" width="2.85546875" style="1" customWidth="1"/>
    <col min="6129" max="6130" width="15.7109375" style="1" customWidth="1"/>
    <col min="6131" max="6131" width="2.85546875" style="1" customWidth="1"/>
    <col min="6132" max="6366" width="9.140625" style="1"/>
    <col min="6367" max="6367" width="2.85546875" style="1" customWidth="1"/>
    <col min="6368" max="6368" width="45.85546875" style="1" customWidth="1"/>
    <col min="6369" max="6369" width="2.85546875" style="1" customWidth="1"/>
    <col min="6370" max="6371" width="15.7109375" style="1" customWidth="1"/>
    <col min="6372" max="6372" width="2.85546875" style="1" customWidth="1"/>
    <col min="6373" max="6374" width="15.7109375" style="1" customWidth="1"/>
    <col min="6375" max="6375" width="2.85546875" style="1" customWidth="1"/>
    <col min="6376" max="6377" width="15.7109375" style="1" customWidth="1"/>
    <col min="6378" max="6378" width="2.85546875" style="1" customWidth="1"/>
    <col min="6379" max="6380" width="15.7109375" style="1" customWidth="1"/>
    <col min="6381" max="6381" width="2.85546875" style="1" customWidth="1"/>
    <col min="6382" max="6383" width="15.7109375" style="1" customWidth="1"/>
    <col min="6384" max="6384" width="2.85546875" style="1" customWidth="1"/>
    <col min="6385" max="6386" width="15.7109375" style="1" customWidth="1"/>
    <col min="6387" max="6387" width="2.85546875" style="1" customWidth="1"/>
    <col min="6388" max="6622" width="9.140625" style="1"/>
    <col min="6623" max="6623" width="2.85546875" style="1" customWidth="1"/>
    <col min="6624" max="6624" width="45.85546875" style="1" customWidth="1"/>
    <col min="6625" max="6625" width="2.85546875" style="1" customWidth="1"/>
    <col min="6626" max="6627" width="15.7109375" style="1" customWidth="1"/>
    <col min="6628" max="6628" width="2.85546875" style="1" customWidth="1"/>
    <col min="6629" max="6630" width="15.7109375" style="1" customWidth="1"/>
    <col min="6631" max="6631" width="2.85546875" style="1" customWidth="1"/>
    <col min="6632" max="6633" width="15.7109375" style="1" customWidth="1"/>
    <col min="6634" max="6634" width="2.85546875" style="1" customWidth="1"/>
    <col min="6635" max="6636" width="15.7109375" style="1" customWidth="1"/>
    <col min="6637" max="6637" width="2.85546875" style="1" customWidth="1"/>
    <col min="6638" max="6639" width="15.7109375" style="1" customWidth="1"/>
    <col min="6640" max="6640" width="2.85546875" style="1" customWidth="1"/>
    <col min="6641" max="6642" width="15.7109375" style="1" customWidth="1"/>
    <col min="6643" max="6643" width="2.85546875" style="1" customWidth="1"/>
    <col min="6644" max="6878" width="9.140625" style="1"/>
    <col min="6879" max="6879" width="2.85546875" style="1" customWidth="1"/>
    <col min="6880" max="6880" width="45.85546875" style="1" customWidth="1"/>
    <col min="6881" max="6881" width="2.85546875" style="1" customWidth="1"/>
    <col min="6882" max="6883" width="15.7109375" style="1" customWidth="1"/>
    <col min="6884" max="6884" width="2.85546875" style="1" customWidth="1"/>
    <col min="6885" max="6886" width="15.7109375" style="1" customWidth="1"/>
    <col min="6887" max="6887" width="2.85546875" style="1" customWidth="1"/>
    <col min="6888" max="6889" width="15.7109375" style="1" customWidth="1"/>
    <col min="6890" max="6890" width="2.85546875" style="1" customWidth="1"/>
    <col min="6891" max="6892" width="15.7109375" style="1" customWidth="1"/>
    <col min="6893" max="6893" width="2.85546875" style="1" customWidth="1"/>
    <col min="6894" max="6895" width="15.7109375" style="1" customWidth="1"/>
    <col min="6896" max="6896" width="2.85546875" style="1" customWidth="1"/>
    <col min="6897" max="6898" width="15.7109375" style="1" customWidth="1"/>
    <col min="6899" max="6899" width="2.85546875" style="1" customWidth="1"/>
    <col min="6900" max="7134" width="9.140625" style="1"/>
    <col min="7135" max="7135" width="2.85546875" style="1" customWidth="1"/>
    <col min="7136" max="7136" width="45.85546875" style="1" customWidth="1"/>
    <col min="7137" max="7137" width="2.85546875" style="1" customWidth="1"/>
    <col min="7138" max="7139" width="15.7109375" style="1" customWidth="1"/>
    <col min="7140" max="7140" width="2.85546875" style="1" customWidth="1"/>
    <col min="7141" max="7142" width="15.7109375" style="1" customWidth="1"/>
    <col min="7143" max="7143" width="2.85546875" style="1" customWidth="1"/>
    <col min="7144" max="7145" width="15.7109375" style="1" customWidth="1"/>
    <col min="7146" max="7146" width="2.85546875" style="1" customWidth="1"/>
    <col min="7147" max="7148" width="15.7109375" style="1" customWidth="1"/>
    <col min="7149" max="7149" width="2.85546875" style="1" customWidth="1"/>
    <col min="7150" max="7151" width="15.7109375" style="1" customWidth="1"/>
    <col min="7152" max="7152" width="2.85546875" style="1" customWidth="1"/>
    <col min="7153" max="7154" width="15.7109375" style="1" customWidth="1"/>
    <col min="7155" max="7155" width="2.85546875" style="1" customWidth="1"/>
    <col min="7156" max="7390" width="9.140625" style="1"/>
    <col min="7391" max="7391" width="2.85546875" style="1" customWidth="1"/>
    <col min="7392" max="7392" width="45.85546875" style="1" customWidth="1"/>
    <col min="7393" max="7393" width="2.85546875" style="1" customWidth="1"/>
    <col min="7394" max="7395" width="15.7109375" style="1" customWidth="1"/>
    <col min="7396" max="7396" width="2.85546875" style="1" customWidth="1"/>
    <col min="7397" max="7398" width="15.7109375" style="1" customWidth="1"/>
    <col min="7399" max="7399" width="2.85546875" style="1" customWidth="1"/>
    <col min="7400" max="7401" width="15.7109375" style="1" customWidth="1"/>
    <col min="7402" max="7402" width="2.85546875" style="1" customWidth="1"/>
    <col min="7403" max="7404" width="15.7109375" style="1" customWidth="1"/>
    <col min="7405" max="7405" width="2.85546875" style="1" customWidth="1"/>
    <col min="7406" max="7407" width="15.7109375" style="1" customWidth="1"/>
    <col min="7408" max="7408" width="2.85546875" style="1" customWidth="1"/>
    <col min="7409" max="7410" width="15.7109375" style="1" customWidth="1"/>
    <col min="7411" max="7411" width="2.85546875" style="1" customWidth="1"/>
    <col min="7412" max="7646" width="9.140625" style="1"/>
    <col min="7647" max="7647" width="2.85546875" style="1" customWidth="1"/>
    <col min="7648" max="7648" width="45.85546875" style="1" customWidth="1"/>
    <col min="7649" max="7649" width="2.85546875" style="1" customWidth="1"/>
    <col min="7650" max="7651" width="15.7109375" style="1" customWidth="1"/>
    <col min="7652" max="7652" width="2.85546875" style="1" customWidth="1"/>
    <col min="7653" max="7654" width="15.7109375" style="1" customWidth="1"/>
    <col min="7655" max="7655" width="2.85546875" style="1" customWidth="1"/>
    <col min="7656" max="7657" width="15.7109375" style="1" customWidth="1"/>
    <col min="7658" max="7658" width="2.85546875" style="1" customWidth="1"/>
    <col min="7659" max="7660" width="15.7109375" style="1" customWidth="1"/>
    <col min="7661" max="7661" width="2.85546875" style="1" customWidth="1"/>
    <col min="7662" max="7663" width="15.7109375" style="1" customWidth="1"/>
    <col min="7664" max="7664" width="2.85546875" style="1" customWidth="1"/>
    <col min="7665" max="7666" width="15.7109375" style="1" customWidth="1"/>
    <col min="7667" max="7667" width="2.85546875" style="1" customWidth="1"/>
    <col min="7668" max="7902" width="9.140625" style="1"/>
    <col min="7903" max="7903" width="2.85546875" style="1" customWidth="1"/>
    <col min="7904" max="7904" width="45.85546875" style="1" customWidth="1"/>
    <col min="7905" max="7905" width="2.85546875" style="1" customWidth="1"/>
    <col min="7906" max="7907" width="15.7109375" style="1" customWidth="1"/>
    <col min="7908" max="7908" width="2.85546875" style="1" customWidth="1"/>
    <col min="7909" max="7910" width="15.7109375" style="1" customWidth="1"/>
    <col min="7911" max="7911" width="2.85546875" style="1" customWidth="1"/>
    <col min="7912" max="7913" width="15.7109375" style="1" customWidth="1"/>
    <col min="7914" max="7914" width="2.85546875" style="1" customWidth="1"/>
    <col min="7915" max="7916" width="15.7109375" style="1" customWidth="1"/>
    <col min="7917" max="7917" width="2.85546875" style="1" customWidth="1"/>
    <col min="7918" max="7919" width="15.7109375" style="1" customWidth="1"/>
    <col min="7920" max="7920" width="2.85546875" style="1" customWidth="1"/>
    <col min="7921" max="7922" width="15.7109375" style="1" customWidth="1"/>
    <col min="7923" max="7923" width="2.85546875" style="1" customWidth="1"/>
    <col min="7924" max="8158" width="9.140625" style="1"/>
    <col min="8159" max="8159" width="2.85546875" style="1" customWidth="1"/>
    <col min="8160" max="8160" width="45.85546875" style="1" customWidth="1"/>
    <col min="8161" max="8161" width="2.85546875" style="1" customWidth="1"/>
    <col min="8162" max="8163" width="15.7109375" style="1" customWidth="1"/>
    <col min="8164" max="8164" width="2.85546875" style="1" customWidth="1"/>
    <col min="8165" max="8166" width="15.7109375" style="1" customWidth="1"/>
    <col min="8167" max="8167" width="2.85546875" style="1" customWidth="1"/>
    <col min="8168" max="8169" width="15.7109375" style="1" customWidth="1"/>
    <col min="8170" max="8170" width="2.85546875" style="1" customWidth="1"/>
    <col min="8171" max="8172" width="15.7109375" style="1" customWidth="1"/>
    <col min="8173" max="8173" width="2.85546875" style="1" customWidth="1"/>
    <col min="8174" max="8175" width="15.7109375" style="1" customWidth="1"/>
    <col min="8176" max="8176" width="2.85546875" style="1" customWidth="1"/>
    <col min="8177" max="8178" width="15.7109375" style="1" customWidth="1"/>
    <col min="8179" max="8179" width="2.85546875" style="1" customWidth="1"/>
    <col min="8180" max="8414" width="9.140625" style="1"/>
    <col min="8415" max="8415" width="2.85546875" style="1" customWidth="1"/>
    <col min="8416" max="8416" width="45.85546875" style="1" customWidth="1"/>
    <col min="8417" max="8417" width="2.85546875" style="1" customWidth="1"/>
    <col min="8418" max="8419" width="15.7109375" style="1" customWidth="1"/>
    <col min="8420" max="8420" width="2.85546875" style="1" customWidth="1"/>
    <col min="8421" max="8422" width="15.7109375" style="1" customWidth="1"/>
    <col min="8423" max="8423" width="2.85546875" style="1" customWidth="1"/>
    <col min="8424" max="8425" width="15.7109375" style="1" customWidth="1"/>
    <col min="8426" max="8426" width="2.85546875" style="1" customWidth="1"/>
    <col min="8427" max="8428" width="15.7109375" style="1" customWidth="1"/>
    <col min="8429" max="8429" width="2.85546875" style="1" customWidth="1"/>
    <col min="8430" max="8431" width="15.7109375" style="1" customWidth="1"/>
    <col min="8432" max="8432" width="2.85546875" style="1" customWidth="1"/>
    <col min="8433" max="8434" width="15.7109375" style="1" customWidth="1"/>
    <col min="8435" max="8435" width="2.85546875" style="1" customWidth="1"/>
    <col min="8436" max="8670" width="9.140625" style="1"/>
    <col min="8671" max="8671" width="2.85546875" style="1" customWidth="1"/>
    <col min="8672" max="8672" width="45.85546875" style="1" customWidth="1"/>
    <col min="8673" max="8673" width="2.85546875" style="1" customWidth="1"/>
    <col min="8674" max="8675" width="15.7109375" style="1" customWidth="1"/>
    <col min="8676" max="8676" width="2.85546875" style="1" customWidth="1"/>
    <col min="8677" max="8678" width="15.7109375" style="1" customWidth="1"/>
    <col min="8679" max="8679" width="2.85546875" style="1" customWidth="1"/>
    <col min="8680" max="8681" width="15.7109375" style="1" customWidth="1"/>
    <col min="8682" max="8682" width="2.85546875" style="1" customWidth="1"/>
    <col min="8683" max="8684" width="15.7109375" style="1" customWidth="1"/>
    <col min="8685" max="8685" width="2.85546875" style="1" customWidth="1"/>
    <col min="8686" max="8687" width="15.7109375" style="1" customWidth="1"/>
    <col min="8688" max="8688" width="2.85546875" style="1" customWidth="1"/>
    <col min="8689" max="8690" width="15.7109375" style="1" customWidth="1"/>
    <col min="8691" max="8691" width="2.85546875" style="1" customWidth="1"/>
    <col min="8692" max="8926" width="9.140625" style="1"/>
    <col min="8927" max="8927" width="2.85546875" style="1" customWidth="1"/>
    <col min="8928" max="8928" width="45.85546875" style="1" customWidth="1"/>
    <col min="8929" max="8929" width="2.85546875" style="1" customWidth="1"/>
    <col min="8930" max="8931" width="15.7109375" style="1" customWidth="1"/>
    <col min="8932" max="8932" width="2.85546875" style="1" customWidth="1"/>
    <col min="8933" max="8934" width="15.7109375" style="1" customWidth="1"/>
    <col min="8935" max="8935" width="2.85546875" style="1" customWidth="1"/>
    <col min="8936" max="8937" width="15.7109375" style="1" customWidth="1"/>
    <col min="8938" max="8938" width="2.85546875" style="1" customWidth="1"/>
    <col min="8939" max="8940" width="15.7109375" style="1" customWidth="1"/>
    <col min="8941" max="8941" width="2.85546875" style="1" customWidth="1"/>
    <col min="8942" max="8943" width="15.7109375" style="1" customWidth="1"/>
    <col min="8944" max="8944" width="2.85546875" style="1" customWidth="1"/>
    <col min="8945" max="8946" width="15.7109375" style="1" customWidth="1"/>
    <col min="8947" max="8947" width="2.85546875" style="1" customWidth="1"/>
    <col min="8948" max="9182" width="9.140625" style="1"/>
    <col min="9183" max="9183" width="2.85546875" style="1" customWidth="1"/>
    <col min="9184" max="9184" width="45.85546875" style="1" customWidth="1"/>
    <col min="9185" max="9185" width="2.85546875" style="1" customWidth="1"/>
    <col min="9186" max="9187" width="15.7109375" style="1" customWidth="1"/>
    <col min="9188" max="9188" width="2.85546875" style="1" customWidth="1"/>
    <col min="9189" max="9190" width="15.7109375" style="1" customWidth="1"/>
    <col min="9191" max="9191" width="2.85546875" style="1" customWidth="1"/>
    <col min="9192" max="9193" width="15.7109375" style="1" customWidth="1"/>
    <col min="9194" max="9194" width="2.85546875" style="1" customWidth="1"/>
    <col min="9195" max="9196" width="15.7109375" style="1" customWidth="1"/>
    <col min="9197" max="9197" width="2.85546875" style="1" customWidth="1"/>
    <col min="9198" max="9199" width="15.7109375" style="1" customWidth="1"/>
    <col min="9200" max="9200" width="2.85546875" style="1" customWidth="1"/>
    <col min="9201" max="9202" width="15.7109375" style="1" customWidth="1"/>
    <col min="9203" max="9203" width="2.85546875" style="1" customWidth="1"/>
    <col min="9204" max="9438" width="9.140625" style="1"/>
    <col min="9439" max="9439" width="2.85546875" style="1" customWidth="1"/>
    <col min="9440" max="9440" width="45.85546875" style="1" customWidth="1"/>
    <col min="9441" max="9441" width="2.85546875" style="1" customWidth="1"/>
    <col min="9442" max="9443" width="15.7109375" style="1" customWidth="1"/>
    <col min="9444" max="9444" width="2.85546875" style="1" customWidth="1"/>
    <col min="9445" max="9446" width="15.7109375" style="1" customWidth="1"/>
    <col min="9447" max="9447" width="2.85546875" style="1" customWidth="1"/>
    <col min="9448" max="9449" width="15.7109375" style="1" customWidth="1"/>
    <col min="9450" max="9450" width="2.85546875" style="1" customWidth="1"/>
    <col min="9451" max="9452" width="15.7109375" style="1" customWidth="1"/>
    <col min="9453" max="9453" width="2.85546875" style="1" customWidth="1"/>
    <col min="9454" max="9455" width="15.7109375" style="1" customWidth="1"/>
    <col min="9456" max="9456" width="2.85546875" style="1" customWidth="1"/>
    <col min="9457" max="9458" width="15.7109375" style="1" customWidth="1"/>
    <col min="9459" max="9459" width="2.85546875" style="1" customWidth="1"/>
    <col min="9460" max="9694" width="9.140625" style="1"/>
    <col min="9695" max="9695" width="2.85546875" style="1" customWidth="1"/>
    <col min="9696" max="9696" width="45.85546875" style="1" customWidth="1"/>
    <col min="9697" max="9697" width="2.85546875" style="1" customWidth="1"/>
    <col min="9698" max="9699" width="15.7109375" style="1" customWidth="1"/>
    <col min="9700" max="9700" width="2.85546875" style="1" customWidth="1"/>
    <col min="9701" max="9702" width="15.7109375" style="1" customWidth="1"/>
    <col min="9703" max="9703" width="2.85546875" style="1" customWidth="1"/>
    <col min="9704" max="9705" width="15.7109375" style="1" customWidth="1"/>
    <col min="9706" max="9706" width="2.85546875" style="1" customWidth="1"/>
    <col min="9707" max="9708" width="15.7109375" style="1" customWidth="1"/>
    <col min="9709" max="9709" width="2.85546875" style="1" customWidth="1"/>
    <col min="9710" max="9711" width="15.7109375" style="1" customWidth="1"/>
    <col min="9712" max="9712" width="2.85546875" style="1" customWidth="1"/>
    <col min="9713" max="9714" width="15.7109375" style="1" customWidth="1"/>
    <col min="9715" max="9715" width="2.85546875" style="1" customWidth="1"/>
    <col min="9716" max="9950" width="9.140625" style="1"/>
    <col min="9951" max="9951" width="2.85546875" style="1" customWidth="1"/>
    <col min="9952" max="9952" width="45.85546875" style="1" customWidth="1"/>
    <col min="9953" max="9953" width="2.85546875" style="1" customWidth="1"/>
    <col min="9954" max="9955" width="15.7109375" style="1" customWidth="1"/>
    <col min="9956" max="9956" width="2.85546875" style="1" customWidth="1"/>
    <col min="9957" max="9958" width="15.7109375" style="1" customWidth="1"/>
    <col min="9959" max="9959" width="2.85546875" style="1" customWidth="1"/>
    <col min="9960" max="9961" width="15.7109375" style="1" customWidth="1"/>
    <col min="9962" max="9962" width="2.85546875" style="1" customWidth="1"/>
    <col min="9963" max="9964" width="15.7109375" style="1" customWidth="1"/>
    <col min="9965" max="9965" width="2.85546875" style="1" customWidth="1"/>
    <col min="9966" max="9967" width="15.7109375" style="1" customWidth="1"/>
    <col min="9968" max="9968" width="2.85546875" style="1" customWidth="1"/>
    <col min="9969" max="9970" width="15.7109375" style="1" customWidth="1"/>
    <col min="9971" max="9971" width="2.85546875" style="1" customWidth="1"/>
    <col min="9972" max="10206" width="9.140625" style="1"/>
    <col min="10207" max="10207" width="2.85546875" style="1" customWidth="1"/>
    <col min="10208" max="10208" width="45.85546875" style="1" customWidth="1"/>
    <col min="10209" max="10209" width="2.85546875" style="1" customWidth="1"/>
    <col min="10210" max="10211" width="15.7109375" style="1" customWidth="1"/>
    <col min="10212" max="10212" width="2.85546875" style="1" customWidth="1"/>
    <col min="10213" max="10214" width="15.7109375" style="1" customWidth="1"/>
    <col min="10215" max="10215" width="2.85546875" style="1" customWidth="1"/>
    <col min="10216" max="10217" width="15.7109375" style="1" customWidth="1"/>
    <col min="10218" max="10218" width="2.85546875" style="1" customWidth="1"/>
    <col min="10219" max="10220" width="15.7109375" style="1" customWidth="1"/>
    <col min="10221" max="10221" width="2.85546875" style="1" customWidth="1"/>
    <col min="10222" max="10223" width="15.7109375" style="1" customWidth="1"/>
    <col min="10224" max="10224" width="2.85546875" style="1" customWidth="1"/>
    <col min="10225" max="10226" width="15.7109375" style="1" customWidth="1"/>
    <col min="10227" max="10227" width="2.85546875" style="1" customWidth="1"/>
    <col min="10228" max="10462" width="9.140625" style="1"/>
    <col min="10463" max="10463" width="2.85546875" style="1" customWidth="1"/>
    <col min="10464" max="10464" width="45.85546875" style="1" customWidth="1"/>
    <col min="10465" max="10465" width="2.85546875" style="1" customWidth="1"/>
    <col min="10466" max="10467" width="15.7109375" style="1" customWidth="1"/>
    <col min="10468" max="10468" width="2.85546875" style="1" customWidth="1"/>
    <col min="10469" max="10470" width="15.7109375" style="1" customWidth="1"/>
    <col min="10471" max="10471" width="2.85546875" style="1" customWidth="1"/>
    <col min="10472" max="10473" width="15.7109375" style="1" customWidth="1"/>
    <col min="10474" max="10474" width="2.85546875" style="1" customWidth="1"/>
    <col min="10475" max="10476" width="15.7109375" style="1" customWidth="1"/>
    <col min="10477" max="10477" width="2.85546875" style="1" customWidth="1"/>
    <col min="10478" max="10479" width="15.7109375" style="1" customWidth="1"/>
    <col min="10480" max="10480" width="2.85546875" style="1" customWidth="1"/>
    <col min="10481" max="10482" width="15.7109375" style="1" customWidth="1"/>
    <col min="10483" max="10483" width="2.85546875" style="1" customWidth="1"/>
    <col min="10484" max="10718" width="9.140625" style="1"/>
    <col min="10719" max="10719" width="2.85546875" style="1" customWidth="1"/>
    <col min="10720" max="10720" width="45.85546875" style="1" customWidth="1"/>
    <col min="10721" max="10721" width="2.85546875" style="1" customWidth="1"/>
    <col min="10722" max="10723" width="15.7109375" style="1" customWidth="1"/>
    <col min="10724" max="10724" width="2.85546875" style="1" customWidth="1"/>
    <col min="10725" max="10726" width="15.7109375" style="1" customWidth="1"/>
    <col min="10727" max="10727" width="2.85546875" style="1" customWidth="1"/>
    <col min="10728" max="10729" width="15.7109375" style="1" customWidth="1"/>
    <col min="10730" max="10730" width="2.85546875" style="1" customWidth="1"/>
    <col min="10731" max="10732" width="15.7109375" style="1" customWidth="1"/>
    <col min="10733" max="10733" width="2.85546875" style="1" customWidth="1"/>
    <col min="10734" max="10735" width="15.7109375" style="1" customWidth="1"/>
    <col min="10736" max="10736" width="2.85546875" style="1" customWidth="1"/>
    <col min="10737" max="10738" width="15.7109375" style="1" customWidth="1"/>
    <col min="10739" max="10739" width="2.85546875" style="1" customWidth="1"/>
    <col min="10740" max="10974" width="9.140625" style="1"/>
    <col min="10975" max="10975" width="2.85546875" style="1" customWidth="1"/>
    <col min="10976" max="10976" width="45.85546875" style="1" customWidth="1"/>
    <col min="10977" max="10977" width="2.85546875" style="1" customWidth="1"/>
    <col min="10978" max="10979" width="15.7109375" style="1" customWidth="1"/>
    <col min="10980" max="10980" width="2.85546875" style="1" customWidth="1"/>
    <col min="10981" max="10982" width="15.7109375" style="1" customWidth="1"/>
    <col min="10983" max="10983" width="2.85546875" style="1" customWidth="1"/>
    <col min="10984" max="10985" width="15.7109375" style="1" customWidth="1"/>
    <col min="10986" max="10986" width="2.85546875" style="1" customWidth="1"/>
    <col min="10987" max="10988" width="15.7109375" style="1" customWidth="1"/>
    <col min="10989" max="10989" width="2.85546875" style="1" customWidth="1"/>
    <col min="10990" max="10991" width="15.7109375" style="1" customWidth="1"/>
    <col min="10992" max="10992" width="2.85546875" style="1" customWidth="1"/>
    <col min="10993" max="10994" width="15.7109375" style="1" customWidth="1"/>
    <col min="10995" max="10995" width="2.85546875" style="1" customWidth="1"/>
    <col min="10996" max="11230" width="9.140625" style="1"/>
    <col min="11231" max="11231" width="2.85546875" style="1" customWidth="1"/>
    <col min="11232" max="11232" width="45.85546875" style="1" customWidth="1"/>
    <col min="11233" max="11233" width="2.85546875" style="1" customWidth="1"/>
    <col min="11234" max="11235" width="15.7109375" style="1" customWidth="1"/>
    <col min="11236" max="11236" width="2.85546875" style="1" customWidth="1"/>
    <col min="11237" max="11238" width="15.7109375" style="1" customWidth="1"/>
    <col min="11239" max="11239" width="2.85546875" style="1" customWidth="1"/>
    <col min="11240" max="11241" width="15.7109375" style="1" customWidth="1"/>
    <col min="11242" max="11242" width="2.85546875" style="1" customWidth="1"/>
    <col min="11243" max="11244" width="15.7109375" style="1" customWidth="1"/>
    <col min="11245" max="11245" width="2.85546875" style="1" customWidth="1"/>
    <col min="11246" max="11247" width="15.7109375" style="1" customWidth="1"/>
    <col min="11248" max="11248" width="2.85546875" style="1" customWidth="1"/>
    <col min="11249" max="11250" width="15.7109375" style="1" customWidth="1"/>
    <col min="11251" max="11251" width="2.85546875" style="1" customWidth="1"/>
    <col min="11252" max="11486" width="9.140625" style="1"/>
    <col min="11487" max="11487" width="2.85546875" style="1" customWidth="1"/>
    <col min="11488" max="11488" width="45.85546875" style="1" customWidth="1"/>
    <col min="11489" max="11489" width="2.85546875" style="1" customWidth="1"/>
    <col min="11490" max="11491" width="15.7109375" style="1" customWidth="1"/>
    <col min="11492" max="11492" width="2.85546875" style="1" customWidth="1"/>
    <col min="11493" max="11494" width="15.7109375" style="1" customWidth="1"/>
    <col min="11495" max="11495" width="2.85546875" style="1" customWidth="1"/>
    <col min="11496" max="11497" width="15.7109375" style="1" customWidth="1"/>
    <col min="11498" max="11498" width="2.85546875" style="1" customWidth="1"/>
    <col min="11499" max="11500" width="15.7109375" style="1" customWidth="1"/>
    <col min="11501" max="11501" width="2.85546875" style="1" customWidth="1"/>
    <col min="11502" max="11503" width="15.7109375" style="1" customWidth="1"/>
    <col min="11504" max="11504" width="2.85546875" style="1" customWidth="1"/>
    <col min="11505" max="11506" width="15.7109375" style="1" customWidth="1"/>
    <col min="11507" max="11507" width="2.85546875" style="1" customWidth="1"/>
    <col min="11508" max="11742" width="9.140625" style="1"/>
    <col min="11743" max="11743" width="2.85546875" style="1" customWidth="1"/>
    <col min="11744" max="11744" width="45.85546875" style="1" customWidth="1"/>
    <col min="11745" max="11745" width="2.85546875" style="1" customWidth="1"/>
    <col min="11746" max="11747" width="15.7109375" style="1" customWidth="1"/>
    <col min="11748" max="11748" width="2.85546875" style="1" customWidth="1"/>
    <col min="11749" max="11750" width="15.7109375" style="1" customWidth="1"/>
    <col min="11751" max="11751" width="2.85546875" style="1" customWidth="1"/>
    <col min="11752" max="11753" width="15.7109375" style="1" customWidth="1"/>
    <col min="11754" max="11754" width="2.85546875" style="1" customWidth="1"/>
    <col min="11755" max="11756" width="15.7109375" style="1" customWidth="1"/>
    <col min="11757" max="11757" width="2.85546875" style="1" customWidth="1"/>
    <col min="11758" max="11759" width="15.7109375" style="1" customWidth="1"/>
    <col min="11760" max="11760" width="2.85546875" style="1" customWidth="1"/>
    <col min="11761" max="11762" width="15.7109375" style="1" customWidth="1"/>
    <col min="11763" max="11763" width="2.85546875" style="1" customWidth="1"/>
    <col min="11764" max="11998" width="9.140625" style="1"/>
    <col min="11999" max="11999" width="2.85546875" style="1" customWidth="1"/>
    <col min="12000" max="12000" width="45.85546875" style="1" customWidth="1"/>
    <col min="12001" max="12001" width="2.85546875" style="1" customWidth="1"/>
    <col min="12002" max="12003" width="15.7109375" style="1" customWidth="1"/>
    <col min="12004" max="12004" width="2.85546875" style="1" customWidth="1"/>
    <col min="12005" max="12006" width="15.7109375" style="1" customWidth="1"/>
    <col min="12007" max="12007" width="2.85546875" style="1" customWidth="1"/>
    <col min="12008" max="12009" width="15.7109375" style="1" customWidth="1"/>
    <col min="12010" max="12010" width="2.85546875" style="1" customWidth="1"/>
    <col min="12011" max="12012" width="15.7109375" style="1" customWidth="1"/>
    <col min="12013" max="12013" width="2.85546875" style="1" customWidth="1"/>
    <col min="12014" max="12015" width="15.7109375" style="1" customWidth="1"/>
    <col min="12016" max="12016" width="2.85546875" style="1" customWidth="1"/>
    <col min="12017" max="12018" width="15.7109375" style="1" customWidth="1"/>
    <col min="12019" max="12019" width="2.85546875" style="1" customWidth="1"/>
    <col min="12020" max="12254" width="9.140625" style="1"/>
    <col min="12255" max="12255" width="2.85546875" style="1" customWidth="1"/>
    <col min="12256" max="12256" width="45.85546875" style="1" customWidth="1"/>
    <col min="12257" max="12257" width="2.85546875" style="1" customWidth="1"/>
    <col min="12258" max="12259" width="15.7109375" style="1" customWidth="1"/>
    <col min="12260" max="12260" width="2.85546875" style="1" customWidth="1"/>
    <col min="12261" max="12262" width="15.7109375" style="1" customWidth="1"/>
    <col min="12263" max="12263" width="2.85546875" style="1" customWidth="1"/>
    <col min="12264" max="12265" width="15.7109375" style="1" customWidth="1"/>
    <col min="12266" max="12266" width="2.85546875" style="1" customWidth="1"/>
    <col min="12267" max="12268" width="15.7109375" style="1" customWidth="1"/>
    <col min="12269" max="12269" width="2.85546875" style="1" customWidth="1"/>
    <col min="12270" max="12271" width="15.7109375" style="1" customWidth="1"/>
    <col min="12272" max="12272" width="2.85546875" style="1" customWidth="1"/>
    <col min="12273" max="12274" width="15.7109375" style="1" customWidth="1"/>
    <col min="12275" max="12275" width="2.85546875" style="1" customWidth="1"/>
    <col min="12276" max="12510" width="9.140625" style="1"/>
    <col min="12511" max="12511" width="2.85546875" style="1" customWidth="1"/>
    <col min="12512" max="12512" width="45.85546875" style="1" customWidth="1"/>
    <col min="12513" max="12513" width="2.85546875" style="1" customWidth="1"/>
    <col min="12514" max="12515" width="15.7109375" style="1" customWidth="1"/>
    <col min="12516" max="12516" width="2.85546875" style="1" customWidth="1"/>
    <col min="12517" max="12518" width="15.7109375" style="1" customWidth="1"/>
    <col min="12519" max="12519" width="2.85546875" style="1" customWidth="1"/>
    <col min="12520" max="12521" width="15.7109375" style="1" customWidth="1"/>
    <col min="12522" max="12522" width="2.85546875" style="1" customWidth="1"/>
    <col min="12523" max="12524" width="15.7109375" style="1" customWidth="1"/>
    <col min="12525" max="12525" width="2.85546875" style="1" customWidth="1"/>
    <col min="12526" max="12527" width="15.7109375" style="1" customWidth="1"/>
    <col min="12528" max="12528" width="2.85546875" style="1" customWidth="1"/>
    <col min="12529" max="12530" width="15.7109375" style="1" customWidth="1"/>
    <col min="12531" max="12531" width="2.85546875" style="1" customWidth="1"/>
    <col min="12532" max="12766" width="9.140625" style="1"/>
    <col min="12767" max="12767" width="2.85546875" style="1" customWidth="1"/>
    <col min="12768" max="12768" width="45.85546875" style="1" customWidth="1"/>
    <col min="12769" max="12769" width="2.85546875" style="1" customWidth="1"/>
    <col min="12770" max="12771" width="15.7109375" style="1" customWidth="1"/>
    <col min="12772" max="12772" width="2.85546875" style="1" customWidth="1"/>
    <col min="12773" max="12774" width="15.7109375" style="1" customWidth="1"/>
    <col min="12775" max="12775" width="2.85546875" style="1" customWidth="1"/>
    <col min="12776" max="12777" width="15.7109375" style="1" customWidth="1"/>
    <col min="12778" max="12778" width="2.85546875" style="1" customWidth="1"/>
    <col min="12779" max="12780" width="15.7109375" style="1" customWidth="1"/>
    <col min="12781" max="12781" width="2.85546875" style="1" customWidth="1"/>
    <col min="12782" max="12783" width="15.7109375" style="1" customWidth="1"/>
    <col min="12784" max="12784" width="2.85546875" style="1" customWidth="1"/>
    <col min="12785" max="12786" width="15.7109375" style="1" customWidth="1"/>
    <col min="12787" max="12787" width="2.85546875" style="1" customWidth="1"/>
    <col min="12788" max="13022" width="9.140625" style="1"/>
    <col min="13023" max="13023" width="2.85546875" style="1" customWidth="1"/>
    <col min="13024" max="13024" width="45.85546875" style="1" customWidth="1"/>
    <col min="13025" max="13025" width="2.85546875" style="1" customWidth="1"/>
    <col min="13026" max="13027" width="15.7109375" style="1" customWidth="1"/>
    <col min="13028" max="13028" width="2.85546875" style="1" customWidth="1"/>
    <col min="13029" max="13030" width="15.7109375" style="1" customWidth="1"/>
    <col min="13031" max="13031" width="2.85546875" style="1" customWidth="1"/>
    <col min="13032" max="13033" width="15.7109375" style="1" customWidth="1"/>
    <col min="13034" max="13034" width="2.85546875" style="1" customWidth="1"/>
    <col min="13035" max="13036" width="15.7109375" style="1" customWidth="1"/>
    <col min="13037" max="13037" width="2.85546875" style="1" customWidth="1"/>
    <col min="13038" max="13039" width="15.7109375" style="1" customWidth="1"/>
    <col min="13040" max="13040" width="2.85546875" style="1" customWidth="1"/>
    <col min="13041" max="13042" width="15.7109375" style="1" customWidth="1"/>
    <col min="13043" max="13043" width="2.85546875" style="1" customWidth="1"/>
    <col min="13044" max="13278" width="9.140625" style="1"/>
    <col min="13279" max="13279" width="2.85546875" style="1" customWidth="1"/>
    <col min="13280" max="13280" width="45.85546875" style="1" customWidth="1"/>
    <col min="13281" max="13281" width="2.85546875" style="1" customWidth="1"/>
    <col min="13282" max="13283" width="15.7109375" style="1" customWidth="1"/>
    <col min="13284" max="13284" width="2.85546875" style="1" customWidth="1"/>
    <col min="13285" max="13286" width="15.7109375" style="1" customWidth="1"/>
    <col min="13287" max="13287" width="2.85546875" style="1" customWidth="1"/>
    <col min="13288" max="13289" width="15.7109375" style="1" customWidth="1"/>
    <col min="13290" max="13290" width="2.85546875" style="1" customWidth="1"/>
    <col min="13291" max="13292" width="15.7109375" style="1" customWidth="1"/>
    <col min="13293" max="13293" width="2.85546875" style="1" customWidth="1"/>
    <col min="13294" max="13295" width="15.7109375" style="1" customWidth="1"/>
    <col min="13296" max="13296" width="2.85546875" style="1" customWidth="1"/>
    <col min="13297" max="13298" width="15.7109375" style="1" customWidth="1"/>
    <col min="13299" max="13299" width="2.85546875" style="1" customWidth="1"/>
    <col min="13300" max="13534" width="9.140625" style="1"/>
    <col min="13535" max="13535" width="2.85546875" style="1" customWidth="1"/>
    <col min="13536" max="13536" width="45.85546875" style="1" customWidth="1"/>
    <col min="13537" max="13537" width="2.85546875" style="1" customWidth="1"/>
    <col min="13538" max="13539" width="15.7109375" style="1" customWidth="1"/>
    <col min="13540" max="13540" width="2.85546875" style="1" customWidth="1"/>
    <col min="13541" max="13542" width="15.7109375" style="1" customWidth="1"/>
    <col min="13543" max="13543" width="2.85546875" style="1" customWidth="1"/>
    <col min="13544" max="13545" width="15.7109375" style="1" customWidth="1"/>
    <col min="13546" max="13546" width="2.85546875" style="1" customWidth="1"/>
    <col min="13547" max="13548" width="15.7109375" style="1" customWidth="1"/>
    <col min="13549" max="13549" width="2.85546875" style="1" customWidth="1"/>
    <col min="13550" max="13551" width="15.7109375" style="1" customWidth="1"/>
    <col min="13552" max="13552" width="2.85546875" style="1" customWidth="1"/>
    <col min="13553" max="13554" width="15.7109375" style="1" customWidth="1"/>
    <col min="13555" max="13555" width="2.85546875" style="1" customWidth="1"/>
    <col min="13556" max="13790" width="9.140625" style="1"/>
    <col min="13791" max="13791" width="2.85546875" style="1" customWidth="1"/>
    <col min="13792" max="13792" width="45.85546875" style="1" customWidth="1"/>
    <col min="13793" max="13793" width="2.85546875" style="1" customWidth="1"/>
    <col min="13794" max="13795" width="15.7109375" style="1" customWidth="1"/>
    <col min="13796" max="13796" width="2.85546875" style="1" customWidth="1"/>
    <col min="13797" max="13798" width="15.7109375" style="1" customWidth="1"/>
    <col min="13799" max="13799" width="2.85546875" style="1" customWidth="1"/>
    <col min="13800" max="13801" width="15.7109375" style="1" customWidth="1"/>
    <col min="13802" max="13802" width="2.85546875" style="1" customWidth="1"/>
    <col min="13803" max="13804" width="15.7109375" style="1" customWidth="1"/>
    <col min="13805" max="13805" width="2.85546875" style="1" customWidth="1"/>
    <col min="13806" max="13807" width="15.7109375" style="1" customWidth="1"/>
    <col min="13808" max="13808" width="2.85546875" style="1" customWidth="1"/>
    <col min="13809" max="13810" width="15.7109375" style="1" customWidth="1"/>
    <col min="13811" max="13811" width="2.85546875" style="1" customWidth="1"/>
    <col min="13812" max="14046" width="9.140625" style="1"/>
    <col min="14047" max="14047" width="2.85546875" style="1" customWidth="1"/>
    <col min="14048" max="14048" width="45.85546875" style="1" customWidth="1"/>
    <col min="14049" max="14049" width="2.85546875" style="1" customWidth="1"/>
    <col min="14050" max="14051" width="15.7109375" style="1" customWidth="1"/>
    <col min="14052" max="14052" width="2.85546875" style="1" customWidth="1"/>
    <col min="14053" max="14054" width="15.7109375" style="1" customWidth="1"/>
    <col min="14055" max="14055" width="2.85546875" style="1" customWidth="1"/>
    <col min="14056" max="14057" width="15.7109375" style="1" customWidth="1"/>
    <col min="14058" max="14058" width="2.85546875" style="1" customWidth="1"/>
    <col min="14059" max="14060" width="15.7109375" style="1" customWidth="1"/>
    <col min="14061" max="14061" width="2.85546875" style="1" customWidth="1"/>
    <col min="14062" max="14063" width="15.7109375" style="1" customWidth="1"/>
    <col min="14064" max="14064" width="2.85546875" style="1" customWidth="1"/>
    <col min="14065" max="14066" width="15.7109375" style="1" customWidth="1"/>
    <col min="14067" max="14067" width="2.85546875" style="1" customWidth="1"/>
    <col min="14068" max="14302" width="9.140625" style="1"/>
    <col min="14303" max="14303" width="2.85546875" style="1" customWidth="1"/>
    <col min="14304" max="14304" width="45.85546875" style="1" customWidth="1"/>
    <col min="14305" max="14305" width="2.85546875" style="1" customWidth="1"/>
    <col min="14306" max="14307" width="15.7109375" style="1" customWidth="1"/>
    <col min="14308" max="14308" width="2.85546875" style="1" customWidth="1"/>
    <col min="14309" max="14310" width="15.7109375" style="1" customWidth="1"/>
    <col min="14311" max="14311" width="2.85546875" style="1" customWidth="1"/>
    <col min="14312" max="14313" width="15.7109375" style="1" customWidth="1"/>
    <col min="14314" max="14314" width="2.85546875" style="1" customWidth="1"/>
    <col min="14315" max="14316" width="15.7109375" style="1" customWidth="1"/>
    <col min="14317" max="14317" width="2.85546875" style="1" customWidth="1"/>
    <col min="14318" max="14319" width="15.7109375" style="1" customWidth="1"/>
    <col min="14320" max="14320" width="2.85546875" style="1" customWidth="1"/>
    <col min="14321" max="14322" width="15.7109375" style="1" customWidth="1"/>
    <col min="14323" max="14323" width="2.85546875" style="1" customWidth="1"/>
    <col min="14324" max="14558" width="9.140625" style="1"/>
    <col min="14559" max="14559" width="2.85546875" style="1" customWidth="1"/>
    <col min="14560" max="14560" width="45.85546875" style="1" customWidth="1"/>
    <col min="14561" max="14561" width="2.85546875" style="1" customWidth="1"/>
    <col min="14562" max="14563" width="15.7109375" style="1" customWidth="1"/>
    <col min="14564" max="14564" width="2.85546875" style="1" customWidth="1"/>
    <col min="14565" max="14566" width="15.7109375" style="1" customWidth="1"/>
    <col min="14567" max="14567" width="2.85546875" style="1" customWidth="1"/>
    <col min="14568" max="14569" width="15.7109375" style="1" customWidth="1"/>
    <col min="14570" max="14570" width="2.85546875" style="1" customWidth="1"/>
    <col min="14571" max="14572" width="15.7109375" style="1" customWidth="1"/>
    <col min="14573" max="14573" width="2.85546875" style="1" customWidth="1"/>
    <col min="14574" max="14575" width="15.7109375" style="1" customWidth="1"/>
    <col min="14576" max="14576" width="2.85546875" style="1" customWidth="1"/>
    <col min="14577" max="14578" width="15.7109375" style="1" customWidth="1"/>
    <col min="14579" max="14579" width="2.85546875" style="1" customWidth="1"/>
    <col min="14580" max="14814" width="9.140625" style="1"/>
    <col min="14815" max="14815" width="2.85546875" style="1" customWidth="1"/>
    <col min="14816" max="14816" width="45.85546875" style="1" customWidth="1"/>
    <col min="14817" max="14817" width="2.85546875" style="1" customWidth="1"/>
    <col min="14818" max="14819" width="15.7109375" style="1" customWidth="1"/>
    <col min="14820" max="14820" width="2.85546875" style="1" customWidth="1"/>
    <col min="14821" max="14822" width="15.7109375" style="1" customWidth="1"/>
    <col min="14823" max="14823" width="2.85546875" style="1" customWidth="1"/>
    <col min="14824" max="14825" width="15.7109375" style="1" customWidth="1"/>
    <col min="14826" max="14826" width="2.85546875" style="1" customWidth="1"/>
    <col min="14827" max="14828" width="15.7109375" style="1" customWidth="1"/>
    <col min="14829" max="14829" width="2.85546875" style="1" customWidth="1"/>
    <col min="14830" max="14831" width="15.7109375" style="1" customWidth="1"/>
    <col min="14832" max="14832" width="2.85546875" style="1" customWidth="1"/>
    <col min="14833" max="14834" width="15.7109375" style="1" customWidth="1"/>
    <col min="14835" max="14835" width="2.85546875" style="1" customWidth="1"/>
    <col min="14836" max="15070" width="9.140625" style="1"/>
    <col min="15071" max="15071" width="2.85546875" style="1" customWidth="1"/>
    <col min="15072" max="15072" width="45.85546875" style="1" customWidth="1"/>
    <col min="15073" max="15073" width="2.85546875" style="1" customWidth="1"/>
    <col min="15074" max="15075" width="15.7109375" style="1" customWidth="1"/>
    <col min="15076" max="15076" width="2.85546875" style="1" customWidth="1"/>
    <col min="15077" max="15078" width="15.7109375" style="1" customWidth="1"/>
    <col min="15079" max="15079" width="2.85546875" style="1" customWidth="1"/>
    <col min="15080" max="15081" width="15.7109375" style="1" customWidth="1"/>
    <col min="15082" max="15082" width="2.85546875" style="1" customWidth="1"/>
    <col min="15083" max="15084" width="15.7109375" style="1" customWidth="1"/>
    <col min="15085" max="15085" width="2.85546875" style="1" customWidth="1"/>
    <col min="15086" max="15087" width="15.7109375" style="1" customWidth="1"/>
    <col min="15088" max="15088" width="2.85546875" style="1" customWidth="1"/>
    <col min="15089" max="15090" width="15.7109375" style="1" customWidth="1"/>
    <col min="15091" max="15091" width="2.85546875" style="1" customWidth="1"/>
    <col min="15092" max="15326" width="9.140625" style="1"/>
    <col min="15327" max="15327" width="2.85546875" style="1" customWidth="1"/>
    <col min="15328" max="15328" width="45.85546875" style="1" customWidth="1"/>
    <col min="15329" max="15329" width="2.85546875" style="1" customWidth="1"/>
    <col min="15330" max="15331" width="15.7109375" style="1" customWidth="1"/>
    <col min="15332" max="15332" width="2.85546875" style="1" customWidth="1"/>
    <col min="15333" max="15334" width="15.7109375" style="1" customWidth="1"/>
    <col min="15335" max="15335" width="2.85546875" style="1" customWidth="1"/>
    <col min="15336" max="15337" width="15.7109375" style="1" customWidth="1"/>
    <col min="15338" max="15338" width="2.85546875" style="1" customWidth="1"/>
    <col min="15339" max="15340" width="15.7109375" style="1" customWidth="1"/>
    <col min="15341" max="15341" width="2.85546875" style="1" customWidth="1"/>
    <col min="15342" max="15343" width="15.7109375" style="1" customWidth="1"/>
    <col min="15344" max="15344" width="2.85546875" style="1" customWidth="1"/>
    <col min="15345" max="15346" width="15.7109375" style="1" customWidth="1"/>
    <col min="15347" max="15347" width="2.85546875" style="1" customWidth="1"/>
    <col min="15348" max="15582" width="9.140625" style="1"/>
    <col min="15583" max="15583" width="2.85546875" style="1" customWidth="1"/>
    <col min="15584" max="15584" width="45.85546875" style="1" customWidth="1"/>
    <col min="15585" max="15585" width="2.85546875" style="1" customWidth="1"/>
    <col min="15586" max="15587" width="15.7109375" style="1" customWidth="1"/>
    <col min="15588" max="15588" width="2.85546875" style="1" customWidth="1"/>
    <col min="15589" max="15590" width="15.7109375" style="1" customWidth="1"/>
    <col min="15591" max="15591" width="2.85546875" style="1" customWidth="1"/>
    <col min="15592" max="15593" width="15.7109375" style="1" customWidth="1"/>
    <col min="15594" max="15594" width="2.85546875" style="1" customWidth="1"/>
    <col min="15595" max="15596" width="15.7109375" style="1" customWidth="1"/>
    <col min="15597" max="15597" width="2.85546875" style="1" customWidth="1"/>
    <col min="15598" max="15599" width="15.7109375" style="1" customWidth="1"/>
    <col min="15600" max="15600" width="2.85546875" style="1" customWidth="1"/>
    <col min="15601" max="15602" width="15.7109375" style="1" customWidth="1"/>
    <col min="15603" max="15603" width="2.85546875" style="1" customWidth="1"/>
    <col min="15604" max="15838" width="9.140625" style="1"/>
    <col min="15839" max="15839" width="2.85546875" style="1" customWidth="1"/>
    <col min="15840" max="15840" width="45.85546875" style="1" customWidth="1"/>
    <col min="15841" max="15841" width="2.85546875" style="1" customWidth="1"/>
    <col min="15842" max="15843" width="15.7109375" style="1" customWidth="1"/>
    <col min="15844" max="15844" width="2.85546875" style="1" customWidth="1"/>
    <col min="15845" max="15846" width="15.7109375" style="1" customWidth="1"/>
    <col min="15847" max="15847" width="2.85546875" style="1" customWidth="1"/>
    <col min="15848" max="15849" width="15.7109375" style="1" customWidth="1"/>
    <col min="15850" max="15850" width="2.85546875" style="1" customWidth="1"/>
    <col min="15851" max="15852" width="15.7109375" style="1" customWidth="1"/>
    <col min="15853" max="15853" width="2.85546875" style="1" customWidth="1"/>
    <col min="15854" max="15855" width="15.7109375" style="1" customWidth="1"/>
    <col min="15856" max="15856" width="2.85546875" style="1" customWidth="1"/>
    <col min="15857" max="15858" width="15.7109375" style="1" customWidth="1"/>
    <col min="15859" max="15859" width="2.85546875" style="1" customWidth="1"/>
    <col min="15860" max="16094" width="9.140625" style="1"/>
    <col min="16095" max="16095" width="2.85546875" style="1" customWidth="1"/>
    <col min="16096" max="16096" width="45.85546875" style="1" customWidth="1"/>
    <col min="16097" max="16097" width="2.85546875" style="1" customWidth="1"/>
    <col min="16098" max="16099" width="15.7109375" style="1" customWidth="1"/>
    <col min="16100" max="16100" width="2.85546875" style="1" customWidth="1"/>
    <col min="16101" max="16102" width="15.7109375" style="1" customWidth="1"/>
    <col min="16103" max="16103" width="2.85546875" style="1" customWidth="1"/>
    <col min="16104" max="16105" width="15.7109375" style="1" customWidth="1"/>
    <col min="16106" max="16106" width="2.85546875" style="1" customWidth="1"/>
    <col min="16107" max="16108" width="15.7109375" style="1" customWidth="1"/>
    <col min="16109" max="16109" width="2.85546875" style="1" customWidth="1"/>
    <col min="16110" max="16111" width="15.7109375" style="1" customWidth="1"/>
    <col min="16112" max="16112" width="2.85546875" style="1" customWidth="1"/>
    <col min="16113" max="16114" width="15.7109375" style="1" customWidth="1"/>
    <col min="16115" max="16115" width="2.85546875" style="1" customWidth="1"/>
    <col min="16116" max="16384" width="9.140625" style="1"/>
  </cols>
  <sheetData>
    <row r="1" spans="2:9" ht="12" customHeight="1" x14ac:dyDescent="0.25"/>
    <row r="2" spans="2:9" x14ac:dyDescent="0.25">
      <c r="B2" s="27" t="s">
        <v>346</v>
      </c>
    </row>
    <row r="3" spans="2:9" x14ac:dyDescent="0.25">
      <c r="B3" s="27" t="s">
        <v>347</v>
      </c>
    </row>
    <row r="4" spans="2:9" s="514" customFormat="1" x14ac:dyDescent="0.25">
      <c r="B4" s="1516" t="s">
        <v>4</v>
      </c>
      <c r="C4" s="1517" t="s">
        <v>318</v>
      </c>
      <c r="D4" s="1517"/>
      <c r="E4" s="1517" t="s">
        <v>319</v>
      </c>
      <c r="F4" s="1517"/>
      <c r="G4" s="1517" t="s">
        <v>320</v>
      </c>
      <c r="H4" s="1517"/>
    </row>
    <row r="5" spans="2:9" s="514" customFormat="1" x14ac:dyDescent="0.25">
      <c r="B5" s="1516"/>
      <c r="C5" s="1518" t="s">
        <v>321</v>
      </c>
      <c r="D5" s="1518"/>
      <c r="E5" s="1518" t="s">
        <v>3</v>
      </c>
      <c r="F5" s="1518"/>
      <c r="G5" s="1518" t="s">
        <v>321</v>
      </c>
      <c r="H5" s="1518"/>
    </row>
    <row r="6" spans="2:9" s="514" customFormat="1" x14ac:dyDescent="0.25">
      <c r="B6" s="1516"/>
      <c r="C6" s="1481">
        <v>2019</v>
      </c>
      <c r="D6" s="1481">
        <v>2018</v>
      </c>
      <c r="E6" s="1481">
        <v>2019</v>
      </c>
      <c r="F6" s="1481">
        <v>2018</v>
      </c>
      <c r="G6" s="1481">
        <v>2019</v>
      </c>
      <c r="H6" s="1481">
        <v>2018</v>
      </c>
    </row>
    <row r="7" spans="2:9" x14ac:dyDescent="0.25">
      <c r="B7" s="177"/>
      <c r="C7" s="178"/>
      <c r="D7" s="178"/>
      <c r="E7" s="178"/>
      <c r="F7" s="178"/>
      <c r="G7" s="178"/>
      <c r="H7" s="178"/>
      <c r="I7" s="178"/>
    </row>
    <row r="8" spans="2:9" x14ac:dyDescent="0.25">
      <c r="B8" s="118" t="s">
        <v>6</v>
      </c>
      <c r="I8" s="111"/>
    </row>
    <row r="9" spans="2:9" x14ac:dyDescent="0.25">
      <c r="B9" s="428" t="s">
        <v>508</v>
      </c>
      <c r="C9" s="1273">
        <v>661014</v>
      </c>
      <c r="D9" s="1273">
        <v>492138</v>
      </c>
      <c r="E9" s="1274">
        <v>146.08000000000001</v>
      </c>
      <c r="F9" s="1274">
        <v>881682.84</v>
      </c>
      <c r="G9" s="1273">
        <v>73723</v>
      </c>
      <c r="H9" s="1273">
        <v>40335</v>
      </c>
      <c r="I9" s="157"/>
    </row>
    <row r="10" spans="2:9" x14ac:dyDescent="0.25">
      <c r="B10" s="158" t="s">
        <v>107</v>
      </c>
      <c r="C10" s="159">
        <v>145913322</v>
      </c>
      <c r="D10" s="159">
        <v>150929182</v>
      </c>
      <c r="E10" s="160">
        <v>6971773.25</v>
      </c>
      <c r="F10" s="160">
        <v>7409580</v>
      </c>
      <c r="G10" s="159">
        <v>9192815</v>
      </c>
      <c r="H10" s="159">
        <v>10516351</v>
      </c>
      <c r="I10" s="157"/>
    </row>
    <row r="11" spans="2:9" x14ac:dyDescent="0.25">
      <c r="B11" s="158" t="s">
        <v>109</v>
      </c>
      <c r="C11" s="159">
        <v>12681619</v>
      </c>
      <c r="D11" s="159">
        <v>12878902</v>
      </c>
      <c r="E11" s="160">
        <v>315127</v>
      </c>
      <c r="F11" s="160">
        <v>349412</v>
      </c>
      <c r="G11" s="159">
        <v>1123750</v>
      </c>
      <c r="H11" s="159">
        <v>1150005</v>
      </c>
      <c r="I11" s="157"/>
    </row>
    <row r="12" spans="2:9" x14ac:dyDescent="0.25">
      <c r="B12" s="161" t="s">
        <v>536</v>
      </c>
      <c r="C12" s="151">
        <v>54838</v>
      </c>
      <c r="D12" s="151" t="s">
        <v>101</v>
      </c>
      <c r="E12" s="152">
        <v>522.6</v>
      </c>
      <c r="F12" s="152" t="s">
        <v>101</v>
      </c>
      <c r="G12" s="151">
        <v>26002</v>
      </c>
      <c r="H12" s="151" t="s">
        <v>101</v>
      </c>
      <c r="I12" s="157"/>
    </row>
    <row r="13" spans="2:9" x14ac:dyDescent="0.25">
      <c r="B13" s="111"/>
      <c r="C13" s="111"/>
      <c r="D13" s="111"/>
      <c r="E13" s="47"/>
      <c r="F13" s="47"/>
      <c r="G13" s="111"/>
      <c r="H13" s="111"/>
      <c r="I13" s="157"/>
    </row>
    <row r="14" spans="2:9" x14ac:dyDescent="0.25">
      <c r="B14" s="111"/>
      <c r="C14" s="157" t="s">
        <v>428</v>
      </c>
      <c r="D14" s="157" t="s">
        <v>428</v>
      </c>
      <c r="E14" s="154" t="s">
        <v>428</v>
      </c>
      <c r="F14" s="154" t="s">
        <v>428</v>
      </c>
      <c r="G14" s="157" t="s">
        <v>428</v>
      </c>
      <c r="H14" s="157" t="s">
        <v>428</v>
      </c>
      <c r="I14" s="157"/>
    </row>
    <row r="15" spans="2:9" x14ac:dyDescent="0.25">
      <c r="B15" s="118" t="s">
        <v>23</v>
      </c>
      <c r="E15" s="15"/>
      <c r="F15" s="15"/>
      <c r="I15" s="111"/>
    </row>
    <row r="16" spans="2:9" x14ac:dyDescent="0.25">
      <c r="B16" s="214" t="s">
        <v>543</v>
      </c>
      <c r="C16" s="198">
        <v>61789</v>
      </c>
      <c r="D16" s="199">
        <v>44649</v>
      </c>
      <c r="E16" s="203">
        <v>11075.91</v>
      </c>
      <c r="F16" s="204">
        <v>4966.49</v>
      </c>
      <c r="G16" s="198">
        <v>30355</v>
      </c>
      <c r="H16" s="199">
        <v>26383</v>
      </c>
      <c r="I16" s="157"/>
    </row>
    <row r="17" spans="2:9" x14ac:dyDescent="0.25">
      <c r="B17" s="215" t="s">
        <v>547</v>
      </c>
      <c r="C17" s="200">
        <v>53100</v>
      </c>
      <c r="D17" s="175">
        <v>66066</v>
      </c>
      <c r="E17" s="205">
        <v>0</v>
      </c>
      <c r="F17" s="206">
        <v>1305.42</v>
      </c>
      <c r="G17" s="200">
        <v>24850</v>
      </c>
      <c r="H17" s="175">
        <v>11200</v>
      </c>
      <c r="I17" s="146"/>
    </row>
    <row r="18" spans="2:9" x14ac:dyDescent="0.25">
      <c r="B18" s="215" t="s">
        <v>116</v>
      </c>
      <c r="C18" s="200">
        <v>21225115</v>
      </c>
      <c r="D18" s="175">
        <v>12521591</v>
      </c>
      <c r="E18" s="205">
        <v>1231.51</v>
      </c>
      <c r="F18" s="206">
        <v>1347.51</v>
      </c>
      <c r="G18" s="200">
        <v>937536</v>
      </c>
      <c r="H18" s="175">
        <v>187046</v>
      </c>
      <c r="I18" s="146"/>
    </row>
    <row r="19" spans="2:9" x14ac:dyDescent="0.25">
      <c r="B19" s="215" t="s">
        <v>559</v>
      </c>
      <c r="C19" s="200">
        <v>2602718</v>
      </c>
      <c r="D19" s="175">
        <v>1085808</v>
      </c>
      <c r="E19" s="205">
        <v>28431.32</v>
      </c>
      <c r="F19" s="206">
        <v>21809.599999999999</v>
      </c>
      <c r="G19" s="200">
        <v>16741</v>
      </c>
      <c r="H19" s="175">
        <v>13117</v>
      </c>
      <c r="I19" s="157"/>
    </row>
    <row r="20" spans="2:9" x14ac:dyDescent="0.25">
      <c r="B20" s="215" t="s">
        <v>40</v>
      </c>
      <c r="C20" s="200">
        <v>64537</v>
      </c>
      <c r="D20" s="175">
        <v>77121</v>
      </c>
      <c r="E20" s="205">
        <v>231.47</v>
      </c>
      <c r="F20" s="206">
        <v>231.7</v>
      </c>
      <c r="G20" s="200">
        <v>10625</v>
      </c>
      <c r="H20" s="175">
        <v>11596</v>
      </c>
    </row>
    <row r="21" spans="2:9" x14ac:dyDescent="0.25">
      <c r="B21" s="215" t="s">
        <v>46</v>
      </c>
      <c r="C21" s="200">
        <v>4914260</v>
      </c>
      <c r="D21" s="175">
        <v>2587816</v>
      </c>
      <c r="E21" s="205" t="s">
        <v>101</v>
      </c>
      <c r="F21" s="206" t="s">
        <v>101</v>
      </c>
      <c r="G21" s="200">
        <v>917834</v>
      </c>
      <c r="H21" s="175">
        <v>591410</v>
      </c>
    </row>
    <row r="22" spans="2:9" x14ac:dyDescent="0.25">
      <c r="B22" s="215" t="s">
        <v>568</v>
      </c>
      <c r="C22" s="200">
        <v>44076</v>
      </c>
      <c r="D22" s="175">
        <v>45385</v>
      </c>
      <c r="E22" s="205">
        <v>384.42</v>
      </c>
      <c r="F22" s="206">
        <v>342.8</v>
      </c>
      <c r="G22" s="200">
        <v>635</v>
      </c>
      <c r="H22" s="175">
        <v>576</v>
      </c>
    </row>
    <row r="23" spans="2:9" x14ac:dyDescent="0.25">
      <c r="B23" s="216" t="s">
        <v>119</v>
      </c>
      <c r="C23" s="176">
        <v>10601385</v>
      </c>
      <c r="D23" s="201">
        <v>4593395</v>
      </c>
      <c r="E23" s="207">
        <v>1372.04</v>
      </c>
      <c r="F23" s="208">
        <v>503.53</v>
      </c>
      <c r="G23" s="176">
        <v>274880</v>
      </c>
      <c r="H23" s="201">
        <v>100712</v>
      </c>
    </row>
    <row r="24" spans="2:9" x14ac:dyDescent="0.25">
      <c r="B24" s="111"/>
      <c r="C24" s="146"/>
      <c r="D24" s="146"/>
      <c r="E24" s="42"/>
      <c r="F24" s="42"/>
      <c r="G24" s="157"/>
      <c r="H24" s="157"/>
    </row>
    <row r="25" spans="2:9" x14ac:dyDescent="0.25">
      <c r="B25" s="118" t="s">
        <v>52</v>
      </c>
      <c r="C25" s="13"/>
      <c r="D25" s="13"/>
      <c r="E25" s="16"/>
      <c r="F25" s="15"/>
    </row>
    <row r="26" spans="2:9" x14ac:dyDescent="0.25">
      <c r="B26" s="214" t="s">
        <v>474</v>
      </c>
      <c r="C26" s="198">
        <v>8177643</v>
      </c>
      <c r="D26" s="199">
        <v>2429085</v>
      </c>
      <c r="E26" s="203">
        <v>25163.68</v>
      </c>
      <c r="F26" s="169">
        <v>25582.01</v>
      </c>
      <c r="G26" s="198">
        <v>435224</v>
      </c>
      <c r="H26" s="199">
        <v>848150</v>
      </c>
    </row>
    <row r="27" spans="2:9" x14ac:dyDescent="0.25">
      <c r="B27" s="215" t="s">
        <v>67</v>
      </c>
      <c r="C27" s="200">
        <v>829521</v>
      </c>
      <c r="D27" s="175">
        <v>1148063</v>
      </c>
      <c r="E27" s="205">
        <v>9568.39</v>
      </c>
      <c r="F27" s="172">
        <v>13984.21</v>
      </c>
      <c r="G27" s="200">
        <v>159646</v>
      </c>
      <c r="H27" s="175">
        <v>208688</v>
      </c>
    </row>
    <row r="28" spans="2:9" x14ac:dyDescent="0.25">
      <c r="B28" s="215" t="s">
        <v>131</v>
      </c>
      <c r="C28" s="200">
        <v>31376543</v>
      </c>
      <c r="D28" s="175">
        <v>37864181</v>
      </c>
      <c r="E28" s="205">
        <v>43828.480000000003</v>
      </c>
      <c r="F28" s="172">
        <v>51898.82</v>
      </c>
      <c r="G28" s="200">
        <v>3898058</v>
      </c>
      <c r="H28" s="175">
        <v>4274879</v>
      </c>
      <c r="I28" s="157"/>
    </row>
    <row r="29" spans="2:9" x14ac:dyDescent="0.25">
      <c r="B29" s="215" t="s">
        <v>68</v>
      </c>
      <c r="C29" s="200">
        <v>304220</v>
      </c>
      <c r="D29" s="175">
        <v>351110</v>
      </c>
      <c r="E29" s="205">
        <v>337.18</v>
      </c>
      <c r="F29" s="172">
        <v>284.69</v>
      </c>
      <c r="G29" s="200">
        <v>43126</v>
      </c>
      <c r="H29" s="175">
        <v>71176</v>
      </c>
      <c r="I29" s="157"/>
    </row>
    <row r="30" spans="2:9" x14ac:dyDescent="0.25">
      <c r="B30" s="215" t="s">
        <v>133</v>
      </c>
      <c r="C30" s="200">
        <v>5745771</v>
      </c>
      <c r="D30" s="175">
        <v>6711092</v>
      </c>
      <c r="E30" s="205">
        <v>615477.44999999995</v>
      </c>
      <c r="F30" s="172">
        <v>743402.11</v>
      </c>
      <c r="G30" s="200">
        <v>257785</v>
      </c>
      <c r="H30" s="175">
        <v>256638</v>
      </c>
      <c r="I30" s="157"/>
    </row>
    <row r="31" spans="2:9" x14ac:dyDescent="0.25">
      <c r="B31" s="216" t="s">
        <v>74</v>
      </c>
      <c r="C31" s="176">
        <v>8756076</v>
      </c>
      <c r="D31" s="201">
        <v>7781922</v>
      </c>
      <c r="E31" s="207">
        <v>5775.65</v>
      </c>
      <c r="F31" s="243">
        <v>5084.2299999999996</v>
      </c>
      <c r="G31" s="176">
        <v>217254</v>
      </c>
      <c r="H31" s="201">
        <v>306740</v>
      </c>
      <c r="I31" s="157"/>
    </row>
    <row r="32" spans="2:9" x14ac:dyDescent="0.25">
      <c r="B32" s="111"/>
      <c r="C32" s="114"/>
      <c r="D32" s="114"/>
      <c r="E32" s="111"/>
      <c r="F32" s="111"/>
      <c r="G32" s="111"/>
      <c r="H32" s="111"/>
      <c r="I32" s="111"/>
    </row>
    <row r="33" spans="3:8" x14ac:dyDescent="0.25">
      <c r="C33" s="13"/>
      <c r="D33" s="13"/>
    </row>
    <row r="43" spans="3:8" ht="12" customHeight="1" x14ac:dyDescent="0.25"/>
    <row r="44" spans="3:8" ht="12" customHeight="1" x14ac:dyDescent="0.25"/>
    <row r="45" spans="3:8" ht="12" customHeight="1" x14ac:dyDescent="0.25"/>
    <row r="46" spans="3:8" ht="12" customHeight="1" x14ac:dyDescent="0.25"/>
    <row r="47" spans="3:8" ht="12" customHeight="1" x14ac:dyDescent="0.25">
      <c r="C47" s="1" t="s">
        <v>428</v>
      </c>
      <c r="D47" s="1" t="s">
        <v>428</v>
      </c>
      <c r="E47" s="1" t="s">
        <v>428</v>
      </c>
      <c r="F47" s="1" t="s">
        <v>428</v>
      </c>
      <c r="G47" s="1" t="s">
        <v>428</v>
      </c>
      <c r="H47" s="1" t="s">
        <v>428</v>
      </c>
    </row>
    <row r="48" spans="3:8" ht="12" customHeight="1" x14ac:dyDescent="0.25">
      <c r="C48" s="1" t="s">
        <v>428</v>
      </c>
      <c r="D48" s="1" t="s">
        <v>428</v>
      </c>
      <c r="E48" s="1" t="s">
        <v>428</v>
      </c>
      <c r="F48" s="1" t="s">
        <v>428</v>
      </c>
      <c r="G48" s="1" t="s">
        <v>428</v>
      </c>
      <c r="H48" s="1" t="s">
        <v>428</v>
      </c>
    </row>
    <row r="49" spans="3:8" ht="12" customHeight="1" x14ac:dyDescent="0.25">
      <c r="C49" s="1" t="s">
        <v>428</v>
      </c>
      <c r="D49" s="1" t="s">
        <v>428</v>
      </c>
      <c r="E49" s="1" t="s">
        <v>428</v>
      </c>
      <c r="F49" s="1" t="s">
        <v>428</v>
      </c>
      <c r="G49" s="1" t="s">
        <v>428</v>
      </c>
      <c r="H49" s="1" t="s">
        <v>428</v>
      </c>
    </row>
    <row r="50" spans="3:8" ht="12" customHeight="1" x14ac:dyDescent="0.25">
      <c r="C50" s="1" t="s">
        <v>428</v>
      </c>
      <c r="D50" s="1" t="s">
        <v>428</v>
      </c>
      <c r="E50" s="1" t="s">
        <v>428</v>
      </c>
      <c r="F50" s="1" t="s">
        <v>428</v>
      </c>
      <c r="G50" s="1" t="s">
        <v>428</v>
      </c>
      <c r="H50" s="1" t="s">
        <v>428</v>
      </c>
    </row>
    <row r="51" spans="3:8" ht="12" customHeight="1" x14ac:dyDescent="0.25">
      <c r="C51" s="1" t="s">
        <v>428</v>
      </c>
      <c r="D51" s="1" t="s">
        <v>428</v>
      </c>
      <c r="E51" s="1" t="s">
        <v>428</v>
      </c>
      <c r="F51" s="1" t="s">
        <v>428</v>
      </c>
      <c r="G51" s="1" t="s">
        <v>428</v>
      </c>
      <c r="H51" s="1" t="s">
        <v>428</v>
      </c>
    </row>
    <row r="52" spans="3:8" ht="12" customHeight="1" x14ac:dyDescent="0.25">
      <c r="C52" s="1" t="s">
        <v>428</v>
      </c>
      <c r="D52" s="1" t="s">
        <v>428</v>
      </c>
      <c r="E52" s="1" t="s">
        <v>428</v>
      </c>
      <c r="F52" s="1" t="s">
        <v>428</v>
      </c>
      <c r="G52" s="1" t="s">
        <v>428</v>
      </c>
      <c r="H52" s="1" t="s">
        <v>428</v>
      </c>
    </row>
    <row r="53" spans="3:8" ht="12" customHeight="1" x14ac:dyDescent="0.25">
      <c r="C53" s="1" t="s">
        <v>428</v>
      </c>
      <c r="D53" s="1" t="s">
        <v>428</v>
      </c>
      <c r="E53" s="1" t="s">
        <v>428</v>
      </c>
      <c r="F53" s="1" t="s">
        <v>428</v>
      </c>
      <c r="G53" s="1" t="s">
        <v>428</v>
      </c>
      <c r="H53" s="1" t="s">
        <v>428</v>
      </c>
    </row>
    <row r="54" spans="3:8" ht="12" customHeight="1" x14ac:dyDescent="0.25">
      <c r="C54" s="1" t="s">
        <v>428</v>
      </c>
      <c r="D54" s="1" t="s">
        <v>428</v>
      </c>
      <c r="E54" s="1" t="s">
        <v>428</v>
      </c>
      <c r="F54" s="1" t="s">
        <v>428</v>
      </c>
      <c r="G54" s="1" t="s">
        <v>428</v>
      </c>
      <c r="H54" s="1" t="s">
        <v>428</v>
      </c>
    </row>
    <row r="55" spans="3:8" ht="12" customHeight="1" x14ac:dyDescent="0.25">
      <c r="C55" s="1" t="s">
        <v>428</v>
      </c>
      <c r="D55" s="1" t="s">
        <v>428</v>
      </c>
      <c r="E55" s="1" t="s">
        <v>428</v>
      </c>
      <c r="F55" s="1" t="s">
        <v>428</v>
      </c>
      <c r="G55" s="1" t="s">
        <v>428</v>
      </c>
      <c r="H55" s="1" t="s">
        <v>428</v>
      </c>
    </row>
    <row r="56" spans="3:8" ht="12" customHeight="1" x14ac:dyDescent="0.25">
      <c r="C56" s="1" t="s">
        <v>428</v>
      </c>
      <c r="D56" s="1" t="s">
        <v>428</v>
      </c>
      <c r="E56" s="1" t="s">
        <v>428</v>
      </c>
      <c r="F56" s="1" t="s">
        <v>428</v>
      </c>
      <c r="G56" s="1" t="s">
        <v>428</v>
      </c>
      <c r="H56" s="1" t="s">
        <v>428</v>
      </c>
    </row>
    <row r="57" spans="3:8" ht="12" customHeight="1" x14ac:dyDescent="0.25">
      <c r="C57" s="1" t="s">
        <v>428</v>
      </c>
      <c r="D57" s="1" t="s">
        <v>428</v>
      </c>
      <c r="E57" s="1" t="s">
        <v>428</v>
      </c>
      <c r="F57" s="1" t="s">
        <v>428</v>
      </c>
      <c r="G57" s="1" t="s">
        <v>428</v>
      </c>
      <c r="H57" s="1" t="s">
        <v>428</v>
      </c>
    </row>
    <row r="58" spans="3:8" ht="12" customHeight="1" x14ac:dyDescent="0.25">
      <c r="C58" s="1" t="s">
        <v>428</v>
      </c>
      <c r="D58" s="1" t="s">
        <v>428</v>
      </c>
      <c r="E58" s="1" t="s">
        <v>428</v>
      </c>
      <c r="F58" s="1" t="s">
        <v>428</v>
      </c>
      <c r="G58" s="1" t="s">
        <v>428</v>
      </c>
      <c r="H58" s="1" t="s">
        <v>428</v>
      </c>
    </row>
    <row r="59" spans="3:8" ht="12" customHeight="1" x14ac:dyDescent="0.25">
      <c r="C59" s="1" t="s">
        <v>428</v>
      </c>
      <c r="D59" s="1" t="s">
        <v>428</v>
      </c>
      <c r="E59" s="1" t="s">
        <v>428</v>
      </c>
      <c r="F59" s="1" t="s">
        <v>428</v>
      </c>
      <c r="G59" s="1" t="s">
        <v>428</v>
      </c>
      <c r="H59" s="1" t="s">
        <v>428</v>
      </c>
    </row>
    <row r="60" spans="3:8" ht="12" customHeight="1" x14ac:dyDescent="0.25">
      <c r="C60" s="1" t="s">
        <v>428</v>
      </c>
      <c r="D60" s="1" t="s">
        <v>428</v>
      </c>
      <c r="E60" s="1" t="s">
        <v>428</v>
      </c>
      <c r="F60" s="1" t="s">
        <v>428</v>
      </c>
      <c r="G60" s="1" t="s">
        <v>428</v>
      </c>
      <c r="H60" s="1" t="s">
        <v>428</v>
      </c>
    </row>
    <row r="61" spans="3:8" ht="12" customHeight="1" x14ac:dyDescent="0.25">
      <c r="C61" s="1" t="s">
        <v>428</v>
      </c>
      <c r="D61" s="1" t="s">
        <v>428</v>
      </c>
      <c r="E61" s="1" t="s">
        <v>428</v>
      </c>
      <c r="F61" s="1" t="s">
        <v>428</v>
      </c>
      <c r="G61" s="1" t="s">
        <v>428</v>
      </c>
      <c r="H61" s="1" t="s">
        <v>428</v>
      </c>
    </row>
    <row r="62" spans="3:8" ht="12" customHeight="1" x14ac:dyDescent="0.25">
      <c r="C62" s="1" t="s">
        <v>428</v>
      </c>
      <c r="D62" s="1" t="s">
        <v>428</v>
      </c>
      <c r="E62" s="1" t="s">
        <v>428</v>
      </c>
      <c r="F62" s="1" t="s">
        <v>428</v>
      </c>
      <c r="G62" s="1" t="s">
        <v>428</v>
      </c>
      <c r="H62" s="1" t="s">
        <v>428</v>
      </c>
    </row>
    <row r="63" spans="3:8" x14ac:dyDescent="0.25">
      <c r="C63" s="1" t="s">
        <v>428</v>
      </c>
      <c r="D63" s="1" t="s">
        <v>428</v>
      </c>
      <c r="E63" s="1" t="s">
        <v>428</v>
      </c>
      <c r="F63" s="1" t="s">
        <v>428</v>
      </c>
      <c r="G63" s="1" t="s">
        <v>428</v>
      </c>
      <c r="H63" s="1" t="s">
        <v>428</v>
      </c>
    </row>
    <row r="64" spans="3: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sheetData>
  <mergeCells count="7">
    <mergeCell ref="B4:B6"/>
    <mergeCell ref="C4:D4"/>
    <mergeCell ref="E4:F4"/>
    <mergeCell ref="G4:H4"/>
    <mergeCell ref="C5:D5"/>
    <mergeCell ref="E5:F5"/>
    <mergeCell ref="G5:H5"/>
  </mergeCells>
  <pageMargins left="0.7" right="0.7" top="0.75" bottom="0.75" header="0.3" footer="0.3"/>
  <pageSetup paperSize="9" scale="84" orientation="landscape"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B2:M74"/>
  <sheetViews>
    <sheetView showGridLines="0" zoomScale="85" zoomScaleNormal="85" workbookViewId="0">
      <selection activeCell="M16" sqref="M16"/>
    </sheetView>
  </sheetViews>
  <sheetFormatPr defaultRowHeight="15" x14ac:dyDescent="0.25"/>
  <cols>
    <col min="1" max="1" width="2.85546875" style="1" customWidth="1"/>
    <col min="2" max="2" width="45.85546875" style="1" customWidth="1"/>
    <col min="3" max="8" width="15.7109375" style="1" customWidth="1"/>
    <col min="9" max="9" width="2.85546875" style="1" customWidth="1"/>
    <col min="10" max="237" width="9.140625" style="1"/>
    <col min="238" max="238" width="2.85546875" style="1" customWidth="1"/>
    <col min="239" max="239" width="45.85546875" style="1" customWidth="1"/>
    <col min="240" max="240" width="2.85546875" style="1" customWidth="1"/>
    <col min="241" max="242" width="15.7109375" style="1" customWidth="1"/>
    <col min="243" max="243" width="2.85546875" style="1" customWidth="1"/>
    <col min="244" max="245" width="15.7109375" style="1" customWidth="1"/>
    <col min="246" max="246" width="2.85546875" style="1" customWidth="1"/>
    <col min="247" max="248" width="15.7109375" style="1" customWidth="1"/>
    <col min="249" max="249" width="2.85546875" style="1" customWidth="1"/>
    <col min="250" max="251" width="15.7109375" style="1" customWidth="1"/>
    <col min="252" max="252" width="2.85546875" style="1" customWidth="1"/>
    <col min="253" max="254" width="15.7109375" style="1" customWidth="1"/>
    <col min="255" max="255" width="2.85546875" style="1" customWidth="1"/>
    <col min="256" max="493" width="9.140625" style="1"/>
    <col min="494" max="494" width="2.85546875" style="1" customWidth="1"/>
    <col min="495" max="495" width="45.85546875" style="1" customWidth="1"/>
    <col min="496" max="496" width="2.85546875" style="1" customWidth="1"/>
    <col min="497" max="498" width="15.7109375" style="1" customWidth="1"/>
    <col min="499" max="499" width="2.85546875" style="1" customWidth="1"/>
    <col min="500" max="501" width="15.7109375" style="1" customWidth="1"/>
    <col min="502" max="502" width="2.85546875" style="1" customWidth="1"/>
    <col min="503" max="504" width="15.7109375" style="1" customWidth="1"/>
    <col min="505" max="505" width="2.85546875" style="1" customWidth="1"/>
    <col min="506" max="507" width="15.7109375" style="1" customWidth="1"/>
    <col min="508" max="508" width="2.85546875" style="1" customWidth="1"/>
    <col min="509" max="510" width="15.7109375" style="1" customWidth="1"/>
    <col min="511" max="511" width="2.85546875" style="1" customWidth="1"/>
    <col min="512" max="749" width="9.140625" style="1"/>
    <col min="750" max="750" width="2.85546875" style="1" customWidth="1"/>
    <col min="751" max="751" width="45.85546875" style="1" customWidth="1"/>
    <col min="752" max="752" width="2.85546875" style="1" customWidth="1"/>
    <col min="753" max="754" width="15.7109375" style="1" customWidth="1"/>
    <col min="755" max="755" width="2.85546875" style="1" customWidth="1"/>
    <col min="756" max="757" width="15.7109375" style="1" customWidth="1"/>
    <col min="758" max="758" width="2.85546875" style="1" customWidth="1"/>
    <col min="759" max="760" width="15.7109375" style="1" customWidth="1"/>
    <col min="761" max="761" width="2.85546875" style="1" customWidth="1"/>
    <col min="762" max="763" width="15.7109375" style="1" customWidth="1"/>
    <col min="764" max="764" width="2.85546875" style="1" customWidth="1"/>
    <col min="765" max="766" width="15.7109375" style="1" customWidth="1"/>
    <col min="767" max="767" width="2.85546875" style="1" customWidth="1"/>
    <col min="768" max="1005" width="9.140625" style="1"/>
    <col min="1006" max="1006" width="2.85546875" style="1" customWidth="1"/>
    <col min="1007" max="1007" width="45.85546875" style="1" customWidth="1"/>
    <col min="1008" max="1008" width="2.85546875" style="1" customWidth="1"/>
    <col min="1009" max="1010" width="15.7109375" style="1" customWidth="1"/>
    <col min="1011" max="1011" width="2.85546875" style="1" customWidth="1"/>
    <col min="1012" max="1013" width="15.7109375" style="1" customWidth="1"/>
    <col min="1014" max="1014" width="2.85546875" style="1" customWidth="1"/>
    <col min="1015" max="1016" width="15.7109375" style="1" customWidth="1"/>
    <col min="1017" max="1017" width="2.85546875" style="1" customWidth="1"/>
    <col min="1018" max="1019" width="15.7109375" style="1" customWidth="1"/>
    <col min="1020" max="1020" width="2.85546875" style="1" customWidth="1"/>
    <col min="1021" max="1022" width="15.7109375" style="1" customWidth="1"/>
    <col min="1023" max="1023" width="2.85546875" style="1" customWidth="1"/>
    <col min="1024" max="1261" width="9.140625" style="1"/>
    <col min="1262" max="1262" width="2.85546875" style="1" customWidth="1"/>
    <col min="1263" max="1263" width="45.85546875" style="1" customWidth="1"/>
    <col min="1264" max="1264" width="2.85546875" style="1" customWidth="1"/>
    <col min="1265" max="1266" width="15.7109375" style="1" customWidth="1"/>
    <col min="1267" max="1267" width="2.85546875" style="1" customWidth="1"/>
    <col min="1268" max="1269" width="15.7109375" style="1" customWidth="1"/>
    <col min="1270" max="1270" width="2.85546875" style="1" customWidth="1"/>
    <col min="1271" max="1272" width="15.7109375" style="1" customWidth="1"/>
    <col min="1273" max="1273" width="2.85546875" style="1" customWidth="1"/>
    <col min="1274" max="1275" width="15.7109375" style="1" customWidth="1"/>
    <col min="1276" max="1276" width="2.85546875" style="1" customWidth="1"/>
    <col min="1277" max="1278" width="15.7109375" style="1" customWidth="1"/>
    <col min="1279" max="1279" width="2.85546875" style="1" customWidth="1"/>
    <col min="1280" max="1517" width="9.140625" style="1"/>
    <col min="1518" max="1518" width="2.85546875" style="1" customWidth="1"/>
    <col min="1519" max="1519" width="45.85546875" style="1" customWidth="1"/>
    <col min="1520" max="1520" width="2.85546875" style="1" customWidth="1"/>
    <col min="1521" max="1522" width="15.7109375" style="1" customWidth="1"/>
    <col min="1523" max="1523" width="2.85546875" style="1" customWidth="1"/>
    <col min="1524" max="1525" width="15.7109375" style="1" customWidth="1"/>
    <col min="1526" max="1526" width="2.85546875" style="1" customWidth="1"/>
    <col min="1527" max="1528" width="15.7109375" style="1" customWidth="1"/>
    <col min="1529" max="1529" width="2.85546875" style="1" customWidth="1"/>
    <col min="1530" max="1531" width="15.7109375" style="1" customWidth="1"/>
    <col min="1532" max="1532" width="2.85546875" style="1" customWidth="1"/>
    <col min="1533" max="1534" width="15.7109375" style="1" customWidth="1"/>
    <col min="1535" max="1535" width="2.85546875" style="1" customWidth="1"/>
    <col min="1536" max="1773" width="9.140625" style="1"/>
    <col min="1774" max="1774" width="2.85546875" style="1" customWidth="1"/>
    <col min="1775" max="1775" width="45.85546875" style="1" customWidth="1"/>
    <col min="1776" max="1776" width="2.85546875" style="1" customWidth="1"/>
    <col min="1777" max="1778" width="15.7109375" style="1" customWidth="1"/>
    <col min="1779" max="1779" width="2.85546875" style="1" customWidth="1"/>
    <col min="1780" max="1781" width="15.7109375" style="1" customWidth="1"/>
    <col min="1782" max="1782" width="2.85546875" style="1" customWidth="1"/>
    <col min="1783" max="1784" width="15.7109375" style="1" customWidth="1"/>
    <col min="1785" max="1785" width="2.85546875" style="1" customWidth="1"/>
    <col min="1786" max="1787" width="15.7109375" style="1" customWidth="1"/>
    <col min="1788" max="1788" width="2.85546875" style="1" customWidth="1"/>
    <col min="1789" max="1790" width="15.7109375" style="1" customWidth="1"/>
    <col min="1791" max="1791" width="2.85546875" style="1" customWidth="1"/>
    <col min="1792" max="2029" width="9.140625" style="1"/>
    <col min="2030" max="2030" width="2.85546875" style="1" customWidth="1"/>
    <col min="2031" max="2031" width="45.85546875" style="1" customWidth="1"/>
    <col min="2032" max="2032" width="2.85546875" style="1" customWidth="1"/>
    <col min="2033" max="2034" width="15.7109375" style="1" customWidth="1"/>
    <col min="2035" max="2035" width="2.85546875" style="1" customWidth="1"/>
    <col min="2036" max="2037" width="15.7109375" style="1" customWidth="1"/>
    <col min="2038" max="2038" width="2.85546875" style="1" customWidth="1"/>
    <col min="2039" max="2040" width="15.7109375" style="1" customWidth="1"/>
    <col min="2041" max="2041" width="2.85546875" style="1" customWidth="1"/>
    <col min="2042" max="2043" width="15.7109375" style="1" customWidth="1"/>
    <col min="2044" max="2044" width="2.85546875" style="1" customWidth="1"/>
    <col min="2045" max="2046" width="15.7109375" style="1" customWidth="1"/>
    <col min="2047" max="2047" width="2.85546875" style="1" customWidth="1"/>
    <col min="2048" max="2285" width="9.140625" style="1"/>
    <col min="2286" max="2286" width="2.85546875" style="1" customWidth="1"/>
    <col min="2287" max="2287" width="45.85546875" style="1" customWidth="1"/>
    <col min="2288" max="2288" width="2.85546875" style="1" customWidth="1"/>
    <col min="2289" max="2290" width="15.7109375" style="1" customWidth="1"/>
    <col min="2291" max="2291" width="2.85546875" style="1" customWidth="1"/>
    <col min="2292" max="2293" width="15.7109375" style="1" customWidth="1"/>
    <col min="2294" max="2294" width="2.85546875" style="1" customWidth="1"/>
    <col min="2295" max="2296" width="15.7109375" style="1" customWidth="1"/>
    <col min="2297" max="2297" width="2.85546875" style="1" customWidth="1"/>
    <col min="2298" max="2299" width="15.7109375" style="1" customWidth="1"/>
    <col min="2300" max="2300" width="2.85546875" style="1" customWidth="1"/>
    <col min="2301" max="2302" width="15.7109375" style="1" customWidth="1"/>
    <col min="2303" max="2303" width="2.85546875" style="1" customWidth="1"/>
    <col min="2304" max="2541" width="9.140625" style="1"/>
    <col min="2542" max="2542" width="2.85546875" style="1" customWidth="1"/>
    <col min="2543" max="2543" width="45.85546875" style="1" customWidth="1"/>
    <col min="2544" max="2544" width="2.85546875" style="1" customWidth="1"/>
    <col min="2545" max="2546" width="15.7109375" style="1" customWidth="1"/>
    <col min="2547" max="2547" width="2.85546875" style="1" customWidth="1"/>
    <col min="2548" max="2549" width="15.7109375" style="1" customWidth="1"/>
    <col min="2550" max="2550" width="2.85546875" style="1" customWidth="1"/>
    <col min="2551" max="2552" width="15.7109375" style="1" customWidth="1"/>
    <col min="2553" max="2553" width="2.85546875" style="1" customWidth="1"/>
    <col min="2554" max="2555" width="15.7109375" style="1" customWidth="1"/>
    <col min="2556" max="2556" width="2.85546875" style="1" customWidth="1"/>
    <col min="2557" max="2558" width="15.7109375" style="1" customWidth="1"/>
    <col min="2559" max="2559" width="2.85546875" style="1" customWidth="1"/>
    <col min="2560" max="2797" width="9.140625" style="1"/>
    <col min="2798" max="2798" width="2.85546875" style="1" customWidth="1"/>
    <col min="2799" max="2799" width="45.85546875" style="1" customWidth="1"/>
    <col min="2800" max="2800" width="2.85546875" style="1" customWidth="1"/>
    <col min="2801" max="2802" width="15.7109375" style="1" customWidth="1"/>
    <col min="2803" max="2803" width="2.85546875" style="1" customWidth="1"/>
    <col min="2804" max="2805" width="15.7109375" style="1" customWidth="1"/>
    <col min="2806" max="2806" width="2.85546875" style="1" customWidth="1"/>
    <col min="2807" max="2808" width="15.7109375" style="1" customWidth="1"/>
    <col min="2809" max="2809" width="2.85546875" style="1" customWidth="1"/>
    <col min="2810" max="2811" width="15.7109375" style="1" customWidth="1"/>
    <col min="2812" max="2812" width="2.85546875" style="1" customWidth="1"/>
    <col min="2813" max="2814" width="15.7109375" style="1" customWidth="1"/>
    <col min="2815" max="2815" width="2.85546875" style="1" customWidth="1"/>
    <col min="2816" max="3053" width="9.140625" style="1"/>
    <col min="3054" max="3054" width="2.85546875" style="1" customWidth="1"/>
    <col min="3055" max="3055" width="45.85546875" style="1" customWidth="1"/>
    <col min="3056" max="3056" width="2.85546875" style="1" customWidth="1"/>
    <col min="3057" max="3058" width="15.7109375" style="1" customWidth="1"/>
    <col min="3059" max="3059" width="2.85546875" style="1" customWidth="1"/>
    <col min="3060" max="3061" width="15.7109375" style="1" customWidth="1"/>
    <col min="3062" max="3062" width="2.85546875" style="1" customWidth="1"/>
    <col min="3063" max="3064" width="15.7109375" style="1" customWidth="1"/>
    <col min="3065" max="3065" width="2.85546875" style="1" customWidth="1"/>
    <col min="3066" max="3067" width="15.7109375" style="1" customWidth="1"/>
    <col min="3068" max="3068" width="2.85546875" style="1" customWidth="1"/>
    <col min="3069" max="3070" width="15.7109375" style="1" customWidth="1"/>
    <col min="3071" max="3071" width="2.85546875" style="1" customWidth="1"/>
    <col min="3072" max="3309" width="9.140625" style="1"/>
    <col min="3310" max="3310" width="2.85546875" style="1" customWidth="1"/>
    <col min="3311" max="3311" width="45.85546875" style="1" customWidth="1"/>
    <col min="3312" max="3312" width="2.85546875" style="1" customWidth="1"/>
    <col min="3313" max="3314" width="15.7109375" style="1" customWidth="1"/>
    <col min="3315" max="3315" width="2.85546875" style="1" customWidth="1"/>
    <col min="3316" max="3317" width="15.7109375" style="1" customWidth="1"/>
    <col min="3318" max="3318" width="2.85546875" style="1" customWidth="1"/>
    <col min="3319" max="3320" width="15.7109375" style="1" customWidth="1"/>
    <col min="3321" max="3321" width="2.85546875" style="1" customWidth="1"/>
    <col min="3322" max="3323" width="15.7109375" style="1" customWidth="1"/>
    <col min="3324" max="3324" width="2.85546875" style="1" customWidth="1"/>
    <col min="3325" max="3326" width="15.7109375" style="1" customWidth="1"/>
    <col min="3327" max="3327" width="2.85546875" style="1" customWidth="1"/>
    <col min="3328" max="3565" width="9.140625" style="1"/>
    <col min="3566" max="3566" width="2.85546875" style="1" customWidth="1"/>
    <col min="3567" max="3567" width="45.85546875" style="1" customWidth="1"/>
    <col min="3568" max="3568" width="2.85546875" style="1" customWidth="1"/>
    <col min="3569" max="3570" width="15.7109375" style="1" customWidth="1"/>
    <col min="3571" max="3571" width="2.85546875" style="1" customWidth="1"/>
    <col min="3572" max="3573" width="15.7109375" style="1" customWidth="1"/>
    <col min="3574" max="3574" width="2.85546875" style="1" customWidth="1"/>
    <col min="3575" max="3576" width="15.7109375" style="1" customWidth="1"/>
    <col min="3577" max="3577" width="2.85546875" style="1" customWidth="1"/>
    <col min="3578" max="3579" width="15.7109375" style="1" customWidth="1"/>
    <col min="3580" max="3580" width="2.85546875" style="1" customWidth="1"/>
    <col min="3581" max="3582" width="15.7109375" style="1" customWidth="1"/>
    <col min="3583" max="3583" width="2.85546875" style="1" customWidth="1"/>
    <col min="3584" max="3821" width="9.140625" style="1"/>
    <col min="3822" max="3822" width="2.85546875" style="1" customWidth="1"/>
    <col min="3823" max="3823" width="45.85546875" style="1" customWidth="1"/>
    <col min="3824" max="3824" width="2.85546875" style="1" customWidth="1"/>
    <col min="3825" max="3826" width="15.7109375" style="1" customWidth="1"/>
    <col min="3827" max="3827" width="2.85546875" style="1" customWidth="1"/>
    <col min="3828" max="3829" width="15.7109375" style="1" customWidth="1"/>
    <col min="3830" max="3830" width="2.85546875" style="1" customWidth="1"/>
    <col min="3831" max="3832" width="15.7109375" style="1" customWidth="1"/>
    <col min="3833" max="3833" width="2.85546875" style="1" customWidth="1"/>
    <col min="3834" max="3835" width="15.7109375" style="1" customWidth="1"/>
    <col min="3836" max="3836" width="2.85546875" style="1" customWidth="1"/>
    <col min="3837" max="3838" width="15.7109375" style="1" customWidth="1"/>
    <col min="3839" max="3839" width="2.85546875" style="1" customWidth="1"/>
    <col min="3840" max="4077" width="9.140625" style="1"/>
    <col min="4078" max="4078" width="2.85546875" style="1" customWidth="1"/>
    <col min="4079" max="4079" width="45.85546875" style="1" customWidth="1"/>
    <col min="4080" max="4080" width="2.85546875" style="1" customWidth="1"/>
    <col min="4081" max="4082" width="15.7109375" style="1" customWidth="1"/>
    <col min="4083" max="4083" width="2.85546875" style="1" customWidth="1"/>
    <col min="4084" max="4085" width="15.7109375" style="1" customWidth="1"/>
    <col min="4086" max="4086" width="2.85546875" style="1" customWidth="1"/>
    <col min="4087" max="4088" width="15.7109375" style="1" customWidth="1"/>
    <col min="4089" max="4089" width="2.85546875" style="1" customWidth="1"/>
    <col min="4090" max="4091" width="15.7109375" style="1" customWidth="1"/>
    <col min="4092" max="4092" width="2.85546875" style="1" customWidth="1"/>
    <col min="4093" max="4094" width="15.7109375" style="1" customWidth="1"/>
    <col min="4095" max="4095" width="2.85546875" style="1" customWidth="1"/>
    <col min="4096" max="4333" width="9.140625" style="1"/>
    <col min="4334" max="4334" width="2.85546875" style="1" customWidth="1"/>
    <col min="4335" max="4335" width="45.85546875" style="1" customWidth="1"/>
    <col min="4336" max="4336" width="2.85546875" style="1" customWidth="1"/>
    <col min="4337" max="4338" width="15.7109375" style="1" customWidth="1"/>
    <col min="4339" max="4339" width="2.85546875" style="1" customWidth="1"/>
    <col min="4340" max="4341" width="15.7109375" style="1" customWidth="1"/>
    <col min="4342" max="4342" width="2.85546875" style="1" customWidth="1"/>
    <col min="4343" max="4344" width="15.7109375" style="1" customWidth="1"/>
    <col min="4345" max="4345" width="2.85546875" style="1" customWidth="1"/>
    <col min="4346" max="4347" width="15.7109375" style="1" customWidth="1"/>
    <col min="4348" max="4348" width="2.85546875" style="1" customWidth="1"/>
    <col min="4349" max="4350" width="15.7109375" style="1" customWidth="1"/>
    <col min="4351" max="4351" width="2.85546875" style="1" customWidth="1"/>
    <col min="4352" max="4589" width="9.140625" style="1"/>
    <col min="4590" max="4590" width="2.85546875" style="1" customWidth="1"/>
    <col min="4591" max="4591" width="45.85546875" style="1" customWidth="1"/>
    <col min="4592" max="4592" width="2.85546875" style="1" customWidth="1"/>
    <col min="4593" max="4594" width="15.7109375" style="1" customWidth="1"/>
    <col min="4595" max="4595" width="2.85546875" style="1" customWidth="1"/>
    <col min="4596" max="4597" width="15.7109375" style="1" customWidth="1"/>
    <col min="4598" max="4598" width="2.85546875" style="1" customWidth="1"/>
    <col min="4599" max="4600" width="15.7109375" style="1" customWidth="1"/>
    <col min="4601" max="4601" width="2.85546875" style="1" customWidth="1"/>
    <col min="4602" max="4603" width="15.7109375" style="1" customWidth="1"/>
    <col min="4604" max="4604" width="2.85546875" style="1" customWidth="1"/>
    <col min="4605" max="4606" width="15.7109375" style="1" customWidth="1"/>
    <col min="4607" max="4607" width="2.85546875" style="1" customWidth="1"/>
    <col min="4608" max="4845" width="9.140625" style="1"/>
    <col min="4846" max="4846" width="2.85546875" style="1" customWidth="1"/>
    <col min="4847" max="4847" width="45.85546875" style="1" customWidth="1"/>
    <col min="4848" max="4848" width="2.85546875" style="1" customWidth="1"/>
    <col min="4849" max="4850" width="15.7109375" style="1" customWidth="1"/>
    <col min="4851" max="4851" width="2.85546875" style="1" customWidth="1"/>
    <col min="4852" max="4853" width="15.7109375" style="1" customWidth="1"/>
    <col min="4854" max="4854" width="2.85546875" style="1" customWidth="1"/>
    <col min="4855" max="4856" width="15.7109375" style="1" customWidth="1"/>
    <col min="4857" max="4857" width="2.85546875" style="1" customWidth="1"/>
    <col min="4858" max="4859" width="15.7109375" style="1" customWidth="1"/>
    <col min="4860" max="4860" width="2.85546875" style="1" customWidth="1"/>
    <col min="4861" max="4862" width="15.7109375" style="1" customWidth="1"/>
    <col min="4863" max="4863" width="2.85546875" style="1" customWidth="1"/>
    <col min="4864" max="5101" width="9.140625" style="1"/>
    <col min="5102" max="5102" width="2.85546875" style="1" customWidth="1"/>
    <col min="5103" max="5103" width="45.85546875" style="1" customWidth="1"/>
    <col min="5104" max="5104" width="2.85546875" style="1" customWidth="1"/>
    <col min="5105" max="5106" width="15.7109375" style="1" customWidth="1"/>
    <col min="5107" max="5107" width="2.85546875" style="1" customWidth="1"/>
    <col min="5108" max="5109" width="15.7109375" style="1" customWidth="1"/>
    <col min="5110" max="5110" width="2.85546875" style="1" customWidth="1"/>
    <col min="5111" max="5112" width="15.7109375" style="1" customWidth="1"/>
    <col min="5113" max="5113" width="2.85546875" style="1" customWidth="1"/>
    <col min="5114" max="5115" width="15.7109375" style="1" customWidth="1"/>
    <col min="5116" max="5116" width="2.85546875" style="1" customWidth="1"/>
    <col min="5117" max="5118" width="15.7109375" style="1" customWidth="1"/>
    <col min="5119" max="5119" width="2.85546875" style="1" customWidth="1"/>
    <col min="5120" max="5357" width="9.140625" style="1"/>
    <col min="5358" max="5358" width="2.85546875" style="1" customWidth="1"/>
    <col min="5359" max="5359" width="45.85546875" style="1" customWidth="1"/>
    <col min="5360" max="5360" width="2.85546875" style="1" customWidth="1"/>
    <col min="5361" max="5362" width="15.7109375" style="1" customWidth="1"/>
    <col min="5363" max="5363" width="2.85546875" style="1" customWidth="1"/>
    <col min="5364" max="5365" width="15.7109375" style="1" customWidth="1"/>
    <col min="5366" max="5366" width="2.85546875" style="1" customWidth="1"/>
    <col min="5367" max="5368" width="15.7109375" style="1" customWidth="1"/>
    <col min="5369" max="5369" width="2.85546875" style="1" customWidth="1"/>
    <col min="5370" max="5371" width="15.7109375" style="1" customWidth="1"/>
    <col min="5372" max="5372" width="2.85546875" style="1" customWidth="1"/>
    <col min="5373" max="5374" width="15.7109375" style="1" customWidth="1"/>
    <col min="5375" max="5375" width="2.85546875" style="1" customWidth="1"/>
    <col min="5376" max="5613" width="9.140625" style="1"/>
    <col min="5614" max="5614" width="2.85546875" style="1" customWidth="1"/>
    <col min="5615" max="5615" width="45.85546875" style="1" customWidth="1"/>
    <col min="5616" max="5616" width="2.85546875" style="1" customWidth="1"/>
    <col min="5617" max="5618" width="15.7109375" style="1" customWidth="1"/>
    <col min="5619" max="5619" width="2.85546875" style="1" customWidth="1"/>
    <col min="5620" max="5621" width="15.7109375" style="1" customWidth="1"/>
    <col min="5622" max="5622" width="2.85546875" style="1" customWidth="1"/>
    <col min="5623" max="5624" width="15.7109375" style="1" customWidth="1"/>
    <col min="5625" max="5625" width="2.85546875" style="1" customWidth="1"/>
    <col min="5626" max="5627" width="15.7109375" style="1" customWidth="1"/>
    <col min="5628" max="5628" width="2.85546875" style="1" customWidth="1"/>
    <col min="5629" max="5630" width="15.7109375" style="1" customWidth="1"/>
    <col min="5631" max="5631" width="2.85546875" style="1" customWidth="1"/>
    <col min="5632" max="5869" width="9.140625" style="1"/>
    <col min="5870" max="5870" width="2.85546875" style="1" customWidth="1"/>
    <col min="5871" max="5871" width="45.85546875" style="1" customWidth="1"/>
    <col min="5872" max="5872" width="2.85546875" style="1" customWidth="1"/>
    <col min="5873" max="5874" width="15.7109375" style="1" customWidth="1"/>
    <col min="5875" max="5875" width="2.85546875" style="1" customWidth="1"/>
    <col min="5876" max="5877" width="15.7109375" style="1" customWidth="1"/>
    <col min="5878" max="5878" width="2.85546875" style="1" customWidth="1"/>
    <col min="5879" max="5880" width="15.7109375" style="1" customWidth="1"/>
    <col min="5881" max="5881" width="2.85546875" style="1" customWidth="1"/>
    <col min="5882" max="5883" width="15.7109375" style="1" customWidth="1"/>
    <col min="5884" max="5884" width="2.85546875" style="1" customWidth="1"/>
    <col min="5885" max="5886" width="15.7109375" style="1" customWidth="1"/>
    <col min="5887" max="5887" width="2.85546875" style="1" customWidth="1"/>
    <col min="5888" max="6125" width="9.140625" style="1"/>
    <col min="6126" max="6126" width="2.85546875" style="1" customWidth="1"/>
    <col min="6127" max="6127" width="45.85546875" style="1" customWidth="1"/>
    <col min="6128" max="6128" width="2.85546875" style="1" customWidth="1"/>
    <col min="6129" max="6130" width="15.7109375" style="1" customWidth="1"/>
    <col min="6131" max="6131" width="2.85546875" style="1" customWidth="1"/>
    <col min="6132" max="6133" width="15.7109375" style="1" customWidth="1"/>
    <col min="6134" max="6134" width="2.85546875" style="1" customWidth="1"/>
    <col min="6135" max="6136" width="15.7109375" style="1" customWidth="1"/>
    <col min="6137" max="6137" width="2.85546875" style="1" customWidth="1"/>
    <col min="6138" max="6139" width="15.7109375" style="1" customWidth="1"/>
    <col min="6140" max="6140" width="2.85546875" style="1" customWidth="1"/>
    <col min="6141" max="6142" width="15.7109375" style="1" customWidth="1"/>
    <col min="6143" max="6143" width="2.85546875" style="1" customWidth="1"/>
    <col min="6144" max="6381" width="9.140625" style="1"/>
    <col min="6382" max="6382" width="2.85546875" style="1" customWidth="1"/>
    <col min="6383" max="6383" width="45.85546875" style="1" customWidth="1"/>
    <col min="6384" max="6384" width="2.85546875" style="1" customWidth="1"/>
    <col min="6385" max="6386" width="15.7109375" style="1" customWidth="1"/>
    <col min="6387" max="6387" width="2.85546875" style="1" customWidth="1"/>
    <col min="6388" max="6389" width="15.7109375" style="1" customWidth="1"/>
    <col min="6390" max="6390" width="2.85546875" style="1" customWidth="1"/>
    <col min="6391" max="6392" width="15.7109375" style="1" customWidth="1"/>
    <col min="6393" max="6393" width="2.85546875" style="1" customWidth="1"/>
    <col min="6394" max="6395" width="15.7109375" style="1" customWidth="1"/>
    <col min="6396" max="6396" width="2.85546875" style="1" customWidth="1"/>
    <col min="6397" max="6398" width="15.7109375" style="1" customWidth="1"/>
    <col min="6399" max="6399" width="2.85546875" style="1" customWidth="1"/>
    <col min="6400" max="6637" width="9.140625" style="1"/>
    <col min="6638" max="6638" width="2.85546875" style="1" customWidth="1"/>
    <col min="6639" max="6639" width="45.85546875" style="1" customWidth="1"/>
    <col min="6640" max="6640" width="2.85546875" style="1" customWidth="1"/>
    <col min="6641" max="6642" width="15.7109375" style="1" customWidth="1"/>
    <col min="6643" max="6643" width="2.85546875" style="1" customWidth="1"/>
    <col min="6644" max="6645" width="15.7109375" style="1" customWidth="1"/>
    <col min="6646" max="6646" width="2.85546875" style="1" customWidth="1"/>
    <col min="6647" max="6648" width="15.7109375" style="1" customWidth="1"/>
    <col min="6649" max="6649" width="2.85546875" style="1" customWidth="1"/>
    <col min="6650" max="6651" width="15.7109375" style="1" customWidth="1"/>
    <col min="6652" max="6652" width="2.85546875" style="1" customWidth="1"/>
    <col min="6653" max="6654" width="15.7109375" style="1" customWidth="1"/>
    <col min="6655" max="6655" width="2.85546875" style="1" customWidth="1"/>
    <col min="6656" max="6893" width="9.140625" style="1"/>
    <col min="6894" max="6894" width="2.85546875" style="1" customWidth="1"/>
    <col min="6895" max="6895" width="45.85546875" style="1" customWidth="1"/>
    <col min="6896" max="6896" width="2.85546875" style="1" customWidth="1"/>
    <col min="6897" max="6898" width="15.7109375" style="1" customWidth="1"/>
    <col min="6899" max="6899" width="2.85546875" style="1" customWidth="1"/>
    <col min="6900" max="6901" width="15.7109375" style="1" customWidth="1"/>
    <col min="6902" max="6902" width="2.85546875" style="1" customWidth="1"/>
    <col min="6903" max="6904" width="15.7109375" style="1" customWidth="1"/>
    <col min="6905" max="6905" width="2.85546875" style="1" customWidth="1"/>
    <col min="6906" max="6907" width="15.7109375" style="1" customWidth="1"/>
    <col min="6908" max="6908" width="2.85546875" style="1" customWidth="1"/>
    <col min="6909" max="6910" width="15.7109375" style="1" customWidth="1"/>
    <col min="6911" max="6911" width="2.85546875" style="1" customWidth="1"/>
    <col min="6912" max="7149" width="9.140625" style="1"/>
    <col min="7150" max="7150" width="2.85546875" style="1" customWidth="1"/>
    <col min="7151" max="7151" width="45.85546875" style="1" customWidth="1"/>
    <col min="7152" max="7152" width="2.85546875" style="1" customWidth="1"/>
    <col min="7153" max="7154" width="15.7109375" style="1" customWidth="1"/>
    <col min="7155" max="7155" width="2.85546875" style="1" customWidth="1"/>
    <col min="7156" max="7157" width="15.7109375" style="1" customWidth="1"/>
    <col min="7158" max="7158" width="2.85546875" style="1" customWidth="1"/>
    <col min="7159" max="7160" width="15.7109375" style="1" customWidth="1"/>
    <col min="7161" max="7161" width="2.85546875" style="1" customWidth="1"/>
    <col min="7162" max="7163" width="15.7109375" style="1" customWidth="1"/>
    <col min="7164" max="7164" width="2.85546875" style="1" customWidth="1"/>
    <col min="7165" max="7166" width="15.7109375" style="1" customWidth="1"/>
    <col min="7167" max="7167" width="2.85546875" style="1" customWidth="1"/>
    <col min="7168" max="7405" width="9.140625" style="1"/>
    <col min="7406" max="7406" width="2.85546875" style="1" customWidth="1"/>
    <col min="7407" max="7407" width="45.85546875" style="1" customWidth="1"/>
    <col min="7408" max="7408" width="2.85546875" style="1" customWidth="1"/>
    <col min="7409" max="7410" width="15.7109375" style="1" customWidth="1"/>
    <col min="7411" max="7411" width="2.85546875" style="1" customWidth="1"/>
    <col min="7412" max="7413" width="15.7109375" style="1" customWidth="1"/>
    <col min="7414" max="7414" width="2.85546875" style="1" customWidth="1"/>
    <col min="7415" max="7416" width="15.7109375" style="1" customWidth="1"/>
    <col min="7417" max="7417" width="2.85546875" style="1" customWidth="1"/>
    <col min="7418" max="7419" width="15.7109375" style="1" customWidth="1"/>
    <col min="7420" max="7420" width="2.85546875" style="1" customWidth="1"/>
    <col min="7421" max="7422" width="15.7109375" style="1" customWidth="1"/>
    <col min="7423" max="7423" width="2.85546875" style="1" customWidth="1"/>
    <col min="7424" max="7661" width="9.140625" style="1"/>
    <col min="7662" max="7662" width="2.85546875" style="1" customWidth="1"/>
    <col min="7663" max="7663" width="45.85546875" style="1" customWidth="1"/>
    <col min="7664" max="7664" width="2.85546875" style="1" customWidth="1"/>
    <col min="7665" max="7666" width="15.7109375" style="1" customWidth="1"/>
    <col min="7667" max="7667" width="2.85546875" style="1" customWidth="1"/>
    <col min="7668" max="7669" width="15.7109375" style="1" customWidth="1"/>
    <col min="7670" max="7670" width="2.85546875" style="1" customWidth="1"/>
    <col min="7671" max="7672" width="15.7109375" style="1" customWidth="1"/>
    <col min="7673" max="7673" width="2.85546875" style="1" customWidth="1"/>
    <col min="7674" max="7675" width="15.7109375" style="1" customWidth="1"/>
    <col min="7676" max="7676" width="2.85546875" style="1" customWidth="1"/>
    <col min="7677" max="7678" width="15.7109375" style="1" customWidth="1"/>
    <col min="7679" max="7679" width="2.85546875" style="1" customWidth="1"/>
    <col min="7680" max="7917" width="9.140625" style="1"/>
    <col min="7918" max="7918" width="2.85546875" style="1" customWidth="1"/>
    <col min="7919" max="7919" width="45.85546875" style="1" customWidth="1"/>
    <col min="7920" max="7920" width="2.85546875" style="1" customWidth="1"/>
    <col min="7921" max="7922" width="15.7109375" style="1" customWidth="1"/>
    <col min="7923" max="7923" width="2.85546875" style="1" customWidth="1"/>
    <col min="7924" max="7925" width="15.7109375" style="1" customWidth="1"/>
    <col min="7926" max="7926" width="2.85546875" style="1" customWidth="1"/>
    <col min="7927" max="7928" width="15.7109375" style="1" customWidth="1"/>
    <col min="7929" max="7929" width="2.85546875" style="1" customWidth="1"/>
    <col min="7930" max="7931" width="15.7109375" style="1" customWidth="1"/>
    <col min="7932" max="7932" width="2.85546875" style="1" customWidth="1"/>
    <col min="7933" max="7934" width="15.7109375" style="1" customWidth="1"/>
    <col min="7935" max="7935" width="2.85546875" style="1" customWidth="1"/>
    <col min="7936" max="8173" width="9.140625" style="1"/>
    <col min="8174" max="8174" width="2.85546875" style="1" customWidth="1"/>
    <col min="8175" max="8175" width="45.85546875" style="1" customWidth="1"/>
    <col min="8176" max="8176" width="2.85546875" style="1" customWidth="1"/>
    <col min="8177" max="8178" width="15.7109375" style="1" customWidth="1"/>
    <col min="8179" max="8179" width="2.85546875" style="1" customWidth="1"/>
    <col min="8180" max="8181" width="15.7109375" style="1" customWidth="1"/>
    <col min="8182" max="8182" width="2.85546875" style="1" customWidth="1"/>
    <col min="8183" max="8184" width="15.7109375" style="1" customWidth="1"/>
    <col min="8185" max="8185" width="2.85546875" style="1" customWidth="1"/>
    <col min="8186" max="8187" width="15.7109375" style="1" customWidth="1"/>
    <col min="8188" max="8188" width="2.85546875" style="1" customWidth="1"/>
    <col min="8189" max="8190" width="15.7109375" style="1" customWidth="1"/>
    <col min="8191" max="8191" width="2.85546875" style="1" customWidth="1"/>
    <col min="8192" max="8429" width="9.140625" style="1"/>
    <col min="8430" max="8430" width="2.85546875" style="1" customWidth="1"/>
    <col min="8431" max="8431" width="45.85546875" style="1" customWidth="1"/>
    <col min="8432" max="8432" width="2.85546875" style="1" customWidth="1"/>
    <col min="8433" max="8434" width="15.7109375" style="1" customWidth="1"/>
    <col min="8435" max="8435" width="2.85546875" style="1" customWidth="1"/>
    <col min="8436" max="8437" width="15.7109375" style="1" customWidth="1"/>
    <col min="8438" max="8438" width="2.85546875" style="1" customWidth="1"/>
    <col min="8439" max="8440" width="15.7109375" style="1" customWidth="1"/>
    <col min="8441" max="8441" width="2.85546875" style="1" customWidth="1"/>
    <col min="8442" max="8443" width="15.7109375" style="1" customWidth="1"/>
    <col min="8444" max="8444" width="2.85546875" style="1" customWidth="1"/>
    <col min="8445" max="8446" width="15.7109375" style="1" customWidth="1"/>
    <col min="8447" max="8447" width="2.85546875" style="1" customWidth="1"/>
    <col min="8448" max="8685" width="9.140625" style="1"/>
    <col min="8686" max="8686" width="2.85546875" style="1" customWidth="1"/>
    <col min="8687" max="8687" width="45.85546875" style="1" customWidth="1"/>
    <col min="8688" max="8688" width="2.85546875" style="1" customWidth="1"/>
    <col min="8689" max="8690" width="15.7109375" style="1" customWidth="1"/>
    <col min="8691" max="8691" width="2.85546875" style="1" customWidth="1"/>
    <col min="8692" max="8693" width="15.7109375" style="1" customWidth="1"/>
    <col min="8694" max="8694" width="2.85546875" style="1" customWidth="1"/>
    <col min="8695" max="8696" width="15.7109375" style="1" customWidth="1"/>
    <col min="8697" max="8697" width="2.85546875" style="1" customWidth="1"/>
    <col min="8698" max="8699" width="15.7109375" style="1" customWidth="1"/>
    <col min="8700" max="8700" width="2.85546875" style="1" customWidth="1"/>
    <col min="8701" max="8702" width="15.7109375" style="1" customWidth="1"/>
    <col min="8703" max="8703" width="2.85546875" style="1" customWidth="1"/>
    <col min="8704" max="8941" width="9.140625" style="1"/>
    <col min="8942" max="8942" width="2.85546875" style="1" customWidth="1"/>
    <col min="8943" max="8943" width="45.85546875" style="1" customWidth="1"/>
    <col min="8944" max="8944" width="2.85546875" style="1" customWidth="1"/>
    <col min="8945" max="8946" width="15.7109375" style="1" customWidth="1"/>
    <col min="8947" max="8947" width="2.85546875" style="1" customWidth="1"/>
    <col min="8948" max="8949" width="15.7109375" style="1" customWidth="1"/>
    <col min="8950" max="8950" width="2.85546875" style="1" customWidth="1"/>
    <col min="8951" max="8952" width="15.7109375" style="1" customWidth="1"/>
    <col min="8953" max="8953" width="2.85546875" style="1" customWidth="1"/>
    <col min="8954" max="8955" width="15.7109375" style="1" customWidth="1"/>
    <col min="8956" max="8956" width="2.85546875" style="1" customWidth="1"/>
    <col min="8957" max="8958" width="15.7109375" style="1" customWidth="1"/>
    <col min="8959" max="8959" width="2.85546875" style="1" customWidth="1"/>
    <col min="8960" max="9197" width="9.140625" style="1"/>
    <col min="9198" max="9198" width="2.85546875" style="1" customWidth="1"/>
    <col min="9199" max="9199" width="45.85546875" style="1" customWidth="1"/>
    <col min="9200" max="9200" width="2.85546875" style="1" customWidth="1"/>
    <col min="9201" max="9202" width="15.7109375" style="1" customWidth="1"/>
    <col min="9203" max="9203" width="2.85546875" style="1" customWidth="1"/>
    <col min="9204" max="9205" width="15.7109375" style="1" customWidth="1"/>
    <col min="9206" max="9206" width="2.85546875" style="1" customWidth="1"/>
    <col min="9207" max="9208" width="15.7109375" style="1" customWidth="1"/>
    <col min="9209" max="9209" width="2.85546875" style="1" customWidth="1"/>
    <col min="9210" max="9211" width="15.7109375" style="1" customWidth="1"/>
    <col min="9212" max="9212" width="2.85546875" style="1" customWidth="1"/>
    <col min="9213" max="9214" width="15.7109375" style="1" customWidth="1"/>
    <col min="9215" max="9215" width="2.85546875" style="1" customWidth="1"/>
    <col min="9216" max="9453" width="9.140625" style="1"/>
    <col min="9454" max="9454" width="2.85546875" style="1" customWidth="1"/>
    <col min="9455" max="9455" width="45.85546875" style="1" customWidth="1"/>
    <col min="9456" max="9456" width="2.85546875" style="1" customWidth="1"/>
    <col min="9457" max="9458" width="15.7109375" style="1" customWidth="1"/>
    <col min="9459" max="9459" width="2.85546875" style="1" customWidth="1"/>
    <col min="9460" max="9461" width="15.7109375" style="1" customWidth="1"/>
    <col min="9462" max="9462" width="2.85546875" style="1" customWidth="1"/>
    <col min="9463" max="9464" width="15.7109375" style="1" customWidth="1"/>
    <col min="9465" max="9465" width="2.85546875" style="1" customWidth="1"/>
    <col min="9466" max="9467" width="15.7109375" style="1" customWidth="1"/>
    <col min="9468" max="9468" width="2.85546875" style="1" customWidth="1"/>
    <col min="9469" max="9470" width="15.7109375" style="1" customWidth="1"/>
    <col min="9471" max="9471" width="2.85546875" style="1" customWidth="1"/>
    <col min="9472" max="9709" width="9.140625" style="1"/>
    <col min="9710" max="9710" width="2.85546875" style="1" customWidth="1"/>
    <col min="9711" max="9711" width="45.85546875" style="1" customWidth="1"/>
    <col min="9712" max="9712" width="2.85546875" style="1" customWidth="1"/>
    <col min="9713" max="9714" width="15.7109375" style="1" customWidth="1"/>
    <col min="9715" max="9715" width="2.85546875" style="1" customWidth="1"/>
    <col min="9716" max="9717" width="15.7109375" style="1" customWidth="1"/>
    <col min="9718" max="9718" width="2.85546875" style="1" customWidth="1"/>
    <col min="9719" max="9720" width="15.7109375" style="1" customWidth="1"/>
    <col min="9721" max="9721" width="2.85546875" style="1" customWidth="1"/>
    <col min="9722" max="9723" width="15.7109375" style="1" customWidth="1"/>
    <col min="9724" max="9724" width="2.85546875" style="1" customWidth="1"/>
    <col min="9725" max="9726" width="15.7109375" style="1" customWidth="1"/>
    <col min="9727" max="9727" width="2.85546875" style="1" customWidth="1"/>
    <col min="9728" max="9965" width="9.140625" style="1"/>
    <col min="9966" max="9966" width="2.85546875" style="1" customWidth="1"/>
    <col min="9967" max="9967" width="45.85546875" style="1" customWidth="1"/>
    <col min="9968" max="9968" width="2.85546875" style="1" customWidth="1"/>
    <col min="9969" max="9970" width="15.7109375" style="1" customWidth="1"/>
    <col min="9971" max="9971" width="2.85546875" style="1" customWidth="1"/>
    <col min="9972" max="9973" width="15.7109375" style="1" customWidth="1"/>
    <col min="9974" max="9974" width="2.85546875" style="1" customWidth="1"/>
    <col min="9975" max="9976" width="15.7109375" style="1" customWidth="1"/>
    <col min="9977" max="9977" width="2.85546875" style="1" customWidth="1"/>
    <col min="9978" max="9979" width="15.7109375" style="1" customWidth="1"/>
    <col min="9980" max="9980" width="2.85546875" style="1" customWidth="1"/>
    <col min="9981" max="9982" width="15.7109375" style="1" customWidth="1"/>
    <col min="9983" max="9983" width="2.85546875" style="1" customWidth="1"/>
    <col min="9984" max="10221" width="9.140625" style="1"/>
    <col min="10222" max="10222" width="2.85546875" style="1" customWidth="1"/>
    <col min="10223" max="10223" width="45.85546875" style="1" customWidth="1"/>
    <col min="10224" max="10224" width="2.85546875" style="1" customWidth="1"/>
    <col min="10225" max="10226" width="15.7109375" style="1" customWidth="1"/>
    <col min="10227" max="10227" width="2.85546875" style="1" customWidth="1"/>
    <col min="10228" max="10229" width="15.7109375" style="1" customWidth="1"/>
    <col min="10230" max="10230" width="2.85546875" style="1" customWidth="1"/>
    <col min="10231" max="10232" width="15.7109375" style="1" customWidth="1"/>
    <col min="10233" max="10233" width="2.85546875" style="1" customWidth="1"/>
    <col min="10234" max="10235" width="15.7109375" style="1" customWidth="1"/>
    <col min="10236" max="10236" width="2.85546875" style="1" customWidth="1"/>
    <col min="10237" max="10238" width="15.7109375" style="1" customWidth="1"/>
    <col min="10239" max="10239" width="2.85546875" style="1" customWidth="1"/>
    <col min="10240" max="10477" width="9.140625" style="1"/>
    <col min="10478" max="10478" width="2.85546875" style="1" customWidth="1"/>
    <col min="10479" max="10479" width="45.85546875" style="1" customWidth="1"/>
    <col min="10480" max="10480" width="2.85546875" style="1" customWidth="1"/>
    <col min="10481" max="10482" width="15.7109375" style="1" customWidth="1"/>
    <col min="10483" max="10483" width="2.85546875" style="1" customWidth="1"/>
    <col min="10484" max="10485" width="15.7109375" style="1" customWidth="1"/>
    <col min="10486" max="10486" width="2.85546875" style="1" customWidth="1"/>
    <col min="10487" max="10488" width="15.7109375" style="1" customWidth="1"/>
    <col min="10489" max="10489" width="2.85546875" style="1" customWidth="1"/>
    <col min="10490" max="10491" width="15.7109375" style="1" customWidth="1"/>
    <col min="10492" max="10492" width="2.85546875" style="1" customWidth="1"/>
    <col min="10493" max="10494" width="15.7109375" style="1" customWidth="1"/>
    <col min="10495" max="10495" width="2.85546875" style="1" customWidth="1"/>
    <col min="10496" max="10733" width="9.140625" style="1"/>
    <col min="10734" max="10734" width="2.85546875" style="1" customWidth="1"/>
    <col min="10735" max="10735" width="45.85546875" style="1" customWidth="1"/>
    <col min="10736" max="10736" width="2.85546875" style="1" customWidth="1"/>
    <col min="10737" max="10738" width="15.7109375" style="1" customWidth="1"/>
    <col min="10739" max="10739" width="2.85546875" style="1" customWidth="1"/>
    <col min="10740" max="10741" width="15.7109375" style="1" customWidth="1"/>
    <col min="10742" max="10742" width="2.85546875" style="1" customWidth="1"/>
    <col min="10743" max="10744" width="15.7109375" style="1" customWidth="1"/>
    <col min="10745" max="10745" width="2.85546875" style="1" customWidth="1"/>
    <col min="10746" max="10747" width="15.7109375" style="1" customWidth="1"/>
    <col min="10748" max="10748" width="2.85546875" style="1" customWidth="1"/>
    <col min="10749" max="10750" width="15.7109375" style="1" customWidth="1"/>
    <col min="10751" max="10751" width="2.85546875" style="1" customWidth="1"/>
    <col min="10752" max="10989" width="9.140625" style="1"/>
    <col min="10990" max="10990" width="2.85546875" style="1" customWidth="1"/>
    <col min="10991" max="10991" width="45.85546875" style="1" customWidth="1"/>
    <col min="10992" max="10992" width="2.85546875" style="1" customWidth="1"/>
    <col min="10993" max="10994" width="15.7109375" style="1" customWidth="1"/>
    <col min="10995" max="10995" width="2.85546875" style="1" customWidth="1"/>
    <col min="10996" max="10997" width="15.7109375" style="1" customWidth="1"/>
    <col min="10998" max="10998" width="2.85546875" style="1" customWidth="1"/>
    <col min="10999" max="11000" width="15.7109375" style="1" customWidth="1"/>
    <col min="11001" max="11001" width="2.85546875" style="1" customWidth="1"/>
    <col min="11002" max="11003" width="15.7109375" style="1" customWidth="1"/>
    <col min="11004" max="11004" width="2.85546875" style="1" customWidth="1"/>
    <col min="11005" max="11006" width="15.7109375" style="1" customWidth="1"/>
    <col min="11007" max="11007" width="2.85546875" style="1" customWidth="1"/>
    <col min="11008" max="11245" width="9.140625" style="1"/>
    <col min="11246" max="11246" width="2.85546875" style="1" customWidth="1"/>
    <col min="11247" max="11247" width="45.85546875" style="1" customWidth="1"/>
    <col min="11248" max="11248" width="2.85546875" style="1" customWidth="1"/>
    <col min="11249" max="11250" width="15.7109375" style="1" customWidth="1"/>
    <col min="11251" max="11251" width="2.85546875" style="1" customWidth="1"/>
    <col min="11252" max="11253" width="15.7109375" style="1" customWidth="1"/>
    <col min="11254" max="11254" width="2.85546875" style="1" customWidth="1"/>
    <col min="11255" max="11256" width="15.7109375" style="1" customWidth="1"/>
    <col min="11257" max="11257" width="2.85546875" style="1" customWidth="1"/>
    <col min="11258" max="11259" width="15.7109375" style="1" customWidth="1"/>
    <col min="11260" max="11260" width="2.85546875" style="1" customWidth="1"/>
    <col min="11261" max="11262" width="15.7109375" style="1" customWidth="1"/>
    <col min="11263" max="11263" width="2.85546875" style="1" customWidth="1"/>
    <col min="11264" max="11501" width="9.140625" style="1"/>
    <col min="11502" max="11502" width="2.85546875" style="1" customWidth="1"/>
    <col min="11503" max="11503" width="45.85546875" style="1" customWidth="1"/>
    <col min="11504" max="11504" width="2.85546875" style="1" customWidth="1"/>
    <col min="11505" max="11506" width="15.7109375" style="1" customWidth="1"/>
    <col min="11507" max="11507" width="2.85546875" style="1" customWidth="1"/>
    <col min="11508" max="11509" width="15.7109375" style="1" customWidth="1"/>
    <col min="11510" max="11510" width="2.85546875" style="1" customWidth="1"/>
    <col min="11511" max="11512" width="15.7109375" style="1" customWidth="1"/>
    <col min="11513" max="11513" width="2.85546875" style="1" customWidth="1"/>
    <col min="11514" max="11515" width="15.7109375" style="1" customWidth="1"/>
    <col min="11516" max="11516" width="2.85546875" style="1" customWidth="1"/>
    <col min="11517" max="11518" width="15.7109375" style="1" customWidth="1"/>
    <col min="11519" max="11519" width="2.85546875" style="1" customWidth="1"/>
    <col min="11520" max="11757" width="9.140625" style="1"/>
    <col min="11758" max="11758" width="2.85546875" style="1" customWidth="1"/>
    <col min="11759" max="11759" width="45.85546875" style="1" customWidth="1"/>
    <col min="11760" max="11760" width="2.85546875" style="1" customWidth="1"/>
    <col min="11761" max="11762" width="15.7109375" style="1" customWidth="1"/>
    <col min="11763" max="11763" width="2.85546875" style="1" customWidth="1"/>
    <col min="11764" max="11765" width="15.7109375" style="1" customWidth="1"/>
    <col min="11766" max="11766" width="2.85546875" style="1" customWidth="1"/>
    <col min="11767" max="11768" width="15.7109375" style="1" customWidth="1"/>
    <col min="11769" max="11769" width="2.85546875" style="1" customWidth="1"/>
    <col min="11770" max="11771" width="15.7109375" style="1" customWidth="1"/>
    <col min="11772" max="11772" width="2.85546875" style="1" customWidth="1"/>
    <col min="11773" max="11774" width="15.7109375" style="1" customWidth="1"/>
    <col min="11775" max="11775" width="2.85546875" style="1" customWidth="1"/>
    <col min="11776" max="12013" width="9.140625" style="1"/>
    <col min="12014" max="12014" width="2.85546875" style="1" customWidth="1"/>
    <col min="12015" max="12015" width="45.85546875" style="1" customWidth="1"/>
    <col min="12016" max="12016" width="2.85546875" style="1" customWidth="1"/>
    <col min="12017" max="12018" width="15.7109375" style="1" customWidth="1"/>
    <col min="12019" max="12019" width="2.85546875" style="1" customWidth="1"/>
    <col min="12020" max="12021" width="15.7109375" style="1" customWidth="1"/>
    <col min="12022" max="12022" width="2.85546875" style="1" customWidth="1"/>
    <col min="12023" max="12024" width="15.7109375" style="1" customWidth="1"/>
    <col min="12025" max="12025" width="2.85546875" style="1" customWidth="1"/>
    <col min="12026" max="12027" width="15.7109375" style="1" customWidth="1"/>
    <col min="12028" max="12028" width="2.85546875" style="1" customWidth="1"/>
    <col min="12029" max="12030" width="15.7109375" style="1" customWidth="1"/>
    <col min="12031" max="12031" width="2.85546875" style="1" customWidth="1"/>
    <col min="12032" max="12269" width="9.140625" style="1"/>
    <col min="12270" max="12270" width="2.85546875" style="1" customWidth="1"/>
    <col min="12271" max="12271" width="45.85546875" style="1" customWidth="1"/>
    <col min="12272" max="12272" width="2.85546875" style="1" customWidth="1"/>
    <col min="12273" max="12274" width="15.7109375" style="1" customWidth="1"/>
    <col min="12275" max="12275" width="2.85546875" style="1" customWidth="1"/>
    <col min="12276" max="12277" width="15.7109375" style="1" customWidth="1"/>
    <col min="12278" max="12278" width="2.85546875" style="1" customWidth="1"/>
    <col min="12279" max="12280" width="15.7109375" style="1" customWidth="1"/>
    <col min="12281" max="12281" width="2.85546875" style="1" customWidth="1"/>
    <col min="12282" max="12283" width="15.7109375" style="1" customWidth="1"/>
    <col min="12284" max="12284" width="2.85546875" style="1" customWidth="1"/>
    <col min="12285" max="12286" width="15.7109375" style="1" customWidth="1"/>
    <col min="12287" max="12287" width="2.85546875" style="1" customWidth="1"/>
    <col min="12288" max="12525" width="9.140625" style="1"/>
    <col min="12526" max="12526" width="2.85546875" style="1" customWidth="1"/>
    <col min="12527" max="12527" width="45.85546875" style="1" customWidth="1"/>
    <col min="12528" max="12528" width="2.85546875" style="1" customWidth="1"/>
    <col min="12529" max="12530" width="15.7109375" style="1" customWidth="1"/>
    <col min="12531" max="12531" width="2.85546875" style="1" customWidth="1"/>
    <col min="12532" max="12533" width="15.7109375" style="1" customWidth="1"/>
    <col min="12534" max="12534" width="2.85546875" style="1" customWidth="1"/>
    <col min="12535" max="12536" width="15.7109375" style="1" customWidth="1"/>
    <col min="12537" max="12537" width="2.85546875" style="1" customWidth="1"/>
    <col min="12538" max="12539" width="15.7109375" style="1" customWidth="1"/>
    <col min="12540" max="12540" width="2.85546875" style="1" customWidth="1"/>
    <col min="12541" max="12542" width="15.7109375" style="1" customWidth="1"/>
    <col min="12543" max="12543" width="2.85546875" style="1" customWidth="1"/>
    <col min="12544" max="12781" width="9.140625" style="1"/>
    <col min="12782" max="12782" width="2.85546875" style="1" customWidth="1"/>
    <col min="12783" max="12783" width="45.85546875" style="1" customWidth="1"/>
    <col min="12784" max="12784" width="2.85546875" style="1" customWidth="1"/>
    <col min="12785" max="12786" width="15.7109375" style="1" customWidth="1"/>
    <col min="12787" max="12787" width="2.85546875" style="1" customWidth="1"/>
    <col min="12788" max="12789" width="15.7109375" style="1" customWidth="1"/>
    <col min="12790" max="12790" width="2.85546875" style="1" customWidth="1"/>
    <col min="12791" max="12792" width="15.7109375" style="1" customWidth="1"/>
    <col min="12793" max="12793" width="2.85546875" style="1" customWidth="1"/>
    <col min="12794" max="12795" width="15.7109375" style="1" customWidth="1"/>
    <col min="12796" max="12796" width="2.85546875" style="1" customWidth="1"/>
    <col min="12797" max="12798" width="15.7109375" style="1" customWidth="1"/>
    <col min="12799" max="12799" width="2.85546875" style="1" customWidth="1"/>
    <col min="12800" max="13037" width="9.140625" style="1"/>
    <col min="13038" max="13038" width="2.85546875" style="1" customWidth="1"/>
    <col min="13039" max="13039" width="45.85546875" style="1" customWidth="1"/>
    <col min="13040" max="13040" width="2.85546875" style="1" customWidth="1"/>
    <col min="13041" max="13042" width="15.7109375" style="1" customWidth="1"/>
    <col min="13043" max="13043" width="2.85546875" style="1" customWidth="1"/>
    <col min="13044" max="13045" width="15.7109375" style="1" customWidth="1"/>
    <col min="13046" max="13046" width="2.85546875" style="1" customWidth="1"/>
    <col min="13047" max="13048" width="15.7109375" style="1" customWidth="1"/>
    <col min="13049" max="13049" width="2.85546875" style="1" customWidth="1"/>
    <col min="13050" max="13051" width="15.7109375" style="1" customWidth="1"/>
    <col min="13052" max="13052" width="2.85546875" style="1" customWidth="1"/>
    <col min="13053" max="13054" width="15.7109375" style="1" customWidth="1"/>
    <col min="13055" max="13055" width="2.85546875" style="1" customWidth="1"/>
    <col min="13056" max="13293" width="9.140625" style="1"/>
    <col min="13294" max="13294" width="2.85546875" style="1" customWidth="1"/>
    <col min="13295" max="13295" width="45.85546875" style="1" customWidth="1"/>
    <col min="13296" max="13296" width="2.85546875" style="1" customWidth="1"/>
    <col min="13297" max="13298" width="15.7109375" style="1" customWidth="1"/>
    <col min="13299" max="13299" width="2.85546875" style="1" customWidth="1"/>
    <col min="13300" max="13301" width="15.7109375" style="1" customWidth="1"/>
    <col min="13302" max="13302" width="2.85546875" style="1" customWidth="1"/>
    <col min="13303" max="13304" width="15.7109375" style="1" customWidth="1"/>
    <col min="13305" max="13305" width="2.85546875" style="1" customWidth="1"/>
    <col min="13306" max="13307" width="15.7109375" style="1" customWidth="1"/>
    <col min="13308" max="13308" width="2.85546875" style="1" customWidth="1"/>
    <col min="13309" max="13310" width="15.7109375" style="1" customWidth="1"/>
    <col min="13311" max="13311" width="2.85546875" style="1" customWidth="1"/>
    <col min="13312" max="13549" width="9.140625" style="1"/>
    <col min="13550" max="13550" width="2.85546875" style="1" customWidth="1"/>
    <col min="13551" max="13551" width="45.85546875" style="1" customWidth="1"/>
    <col min="13552" max="13552" width="2.85546875" style="1" customWidth="1"/>
    <col min="13553" max="13554" width="15.7109375" style="1" customWidth="1"/>
    <col min="13555" max="13555" width="2.85546875" style="1" customWidth="1"/>
    <col min="13556" max="13557" width="15.7109375" style="1" customWidth="1"/>
    <col min="13558" max="13558" width="2.85546875" style="1" customWidth="1"/>
    <col min="13559" max="13560" width="15.7109375" style="1" customWidth="1"/>
    <col min="13561" max="13561" width="2.85546875" style="1" customWidth="1"/>
    <col min="13562" max="13563" width="15.7109375" style="1" customWidth="1"/>
    <col min="13564" max="13564" width="2.85546875" style="1" customWidth="1"/>
    <col min="13565" max="13566" width="15.7109375" style="1" customWidth="1"/>
    <col min="13567" max="13567" width="2.85546875" style="1" customWidth="1"/>
    <col min="13568" max="13805" width="9.140625" style="1"/>
    <col min="13806" max="13806" width="2.85546875" style="1" customWidth="1"/>
    <col min="13807" max="13807" width="45.85546875" style="1" customWidth="1"/>
    <col min="13808" max="13808" width="2.85546875" style="1" customWidth="1"/>
    <col min="13809" max="13810" width="15.7109375" style="1" customWidth="1"/>
    <col min="13811" max="13811" width="2.85546875" style="1" customWidth="1"/>
    <col min="13812" max="13813" width="15.7109375" style="1" customWidth="1"/>
    <col min="13814" max="13814" width="2.85546875" style="1" customWidth="1"/>
    <col min="13815" max="13816" width="15.7109375" style="1" customWidth="1"/>
    <col min="13817" max="13817" width="2.85546875" style="1" customWidth="1"/>
    <col min="13818" max="13819" width="15.7109375" style="1" customWidth="1"/>
    <col min="13820" max="13820" width="2.85546875" style="1" customWidth="1"/>
    <col min="13821" max="13822" width="15.7109375" style="1" customWidth="1"/>
    <col min="13823" max="13823" width="2.85546875" style="1" customWidth="1"/>
    <col min="13824" max="14061" width="9.140625" style="1"/>
    <col min="14062" max="14062" width="2.85546875" style="1" customWidth="1"/>
    <col min="14063" max="14063" width="45.85546875" style="1" customWidth="1"/>
    <col min="14064" max="14064" width="2.85546875" style="1" customWidth="1"/>
    <col min="14065" max="14066" width="15.7109375" style="1" customWidth="1"/>
    <col min="14067" max="14067" width="2.85546875" style="1" customWidth="1"/>
    <col min="14068" max="14069" width="15.7109375" style="1" customWidth="1"/>
    <col min="14070" max="14070" width="2.85546875" style="1" customWidth="1"/>
    <col min="14071" max="14072" width="15.7109375" style="1" customWidth="1"/>
    <col min="14073" max="14073" width="2.85546875" style="1" customWidth="1"/>
    <col min="14074" max="14075" width="15.7109375" style="1" customWidth="1"/>
    <col min="14076" max="14076" width="2.85546875" style="1" customWidth="1"/>
    <col min="14077" max="14078" width="15.7109375" style="1" customWidth="1"/>
    <col min="14079" max="14079" width="2.85546875" style="1" customWidth="1"/>
    <col min="14080" max="14317" width="9.140625" style="1"/>
    <col min="14318" max="14318" width="2.85546875" style="1" customWidth="1"/>
    <col min="14319" max="14319" width="45.85546875" style="1" customWidth="1"/>
    <col min="14320" max="14320" width="2.85546875" style="1" customWidth="1"/>
    <col min="14321" max="14322" width="15.7109375" style="1" customWidth="1"/>
    <col min="14323" max="14323" width="2.85546875" style="1" customWidth="1"/>
    <col min="14324" max="14325" width="15.7109375" style="1" customWidth="1"/>
    <col min="14326" max="14326" width="2.85546875" style="1" customWidth="1"/>
    <col min="14327" max="14328" width="15.7109375" style="1" customWidth="1"/>
    <col min="14329" max="14329" width="2.85546875" style="1" customWidth="1"/>
    <col min="14330" max="14331" width="15.7109375" style="1" customWidth="1"/>
    <col min="14332" max="14332" width="2.85546875" style="1" customWidth="1"/>
    <col min="14333" max="14334" width="15.7109375" style="1" customWidth="1"/>
    <col min="14335" max="14335" width="2.85546875" style="1" customWidth="1"/>
    <col min="14336" max="14573" width="9.140625" style="1"/>
    <col min="14574" max="14574" width="2.85546875" style="1" customWidth="1"/>
    <col min="14575" max="14575" width="45.85546875" style="1" customWidth="1"/>
    <col min="14576" max="14576" width="2.85546875" style="1" customWidth="1"/>
    <col min="14577" max="14578" width="15.7109375" style="1" customWidth="1"/>
    <col min="14579" max="14579" width="2.85546875" style="1" customWidth="1"/>
    <col min="14580" max="14581" width="15.7109375" style="1" customWidth="1"/>
    <col min="14582" max="14582" width="2.85546875" style="1" customWidth="1"/>
    <col min="14583" max="14584" width="15.7109375" style="1" customWidth="1"/>
    <col min="14585" max="14585" width="2.85546875" style="1" customWidth="1"/>
    <col min="14586" max="14587" width="15.7109375" style="1" customWidth="1"/>
    <col min="14588" max="14588" width="2.85546875" style="1" customWidth="1"/>
    <col min="14589" max="14590" width="15.7109375" style="1" customWidth="1"/>
    <col min="14591" max="14591" width="2.85546875" style="1" customWidth="1"/>
    <col min="14592" max="14829" width="9.140625" style="1"/>
    <col min="14830" max="14830" width="2.85546875" style="1" customWidth="1"/>
    <col min="14831" max="14831" width="45.85546875" style="1" customWidth="1"/>
    <col min="14832" max="14832" width="2.85546875" style="1" customWidth="1"/>
    <col min="14833" max="14834" width="15.7109375" style="1" customWidth="1"/>
    <col min="14835" max="14835" width="2.85546875" style="1" customWidth="1"/>
    <col min="14836" max="14837" width="15.7109375" style="1" customWidth="1"/>
    <col min="14838" max="14838" width="2.85546875" style="1" customWidth="1"/>
    <col min="14839" max="14840" width="15.7109375" style="1" customWidth="1"/>
    <col min="14841" max="14841" width="2.85546875" style="1" customWidth="1"/>
    <col min="14842" max="14843" width="15.7109375" style="1" customWidth="1"/>
    <col min="14844" max="14844" width="2.85546875" style="1" customWidth="1"/>
    <col min="14845" max="14846" width="15.7109375" style="1" customWidth="1"/>
    <col min="14847" max="14847" width="2.85546875" style="1" customWidth="1"/>
    <col min="14848" max="15085" width="9.140625" style="1"/>
    <col min="15086" max="15086" width="2.85546875" style="1" customWidth="1"/>
    <col min="15087" max="15087" width="45.85546875" style="1" customWidth="1"/>
    <col min="15088" max="15088" width="2.85546875" style="1" customWidth="1"/>
    <col min="15089" max="15090" width="15.7109375" style="1" customWidth="1"/>
    <col min="15091" max="15091" width="2.85546875" style="1" customWidth="1"/>
    <col min="15092" max="15093" width="15.7109375" style="1" customWidth="1"/>
    <col min="15094" max="15094" width="2.85546875" style="1" customWidth="1"/>
    <col min="15095" max="15096" width="15.7109375" style="1" customWidth="1"/>
    <col min="15097" max="15097" width="2.85546875" style="1" customWidth="1"/>
    <col min="15098" max="15099" width="15.7109375" style="1" customWidth="1"/>
    <col min="15100" max="15100" width="2.85546875" style="1" customWidth="1"/>
    <col min="15101" max="15102" width="15.7109375" style="1" customWidth="1"/>
    <col min="15103" max="15103" width="2.85546875" style="1" customWidth="1"/>
    <col min="15104" max="15341" width="9.140625" style="1"/>
    <col min="15342" max="15342" width="2.85546875" style="1" customWidth="1"/>
    <col min="15343" max="15343" width="45.85546875" style="1" customWidth="1"/>
    <col min="15344" max="15344" width="2.85546875" style="1" customWidth="1"/>
    <col min="15345" max="15346" width="15.7109375" style="1" customWidth="1"/>
    <col min="15347" max="15347" width="2.85546875" style="1" customWidth="1"/>
    <col min="15348" max="15349" width="15.7109375" style="1" customWidth="1"/>
    <col min="15350" max="15350" width="2.85546875" style="1" customWidth="1"/>
    <col min="15351" max="15352" width="15.7109375" style="1" customWidth="1"/>
    <col min="15353" max="15353" width="2.85546875" style="1" customWidth="1"/>
    <col min="15354" max="15355" width="15.7109375" style="1" customWidth="1"/>
    <col min="15356" max="15356" width="2.85546875" style="1" customWidth="1"/>
    <col min="15357" max="15358" width="15.7109375" style="1" customWidth="1"/>
    <col min="15359" max="15359" width="2.85546875" style="1" customWidth="1"/>
    <col min="15360" max="15597" width="9.140625" style="1"/>
    <col min="15598" max="15598" width="2.85546875" style="1" customWidth="1"/>
    <col min="15599" max="15599" width="45.85546875" style="1" customWidth="1"/>
    <col min="15600" max="15600" width="2.85546875" style="1" customWidth="1"/>
    <col min="15601" max="15602" width="15.7109375" style="1" customWidth="1"/>
    <col min="15603" max="15603" width="2.85546875" style="1" customWidth="1"/>
    <col min="15604" max="15605" width="15.7109375" style="1" customWidth="1"/>
    <col min="15606" max="15606" width="2.85546875" style="1" customWidth="1"/>
    <col min="15607" max="15608" width="15.7109375" style="1" customWidth="1"/>
    <col min="15609" max="15609" width="2.85546875" style="1" customWidth="1"/>
    <col min="15610" max="15611" width="15.7109375" style="1" customWidth="1"/>
    <col min="15612" max="15612" width="2.85546875" style="1" customWidth="1"/>
    <col min="15613" max="15614" width="15.7109375" style="1" customWidth="1"/>
    <col min="15615" max="15615" width="2.85546875" style="1" customWidth="1"/>
    <col min="15616" max="15853" width="9.140625" style="1"/>
    <col min="15854" max="15854" width="2.85546875" style="1" customWidth="1"/>
    <col min="15855" max="15855" width="45.85546875" style="1" customWidth="1"/>
    <col min="15856" max="15856" width="2.85546875" style="1" customWidth="1"/>
    <col min="15857" max="15858" width="15.7109375" style="1" customWidth="1"/>
    <col min="15859" max="15859" width="2.85546875" style="1" customWidth="1"/>
    <col min="15860" max="15861" width="15.7109375" style="1" customWidth="1"/>
    <col min="15862" max="15862" width="2.85546875" style="1" customWidth="1"/>
    <col min="15863" max="15864" width="15.7109375" style="1" customWidth="1"/>
    <col min="15865" max="15865" width="2.85546875" style="1" customWidth="1"/>
    <col min="15866" max="15867" width="15.7109375" style="1" customWidth="1"/>
    <col min="15868" max="15868" width="2.85546875" style="1" customWidth="1"/>
    <col min="15869" max="15870" width="15.7109375" style="1" customWidth="1"/>
    <col min="15871" max="15871" width="2.85546875" style="1" customWidth="1"/>
    <col min="15872" max="16109" width="9.140625" style="1"/>
    <col min="16110" max="16110" width="2.85546875" style="1" customWidth="1"/>
    <col min="16111" max="16111" width="45.85546875" style="1" customWidth="1"/>
    <col min="16112" max="16112" width="2.85546875" style="1" customWidth="1"/>
    <col min="16113" max="16114" width="15.7109375" style="1" customWidth="1"/>
    <col min="16115" max="16115" width="2.85546875" style="1" customWidth="1"/>
    <col min="16116" max="16117" width="15.7109375" style="1" customWidth="1"/>
    <col min="16118" max="16118" width="2.85546875" style="1" customWidth="1"/>
    <col min="16119" max="16120" width="15.7109375" style="1" customWidth="1"/>
    <col min="16121" max="16121" width="2.85546875" style="1" customWidth="1"/>
    <col min="16122" max="16123" width="15.7109375" style="1" customWidth="1"/>
    <col min="16124" max="16124" width="2.85546875" style="1" customWidth="1"/>
    <col min="16125" max="16126" width="15.7109375" style="1" customWidth="1"/>
    <col min="16127" max="16127" width="2.85546875" style="1" customWidth="1"/>
    <col min="16128" max="16384" width="9.140625" style="1"/>
  </cols>
  <sheetData>
    <row r="2" spans="2:9" x14ac:dyDescent="0.25">
      <c r="B2" s="27" t="s">
        <v>348</v>
      </c>
    </row>
    <row r="3" spans="2:9" x14ac:dyDescent="0.25">
      <c r="B3" s="27" t="s">
        <v>349</v>
      </c>
    </row>
    <row r="4" spans="2:9" s="514" customFormat="1" x14ac:dyDescent="0.25">
      <c r="B4" s="1516" t="s">
        <v>4</v>
      </c>
      <c r="C4" s="1517" t="s">
        <v>318</v>
      </c>
      <c r="D4" s="1517"/>
      <c r="E4" s="1517" t="s">
        <v>319</v>
      </c>
      <c r="F4" s="1517"/>
      <c r="G4" s="1517" t="s">
        <v>320</v>
      </c>
      <c r="H4" s="1517"/>
    </row>
    <row r="5" spans="2:9" s="514" customFormat="1" x14ac:dyDescent="0.25">
      <c r="B5" s="1516"/>
      <c r="C5" s="1518" t="s">
        <v>321</v>
      </c>
      <c r="D5" s="1518"/>
      <c r="E5" s="1518" t="s">
        <v>3</v>
      </c>
      <c r="F5" s="1518"/>
      <c r="G5" s="1518" t="s">
        <v>321</v>
      </c>
      <c r="H5" s="1518"/>
    </row>
    <row r="6" spans="2:9" s="514" customFormat="1" x14ac:dyDescent="0.25">
      <c r="B6" s="1516"/>
      <c r="C6" s="1481">
        <v>2019</v>
      </c>
      <c r="D6" s="1481">
        <v>2018</v>
      </c>
      <c r="E6" s="1481">
        <v>2019</v>
      </c>
      <c r="F6" s="1481">
        <v>2018</v>
      </c>
      <c r="G6" s="1481">
        <v>2019</v>
      </c>
      <c r="H6" s="1481">
        <v>2018</v>
      </c>
    </row>
    <row r="7" spans="2:9" x14ac:dyDescent="0.25">
      <c r="B7" s="177"/>
      <c r="C7" s="178"/>
      <c r="D7" s="178"/>
      <c r="E7" s="178"/>
      <c r="F7" s="178"/>
      <c r="G7" s="178"/>
      <c r="H7" s="178"/>
      <c r="I7" s="178"/>
    </row>
    <row r="8" spans="2:9" x14ac:dyDescent="0.25">
      <c r="B8" s="118" t="s">
        <v>6</v>
      </c>
      <c r="I8" s="111"/>
    </row>
    <row r="9" spans="2:9" x14ac:dyDescent="0.25">
      <c r="B9" s="428" t="s">
        <v>508</v>
      </c>
      <c r="C9" s="198">
        <v>1611906</v>
      </c>
      <c r="D9" s="199">
        <v>1251611</v>
      </c>
      <c r="E9" s="168">
        <v>13299.16</v>
      </c>
      <c r="F9" s="169">
        <v>8925.56</v>
      </c>
      <c r="G9" s="167">
        <v>67672</v>
      </c>
      <c r="H9" s="199">
        <v>44282</v>
      </c>
      <c r="I9" s="157"/>
    </row>
    <row r="10" spans="2:9" x14ac:dyDescent="0.25">
      <c r="B10" s="158" t="s">
        <v>13</v>
      </c>
      <c r="C10" s="200">
        <v>319</v>
      </c>
      <c r="D10" s="175">
        <v>713</v>
      </c>
      <c r="E10" s="205">
        <v>3.16</v>
      </c>
      <c r="F10" s="206">
        <v>3.23</v>
      </c>
      <c r="G10" s="200">
        <v>220</v>
      </c>
      <c r="H10" s="175">
        <v>292</v>
      </c>
      <c r="I10" s="157"/>
    </row>
    <row r="11" spans="2:9" x14ac:dyDescent="0.25">
      <c r="B11" s="158" t="s">
        <v>107</v>
      </c>
      <c r="C11" s="200">
        <v>987210733</v>
      </c>
      <c r="D11" s="175">
        <v>963563463</v>
      </c>
      <c r="E11" s="171">
        <v>53625837.369999997</v>
      </c>
      <c r="F11" s="172">
        <v>56166208</v>
      </c>
      <c r="G11" s="170">
        <v>15293843</v>
      </c>
      <c r="H11" s="175">
        <v>17493574</v>
      </c>
      <c r="I11" s="157"/>
    </row>
    <row r="12" spans="2:9" x14ac:dyDescent="0.25">
      <c r="B12" s="158" t="s">
        <v>109</v>
      </c>
      <c r="C12" s="200">
        <v>79931938</v>
      </c>
      <c r="D12" s="175">
        <v>74060474</v>
      </c>
      <c r="E12" s="171">
        <v>1705295</v>
      </c>
      <c r="F12" s="172">
        <v>1747382</v>
      </c>
      <c r="G12" s="170">
        <v>1970998</v>
      </c>
      <c r="H12" s="175">
        <v>1810495</v>
      </c>
      <c r="I12" s="157"/>
    </row>
    <row r="13" spans="2:9" x14ac:dyDescent="0.25">
      <c r="B13" s="429" t="s">
        <v>536</v>
      </c>
      <c r="C13" s="176">
        <v>798591</v>
      </c>
      <c r="D13" s="201" t="s">
        <v>101</v>
      </c>
      <c r="E13" s="207">
        <v>2998.12</v>
      </c>
      <c r="F13" s="208" t="s">
        <v>101</v>
      </c>
      <c r="G13" s="165">
        <v>54064</v>
      </c>
      <c r="H13" s="201" t="s">
        <v>101</v>
      </c>
      <c r="I13" s="157"/>
    </row>
    <row r="14" spans="2:9" x14ac:dyDescent="0.25">
      <c r="B14" s="111"/>
      <c r="C14" s="111"/>
      <c r="D14" s="111"/>
      <c r="E14" s="111"/>
      <c r="F14" s="111"/>
      <c r="G14" s="111"/>
      <c r="H14" s="111"/>
      <c r="I14" s="146"/>
    </row>
    <row r="15" spans="2:9" x14ac:dyDescent="0.25">
      <c r="B15" s="111"/>
      <c r="C15" s="157"/>
      <c r="D15" s="157"/>
      <c r="E15" s="154"/>
      <c r="F15" s="154"/>
      <c r="G15" s="146"/>
      <c r="H15" s="146"/>
      <c r="I15" s="146"/>
    </row>
    <row r="16" spans="2:9" x14ac:dyDescent="0.25">
      <c r="B16" s="118" t="s">
        <v>23</v>
      </c>
      <c r="E16" s="15"/>
      <c r="F16" s="15"/>
      <c r="H16" s="13"/>
      <c r="I16" s="111"/>
    </row>
    <row r="17" spans="2:13" x14ac:dyDescent="0.25">
      <c r="B17" s="214" t="s">
        <v>543</v>
      </c>
      <c r="C17" s="198">
        <v>484745</v>
      </c>
      <c r="D17" s="199">
        <v>505829</v>
      </c>
      <c r="E17" s="203">
        <v>29192.61</v>
      </c>
      <c r="F17" s="204">
        <v>21812.3</v>
      </c>
      <c r="G17" s="198">
        <v>94987</v>
      </c>
      <c r="H17" s="199">
        <v>89760</v>
      </c>
      <c r="I17" s="157"/>
    </row>
    <row r="18" spans="2:13" x14ac:dyDescent="0.25">
      <c r="B18" s="215" t="s">
        <v>547</v>
      </c>
      <c r="C18" s="200">
        <v>10704273</v>
      </c>
      <c r="D18" s="175">
        <v>10471357</v>
      </c>
      <c r="E18" s="205">
        <v>147213.94</v>
      </c>
      <c r="F18" s="206">
        <v>146017.13</v>
      </c>
      <c r="G18" s="200">
        <v>228997</v>
      </c>
      <c r="H18" s="175">
        <v>213519</v>
      </c>
      <c r="I18" s="157"/>
    </row>
    <row r="19" spans="2:13" x14ac:dyDescent="0.25">
      <c r="B19" s="215" t="s">
        <v>116</v>
      </c>
      <c r="C19" s="200">
        <v>1159888056</v>
      </c>
      <c r="D19" s="175">
        <v>969405778</v>
      </c>
      <c r="E19" s="205">
        <v>8617999.4299999997</v>
      </c>
      <c r="F19" s="206">
        <v>7589202.9299999997</v>
      </c>
      <c r="G19" s="200">
        <v>8749415</v>
      </c>
      <c r="H19" s="175">
        <v>4369783</v>
      </c>
      <c r="I19" s="157"/>
    </row>
    <row r="20" spans="2:13" x14ac:dyDescent="0.25">
      <c r="B20" s="215" t="s">
        <v>32</v>
      </c>
      <c r="C20" s="200">
        <v>658688</v>
      </c>
      <c r="D20" s="175">
        <v>362956</v>
      </c>
      <c r="E20" s="205">
        <v>27440.560000000001</v>
      </c>
      <c r="F20" s="206">
        <v>14435.02</v>
      </c>
      <c r="G20" s="200">
        <v>3175</v>
      </c>
      <c r="H20" s="175">
        <v>1361</v>
      </c>
      <c r="I20" s="157"/>
    </row>
    <row r="21" spans="2:13" x14ac:dyDescent="0.25">
      <c r="B21" s="215" t="s">
        <v>555</v>
      </c>
      <c r="C21" s="200">
        <v>88194493</v>
      </c>
      <c r="D21" s="175">
        <v>26881204</v>
      </c>
      <c r="E21" s="205">
        <v>5929.22</v>
      </c>
      <c r="F21" s="206">
        <v>1660.92</v>
      </c>
      <c r="G21" s="200">
        <v>6788</v>
      </c>
      <c r="H21" s="175">
        <v>32498</v>
      </c>
      <c r="I21" s="1025"/>
      <c r="J21" s="440"/>
      <c r="K21" s="440"/>
      <c r="L21" s="440"/>
      <c r="M21" s="440"/>
    </row>
    <row r="22" spans="2:13" x14ac:dyDescent="0.25">
      <c r="B22" s="215" t="s">
        <v>350</v>
      </c>
      <c r="C22" s="200">
        <v>77005</v>
      </c>
      <c r="D22" s="175">
        <v>171672</v>
      </c>
      <c r="E22" s="205">
        <v>0.08</v>
      </c>
      <c r="F22" s="206">
        <v>0.16</v>
      </c>
      <c r="G22" s="200" t="s">
        <v>101</v>
      </c>
      <c r="H22" s="175">
        <v>134</v>
      </c>
      <c r="I22" s="1025"/>
      <c r="J22" s="440"/>
      <c r="K22" s="440"/>
      <c r="L22" s="440"/>
      <c r="M22" s="440"/>
    </row>
    <row r="23" spans="2:13" x14ac:dyDescent="0.25">
      <c r="B23" s="215" t="s">
        <v>38</v>
      </c>
      <c r="C23" s="200">
        <v>2</v>
      </c>
      <c r="D23" s="175">
        <v>0</v>
      </c>
      <c r="E23" s="205">
        <v>0.01</v>
      </c>
      <c r="F23" s="206">
        <v>0</v>
      </c>
      <c r="G23" s="200">
        <v>0</v>
      </c>
      <c r="H23" s="175">
        <v>0</v>
      </c>
      <c r="I23" s="1025"/>
      <c r="J23" s="440"/>
      <c r="K23" s="440"/>
      <c r="L23" s="440"/>
      <c r="M23" s="440"/>
    </row>
    <row r="24" spans="2:13" x14ac:dyDescent="0.25">
      <c r="B24" s="215" t="s">
        <v>559</v>
      </c>
      <c r="C24" s="200">
        <v>304492934</v>
      </c>
      <c r="D24" s="175">
        <v>229253822</v>
      </c>
      <c r="E24" s="205">
        <v>1080132.6499999999</v>
      </c>
      <c r="F24" s="206">
        <v>916706.29</v>
      </c>
      <c r="G24" s="200">
        <v>207447</v>
      </c>
      <c r="H24" s="175">
        <v>325197</v>
      </c>
      <c r="I24" s="1025"/>
      <c r="J24" s="440"/>
      <c r="K24" s="440"/>
      <c r="L24" s="440"/>
      <c r="M24" s="440"/>
    </row>
    <row r="25" spans="2:13" x14ac:dyDescent="0.25">
      <c r="B25" s="215" t="s">
        <v>433</v>
      </c>
      <c r="C25" s="200">
        <v>174488</v>
      </c>
      <c r="D25" s="175">
        <v>9295</v>
      </c>
      <c r="E25" s="205">
        <v>578.86</v>
      </c>
      <c r="F25" s="206">
        <v>297.63</v>
      </c>
      <c r="G25" s="200">
        <v>57</v>
      </c>
      <c r="H25" s="175">
        <v>292</v>
      </c>
      <c r="I25" s="1025"/>
      <c r="J25" s="440"/>
      <c r="K25" s="440"/>
      <c r="L25" s="440"/>
      <c r="M25" s="440"/>
    </row>
    <row r="26" spans="2:13" x14ac:dyDescent="0.25">
      <c r="B26" s="215" t="s">
        <v>40</v>
      </c>
      <c r="C26" s="200">
        <v>294391</v>
      </c>
      <c r="D26" s="175">
        <v>268530</v>
      </c>
      <c r="E26" s="205">
        <v>1306.53</v>
      </c>
      <c r="F26" s="206">
        <v>1012.16</v>
      </c>
      <c r="G26" s="200">
        <v>32870</v>
      </c>
      <c r="H26" s="175">
        <v>58980</v>
      </c>
      <c r="I26" s="440"/>
      <c r="J26" s="440"/>
      <c r="K26" s="440"/>
      <c r="L26" s="440"/>
      <c r="M26" s="440"/>
    </row>
    <row r="27" spans="2:13" x14ac:dyDescent="0.25">
      <c r="B27" s="215" t="s">
        <v>118</v>
      </c>
      <c r="C27" s="200">
        <v>1411969733</v>
      </c>
      <c r="D27" s="175">
        <v>1175388670</v>
      </c>
      <c r="E27" s="205">
        <v>13923058.26</v>
      </c>
      <c r="F27" s="206">
        <v>118581.98</v>
      </c>
      <c r="G27" s="200">
        <v>5748273</v>
      </c>
      <c r="H27" s="175">
        <v>4190432</v>
      </c>
      <c r="I27" s="440"/>
      <c r="J27" s="440"/>
      <c r="K27" s="440"/>
      <c r="L27" s="440"/>
      <c r="M27" s="440"/>
    </row>
    <row r="28" spans="2:13" x14ac:dyDescent="0.25">
      <c r="B28" s="215" t="s">
        <v>46</v>
      </c>
      <c r="C28" s="200">
        <v>17876782</v>
      </c>
      <c r="D28" s="175">
        <v>13401896</v>
      </c>
      <c r="E28" s="205" t="s">
        <v>101</v>
      </c>
      <c r="F28" s="206" t="s">
        <v>101</v>
      </c>
      <c r="G28" s="200">
        <v>762601</v>
      </c>
      <c r="H28" s="175">
        <v>689189</v>
      </c>
      <c r="I28" s="440"/>
      <c r="J28" s="440"/>
      <c r="K28" s="440"/>
      <c r="L28" s="440"/>
      <c r="M28" s="440"/>
    </row>
    <row r="29" spans="2:13" x14ac:dyDescent="0.25">
      <c r="B29" s="215" t="s">
        <v>568</v>
      </c>
      <c r="C29" s="200">
        <v>200864</v>
      </c>
      <c r="D29" s="175">
        <v>158027</v>
      </c>
      <c r="E29" s="205">
        <v>3327.67</v>
      </c>
      <c r="F29" s="206">
        <v>2314.16</v>
      </c>
      <c r="G29" s="200">
        <v>1313</v>
      </c>
      <c r="H29" s="175">
        <v>1204</v>
      </c>
      <c r="I29" s="440"/>
      <c r="J29" s="440"/>
      <c r="K29" s="440"/>
      <c r="L29" s="440"/>
      <c r="M29" s="440"/>
    </row>
    <row r="30" spans="2:13" x14ac:dyDescent="0.25">
      <c r="B30" s="215" t="s">
        <v>570</v>
      </c>
      <c r="C30" s="200">
        <v>7535542</v>
      </c>
      <c r="D30" s="175">
        <v>4486332</v>
      </c>
      <c r="E30" s="205" t="s">
        <v>101</v>
      </c>
      <c r="F30" s="206" t="s">
        <v>101</v>
      </c>
      <c r="G30" s="200">
        <v>70983</v>
      </c>
      <c r="H30" s="175">
        <v>26020</v>
      </c>
      <c r="I30" s="440"/>
      <c r="J30" s="440"/>
      <c r="K30" s="440"/>
      <c r="L30" s="440"/>
      <c r="M30" s="440"/>
    </row>
    <row r="31" spans="2:13" x14ac:dyDescent="0.25">
      <c r="B31" s="216" t="s">
        <v>119</v>
      </c>
      <c r="C31" s="176">
        <v>1081884660</v>
      </c>
      <c r="D31" s="201">
        <v>813236401</v>
      </c>
      <c r="E31" s="207">
        <v>5677061.1799999997</v>
      </c>
      <c r="F31" s="208">
        <v>5557695.2300000004</v>
      </c>
      <c r="G31" s="176">
        <v>4154431</v>
      </c>
      <c r="H31" s="201">
        <v>2866418</v>
      </c>
      <c r="I31" s="440"/>
      <c r="J31" s="440"/>
      <c r="K31" s="440"/>
      <c r="L31" s="440"/>
      <c r="M31" s="440"/>
    </row>
    <row r="32" spans="2:13" x14ac:dyDescent="0.25">
      <c r="B32" s="111"/>
      <c r="C32" s="157"/>
      <c r="D32" s="157"/>
      <c r="E32" s="154"/>
      <c r="F32" s="154"/>
      <c r="G32" s="157"/>
      <c r="H32" s="146"/>
    </row>
    <row r="33" spans="2:9" x14ac:dyDescent="0.25">
      <c r="B33" s="118" t="s">
        <v>52</v>
      </c>
      <c r="C33" s="13"/>
      <c r="D33" s="13"/>
      <c r="E33" s="16"/>
      <c r="F33" s="16"/>
      <c r="G33" s="13"/>
      <c r="H33" s="13"/>
    </row>
    <row r="34" spans="2:9" x14ac:dyDescent="0.25">
      <c r="B34" s="214" t="s">
        <v>60</v>
      </c>
      <c r="C34" s="198">
        <v>58571990</v>
      </c>
      <c r="D34" s="199">
        <v>22238830</v>
      </c>
      <c r="E34" s="203">
        <v>11750.88</v>
      </c>
      <c r="F34" s="204">
        <v>3987.77</v>
      </c>
      <c r="G34" s="198">
        <v>481607</v>
      </c>
      <c r="H34" s="199">
        <v>274026</v>
      </c>
      <c r="I34" s="487"/>
    </row>
    <row r="35" spans="2:9" x14ac:dyDescent="0.25">
      <c r="B35" s="215" t="s">
        <v>129</v>
      </c>
      <c r="C35" s="200">
        <v>2</v>
      </c>
      <c r="D35" s="175">
        <v>2</v>
      </c>
      <c r="E35" s="1275">
        <v>0.03</v>
      </c>
      <c r="F35" s="206">
        <v>0</v>
      </c>
      <c r="G35" s="200">
        <v>0</v>
      </c>
      <c r="H35" s="175">
        <v>0</v>
      </c>
      <c r="I35" s="487"/>
    </row>
    <row r="36" spans="2:9" x14ac:dyDescent="0.25">
      <c r="B36" s="215" t="s">
        <v>604</v>
      </c>
      <c r="C36" s="200">
        <v>596749</v>
      </c>
      <c r="D36" s="175">
        <v>622110</v>
      </c>
      <c r="E36" s="205">
        <v>7647.57</v>
      </c>
      <c r="F36" s="206">
        <v>6531.37</v>
      </c>
      <c r="G36" s="200">
        <v>1613</v>
      </c>
      <c r="H36" s="175">
        <v>1839</v>
      </c>
      <c r="I36" s="146"/>
    </row>
    <row r="37" spans="2:9" x14ac:dyDescent="0.25">
      <c r="B37" s="215" t="s">
        <v>474</v>
      </c>
      <c r="C37" s="200">
        <v>5074105</v>
      </c>
      <c r="D37" s="175">
        <v>3784194</v>
      </c>
      <c r="E37" s="205">
        <v>239895.74</v>
      </c>
      <c r="F37" s="206">
        <v>202421.88</v>
      </c>
      <c r="G37" s="200">
        <v>2428338</v>
      </c>
      <c r="H37" s="175">
        <v>2291851</v>
      </c>
      <c r="I37" s="146"/>
    </row>
    <row r="38" spans="2:9" x14ac:dyDescent="0.25">
      <c r="B38" s="215" t="s">
        <v>67</v>
      </c>
      <c r="C38" s="200">
        <v>11522934</v>
      </c>
      <c r="D38" s="175">
        <v>13435644</v>
      </c>
      <c r="E38" s="205">
        <v>139459.64000000001</v>
      </c>
      <c r="F38" s="206">
        <v>166620.12</v>
      </c>
      <c r="G38" s="200">
        <v>488458</v>
      </c>
      <c r="H38" s="175">
        <v>446232</v>
      </c>
      <c r="I38" s="146"/>
    </row>
    <row r="39" spans="2:9" x14ac:dyDescent="0.25">
      <c r="B39" s="215" t="s">
        <v>131</v>
      </c>
      <c r="C39" s="200">
        <v>379123262</v>
      </c>
      <c r="D39" s="175">
        <v>455518839</v>
      </c>
      <c r="E39" s="205">
        <v>21599588.57</v>
      </c>
      <c r="F39" s="206">
        <v>28290639.809999999</v>
      </c>
      <c r="G39" s="200">
        <v>9593693</v>
      </c>
      <c r="H39" s="175">
        <v>8917943</v>
      </c>
      <c r="I39" s="146"/>
    </row>
    <row r="40" spans="2:9" x14ac:dyDescent="0.25">
      <c r="B40" s="215" t="s">
        <v>68</v>
      </c>
      <c r="C40" s="200">
        <v>3206466</v>
      </c>
      <c r="D40" s="175">
        <v>3080836</v>
      </c>
      <c r="E40" s="205">
        <v>50547.73</v>
      </c>
      <c r="F40" s="206">
        <v>46892.14</v>
      </c>
      <c r="G40" s="200">
        <v>114681</v>
      </c>
      <c r="H40" s="175">
        <v>111034</v>
      </c>
      <c r="I40" s="146"/>
    </row>
    <row r="41" spans="2:9" x14ac:dyDescent="0.25">
      <c r="B41" s="215" t="s">
        <v>133</v>
      </c>
      <c r="C41" s="200">
        <v>170515165</v>
      </c>
      <c r="D41" s="175">
        <v>178104967</v>
      </c>
      <c r="E41" s="205">
        <v>17365736.07</v>
      </c>
      <c r="F41" s="206">
        <v>19227721.309999999</v>
      </c>
      <c r="G41" s="200">
        <v>2169638</v>
      </c>
      <c r="H41" s="175">
        <v>1997911</v>
      </c>
      <c r="I41" s="146"/>
    </row>
    <row r="42" spans="2:9" x14ac:dyDescent="0.25">
      <c r="B42" s="215" t="s">
        <v>134</v>
      </c>
      <c r="C42" s="200">
        <v>1066</v>
      </c>
      <c r="D42" s="175">
        <v>1475</v>
      </c>
      <c r="E42" s="205">
        <v>44.79</v>
      </c>
      <c r="F42" s="206">
        <v>99.58</v>
      </c>
      <c r="G42" s="200">
        <v>200</v>
      </c>
      <c r="H42" s="175">
        <v>310</v>
      </c>
      <c r="I42" s="111"/>
    </row>
    <row r="43" spans="2:9" x14ac:dyDescent="0.25">
      <c r="B43" s="215" t="s">
        <v>74</v>
      </c>
      <c r="C43" s="200">
        <v>654931145</v>
      </c>
      <c r="D43" s="175">
        <v>475363128</v>
      </c>
      <c r="E43" s="205">
        <v>444334.1</v>
      </c>
      <c r="F43" s="206">
        <v>301082.02</v>
      </c>
      <c r="G43" s="200">
        <v>3067866</v>
      </c>
      <c r="H43" s="175">
        <v>1295250</v>
      </c>
    </row>
    <row r="44" spans="2:9" x14ac:dyDescent="0.25">
      <c r="B44" s="216" t="s">
        <v>646</v>
      </c>
      <c r="C44" s="176">
        <v>9374</v>
      </c>
      <c r="D44" s="201">
        <v>40973</v>
      </c>
      <c r="E44" s="207">
        <v>244896796.56999999</v>
      </c>
      <c r="F44" s="208">
        <v>199071119.90000001</v>
      </c>
      <c r="G44" s="176">
        <v>363</v>
      </c>
      <c r="H44" s="201">
        <v>186</v>
      </c>
    </row>
    <row r="51" spans="3:8" x14ac:dyDescent="0.25">
      <c r="C51" s="1" t="s">
        <v>428</v>
      </c>
      <c r="D51" s="1" t="s">
        <v>428</v>
      </c>
      <c r="E51" s="1" t="s">
        <v>428</v>
      </c>
      <c r="F51" s="1" t="s">
        <v>428</v>
      </c>
      <c r="G51" s="1" t="s">
        <v>428</v>
      </c>
      <c r="H51" s="1" t="s">
        <v>428</v>
      </c>
    </row>
    <row r="52" spans="3:8" x14ac:dyDescent="0.25">
      <c r="C52" s="1" t="s">
        <v>428</v>
      </c>
      <c r="D52" s="1" t="s">
        <v>428</v>
      </c>
      <c r="E52" s="1" t="s">
        <v>428</v>
      </c>
      <c r="F52" s="1" t="s">
        <v>428</v>
      </c>
      <c r="G52" s="1" t="s">
        <v>428</v>
      </c>
      <c r="H52" s="1" t="s">
        <v>428</v>
      </c>
    </row>
    <row r="53" spans="3:8" x14ac:dyDescent="0.25">
      <c r="C53" s="1" t="s">
        <v>428</v>
      </c>
      <c r="D53" s="1" t="s">
        <v>428</v>
      </c>
      <c r="E53" s="1" t="s">
        <v>428</v>
      </c>
      <c r="F53" s="1" t="s">
        <v>428</v>
      </c>
      <c r="G53" s="1" t="s">
        <v>428</v>
      </c>
      <c r="H53" s="1" t="s">
        <v>428</v>
      </c>
    </row>
    <row r="54" spans="3:8" x14ac:dyDescent="0.25">
      <c r="C54" s="1" t="s">
        <v>428</v>
      </c>
      <c r="D54" s="1" t="s">
        <v>428</v>
      </c>
      <c r="E54" s="1" t="s">
        <v>428</v>
      </c>
      <c r="F54" s="1" t="s">
        <v>428</v>
      </c>
      <c r="G54" s="1" t="s">
        <v>428</v>
      </c>
      <c r="H54" s="1" t="s">
        <v>428</v>
      </c>
    </row>
    <row r="55" spans="3:8" x14ac:dyDescent="0.25">
      <c r="C55" s="1" t="s">
        <v>428</v>
      </c>
      <c r="D55" s="1" t="s">
        <v>428</v>
      </c>
      <c r="E55" s="1" t="s">
        <v>428</v>
      </c>
      <c r="F55" s="1" t="s">
        <v>428</v>
      </c>
      <c r="G55" s="1" t="s">
        <v>428</v>
      </c>
      <c r="H55" s="1" t="s">
        <v>428</v>
      </c>
    </row>
    <row r="56" spans="3:8" x14ac:dyDescent="0.25">
      <c r="C56" s="1" t="s">
        <v>428</v>
      </c>
      <c r="D56" s="1" t="s">
        <v>428</v>
      </c>
      <c r="E56" s="1" t="s">
        <v>428</v>
      </c>
      <c r="F56" s="1" t="s">
        <v>428</v>
      </c>
      <c r="G56" s="1" t="s">
        <v>428</v>
      </c>
      <c r="H56" s="1" t="s">
        <v>428</v>
      </c>
    </row>
    <row r="57" spans="3:8" x14ac:dyDescent="0.25">
      <c r="C57" s="1" t="s">
        <v>428</v>
      </c>
      <c r="D57" s="1" t="s">
        <v>428</v>
      </c>
      <c r="E57" s="1" t="s">
        <v>428</v>
      </c>
      <c r="F57" s="1" t="s">
        <v>428</v>
      </c>
      <c r="G57" s="1" t="s">
        <v>428</v>
      </c>
      <c r="H57" s="1" t="s">
        <v>428</v>
      </c>
    </row>
    <row r="58" spans="3:8" x14ac:dyDescent="0.25">
      <c r="C58" s="1" t="s">
        <v>428</v>
      </c>
      <c r="D58" s="1" t="s">
        <v>428</v>
      </c>
      <c r="E58" s="1" t="s">
        <v>428</v>
      </c>
      <c r="F58" s="1" t="s">
        <v>428</v>
      </c>
      <c r="G58" s="1" t="s">
        <v>428</v>
      </c>
      <c r="H58" s="1" t="s">
        <v>428</v>
      </c>
    </row>
    <row r="59" spans="3:8" x14ac:dyDescent="0.25">
      <c r="C59" s="1" t="s">
        <v>428</v>
      </c>
      <c r="D59" s="1" t="s">
        <v>428</v>
      </c>
      <c r="E59" s="1" t="s">
        <v>428</v>
      </c>
      <c r="F59" s="1" t="s">
        <v>428</v>
      </c>
      <c r="G59" s="1" t="s">
        <v>428</v>
      </c>
      <c r="H59" s="1" t="s">
        <v>428</v>
      </c>
    </row>
    <row r="60" spans="3:8" x14ac:dyDescent="0.25">
      <c r="C60" s="1" t="s">
        <v>428</v>
      </c>
      <c r="D60" s="1" t="s">
        <v>428</v>
      </c>
      <c r="E60" s="1" t="s">
        <v>428</v>
      </c>
      <c r="F60" s="1" t="s">
        <v>428</v>
      </c>
      <c r="G60" s="1" t="s">
        <v>428</v>
      </c>
      <c r="H60" s="1" t="s">
        <v>428</v>
      </c>
    </row>
    <row r="61" spans="3:8" x14ac:dyDescent="0.25">
      <c r="C61" s="1" t="s">
        <v>428</v>
      </c>
      <c r="D61" s="1" t="s">
        <v>428</v>
      </c>
      <c r="E61" s="1" t="s">
        <v>428</v>
      </c>
      <c r="F61" s="1" t="s">
        <v>428</v>
      </c>
      <c r="G61" s="1" t="s">
        <v>428</v>
      </c>
      <c r="H61" s="1" t="s">
        <v>428</v>
      </c>
    </row>
    <row r="62" spans="3:8" x14ac:dyDescent="0.25">
      <c r="C62" s="1" t="s">
        <v>428</v>
      </c>
      <c r="D62" s="1" t="s">
        <v>428</v>
      </c>
      <c r="E62" s="1" t="s">
        <v>428</v>
      </c>
      <c r="F62" s="1" t="s">
        <v>428</v>
      </c>
      <c r="G62" s="1" t="s">
        <v>428</v>
      </c>
      <c r="H62" s="1" t="s">
        <v>428</v>
      </c>
    </row>
    <row r="63" spans="3:8" x14ac:dyDescent="0.25">
      <c r="C63" s="1" t="s">
        <v>428</v>
      </c>
      <c r="D63" s="1" t="s">
        <v>428</v>
      </c>
      <c r="E63" s="1" t="s">
        <v>428</v>
      </c>
      <c r="F63" s="1" t="s">
        <v>428</v>
      </c>
      <c r="G63" s="1" t="s">
        <v>428</v>
      </c>
      <c r="H63" s="1" t="s">
        <v>428</v>
      </c>
    </row>
    <row r="64" spans="3:8" x14ac:dyDescent="0.25">
      <c r="C64" s="1" t="s">
        <v>428</v>
      </c>
      <c r="D64" s="1" t="s">
        <v>428</v>
      </c>
      <c r="E64" s="1" t="s">
        <v>428</v>
      </c>
      <c r="F64" s="1" t="s">
        <v>428</v>
      </c>
      <c r="G64" s="1" t="s">
        <v>428</v>
      </c>
      <c r="H64" s="1" t="s">
        <v>428</v>
      </c>
    </row>
    <row r="65" spans="3:8" x14ac:dyDescent="0.25">
      <c r="C65" s="1" t="s">
        <v>428</v>
      </c>
      <c r="D65" s="1" t="s">
        <v>428</v>
      </c>
      <c r="E65" s="1" t="s">
        <v>428</v>
      </c>
      <c r="F65" s="1" t="s">
        <v>428</v>
      </c>
      <c r="G65" s="1" t="s">
        <v>428</v>
      </c>
      <c r="H65" s="1" t="s">
        <v>428</v>
      </c>
    </row>
    <row r="66" spans="3:8" x14ac:dyDescent="0.25">
      <c r="C66" s="1" t="s">
        <v>428</v>
      </c>
      <c r="D66" s="1" t="s">
        <v>428</v>
      </c>
      <c r="E66" s="1" t="s">
        <v>428</v>
      </c>
      <c r="F66" s="1" t="s">
        <v>428</v>
      </c>
      <c r="G66" s="1" t="s">
        <v>428</v>
      </c>
      <c r="H66" s="1" t="s">
        <v>428</v>
      </c>
    </row>
    <row r="67" spans="3:8" x14ac:dyDescent="0.25">
      <c r="C67" s="1" t="s">
        <v>428</v>
      </c>
      <c r="D67" s="1" t="s">
        <v>428</v>
      </c>
      <c r="E67" s="1" t="s">
        <v>428</v>
      </c>
      <c r="F67" s="1" t="s">
        <v>428</v>
      </c>
      <c r="G67" s="1" t="s">
        <v>428</v>
      </c>
      <c r="H67" s="1" t="s">
        <v>428</v>
      </c>
    </row>
    <row r="68" spans="3:8" x14ac:dyDescent="0.25">
      <c r="C68" s="1" t="s">
        <v>428</v>
      </c>
      <c r="D68" s="1" t="s">
        <v>428</v>
      </c>
      <c r="E68" s="1" t="s">
        <v>428</v>
      </c>
      <c r="F68" s="1" t="s">
        <v>428</v>
      </c>
      <c r="G68" s="1" t="s">
        <v>428</v>
      </c>
      <c r="H68" s="1" t="s">
        <v>428</v>
      </c>
    </row>
    <row r="69" spans="3:8" x14ac:dyDescent="0.25">
      <c r="C69" s="1" t="s">
        <v>428</v>
      </c>
      <c r="D69" s="1" t="s">
        <v>428</v>
      </c>
      <c r="E69" s="1" t="s">
        <v>428</v>
      </c>
      <c r="F69" s="1" t="s">
        <v>428</v>
      </c>
      <c r="G69" s="1" t="s">
        <v>428</v>
      </c>
      <c r="H69" s="1" t="s">
        <v>428</v>
      </c>
    </row>
    <row r="70" spans="3:8" x14ac:dyDescent="0.25">
      <c r="C70" s="1" t="s">
        <v>428</v>
      </c>
      <c r="D70" s="1" t="s">
        <v>428</v>
      </c>
      <c r="E70" s="1" t="s">
        <v>428</v>
      </c>
      <c r="F70" s="1" t="s">
        <v>428</v>
      </c>
      <c r="G70" s="1" t="s">
        <v>428</v>
      </c>
      <c r="H70" s="1" t="s">
        <v>428</v>
      </c>
    </row>
    <row r="71" spans="3:8" x14ac:dyDescent="0.25">
      <c r="C71" s="1" t="s">
        <v>428</v>
      </c>
      <c r="D71" s="1" t="s">
        <v>428</v>
      </c>
      <c r="E71" s="1" t="s">
        <v>428</v>
      </c>
      <c r="F71" s="1" t="s">
        <v>428</v>
      </c>
      <c r="G71" s="1" t="s">
        <v>428</v>
      </c>
      <c r="H71" s="1" t="s">
        <v>428</v>
      </c>
    </row>
    <row r="72" spans="3:8" x14ac:dyDescent="0.25">
      <c r="C72" s="1" t="s">
        <v>428</v>
      </c>
      <c r="D72" s="1" t="s">
        <v>428</v>
      </c>
      <c r="E72" s="1" t="s">
        <v>428</v>
      </c>
      <c r="F72" s="1" t="s">
        <v>428</v>
      </c>
      <c r="G72" s="1" t="s">
        <v>428</v>
      </c>
      <c r="H72" s="1" t="s">
        <v>428</v>
      </c>
    </row>
    <row r="73" spans="3:8" x14ac:dyDescent="0.25">
      <c r="C73" s="1" t="s">
        <v>428</v>
      </c>
      <c r="D73" s="1" t="s">
        <v>428</v>
      </c>
      <c r="E73" s="1" t="s">
        <v>428</v>
      </c>
      <c r="F73" s="1" t="s">
        <v>428</v>
      </c>
      <c r="G73" s="1" t="s">
        <v>428</v>
      </c>
      <c r="H73" s="1" t="s">
        <v>428</v>
      </c>
    </row>
    <row r="74" spans="3:8" x14ac:dyDescent="0.25">
      <c r="C74" s="1" t="s">
        <v>428</v>
      </c>
      <c r="D74" s="1" t="s">
        <v>428</v>
      </c>
      <c r="E74" s="1" t="s">
        <v>428</v>
      </c>
      <c r="F74" s="1" t="s">
        <v>428</v>
      </c>
      <c r="G74" s="1" t="s">
        <v>428</v>
      </c>
      <c r="H74" s="1" t="s">
        <v>428</v>
      </c>
    </row>
  </sheetData>
  <mergeCells count="7">
    <mergeCell ref="B4:B6"/>
    <mergeCell ref="C4:D4"/>
    <mergeCell ref="E4:F4"/>
    <mergeCell ref="G4:H4"/>
    <mergeCell ref="C5:D5"/>
    <mergeCell ref="E5:F5"/>
    <mergeCell ref="G5:H5"/>
  </mergeCells>
  <pageMargins left="0.7" right="0.7" top="0.75" bottom="0.75" header="0.3" footer="0.3"/>
  <pageSetup paperSize="9" scale="84" orientation="landscape"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B2:I18"/>
  <sheetViews>
    <sheetView showGridLines="0" zoomScale="85" zoomScaleNormal="85" workbookViewId="0">
      <selection activeCell="F30" sqref="F30"/>
    </sheetView>
  </sheetViews>
  <sheetFormatPr defaultRowHeight="15" x14ac:dyDescent="0.25"/>
  <cols>
    <col min="1" max="1" width="2.85546875" style="1" customWidth="1"/>
    <col min="2" max="2" width="46" style="1" customWidth="1"/>
    <col min="3" max="8" width="15.7109375" style="1" customWidth="1"/>
    <col min="9" max="9" width="6.5703125" style="1" customWidth="1"/>
    <col min="10" max="239" width="9.140625" style="1"/>
    <col min="240" max="240" width="2.85546875" style="1" customWidth="1"/>
    <col min="241" max="241" width="45.85546875" style="1" customWidth="1"/>
    <col min="242" max="242" width="2.85546875" style="1" customWidth="1"/>
    <col min="243" max="244" width="15.7109375" style="1" customWidth="1"/>
    <col min="245" max="245" width="2.85546875" style="1" customWidth="1"/>
    <col min="246" max="247" width="15.7109375" style="1" customWidth="1"/>
    <col min="248" max="248" width="2.85546875" style="1" customWidth="1"/>
    <col min="249" max="250" width="15.7109375" style="1" customWidth="1"/>
    <col min="251" max="251" width="2.85546875" style="1" customWidth="1"/>
    <col min="252" max="253" width="15.7109375" style="1" customWidth="1"/>
    <col min="254" max="254" width="2.85546875" style="1" customWidth="1"/>
    <col min="255" max="256" width="15.7109375" style="1" customWidth="1"/>
    <col min="257" max="257" width="2.85546875" style="1" customWidth="1"/>
    <col min="258" max="495" width="9.140625" style="1"/>
    <col min="496" max="496" width="2.85546875" style="1" customWidth="1"/>
    <col min="497" max="497" width="45.85546875" style="1" customWidth="1"/>
    <col min="498" max="498" width="2.85546875" style="1" customWidth="1"/>
    <col min="499" max="500" width="15.7109375" style="1" customWidth="1"/>
    <col min="501" max="501" width="2.85546875" style="1" customWidth="1"/>
    <col min="502" max="503" width="15.7109375" style="1" customWidth="1"/>
    <col min="504" max="504" width="2.85546875" style="1" customWidth="1"/>
    <col min="505" max="506" width="15.7109375" style="1" customWidth="1"/>
    <col min="507" max="507" width="2.85546875" style="1" customWidth="1"/>
    <col min="508" max="509" width="15.7109375" style="1" customWidth="1"/>
    <col min="510" max="510" width="2.85546875" style="1" customWidth="1"/>
    <col min="511" max="512" width="15.7109375" style="1" customWidth="1"/>
    <col min="513" max="513" width="2.85546875" style="1" customWidth="1"/>
    <col min="514" max="751" width="9.140625" style="1"/>
    <col min="752" max="752" width="2.85546875" style="1" customWidth="1"/>
    <col min="753" max="753" width="45.85546875" style="1" customWidth="1"/>
    <col min="754" max="754" width="2.85546875" style="1" customWidth="1"/>
    <col min="755" max="756" width="15.7109375" style="1" customWidth="1"/>
    <col min="757" max="757" width="2.85546875" style="1" customWidth="1"/>
    <col min="758" max="759" width="15.7109375" style="1" customWidth="1"/>
    <col min="760" max="760" width="2.85546875" style="1" customWidth="1"/>
    <col min="761" max="762" width="15.7109375" style="1" customWidth="1"/>
    <col min="763" max="763" width="2.85546875" style="1" customWidth="1"/>
    <col min="764" max="765" width="15.7109375" style="1" customWidth="1"/>
    <col min="766" max="766" width="2.85546875" style="1" customWidth="1"/>
    <col min="767" max="768" width="15.7109375" style="1" customWidth="1"/>
    <col min="769" max="769" width="2.85546875" style="1" customWidth="1"/>
    <col min="770" max="1007" width="9.140625" style="1"/>
    <col min="1008" max="1008" width="2.85546875" style="1" customWidth="1"/>
    <col min="1009" max="1009" width="45.85546875" style="1" customWidth="1"/>
    <col min="1010" max="1010" width="2.85546875" style="1" customWidth="1"/>
    <col min="1011" max="1012" width="15.7109375" style="1" customWidth="1"/>
    <col min="1013" max="1013" width="2.85546875" style="1" customWidth="1"/>
    <col min="1014" max="1015" width="15.7109375" style="1" customWidth="1"/>
    <col min="1016" max="1016" width="2.85546875" style="1" customWidth="1"/>
    <col min="1017" max="1018" width="15.7109375" style="1" customWidth="1"/>
    <col min="1019" max="1019" width="2.85546875" style="1" customWidth="1"/>
    <col min="1020" max="1021" width="15.7109375" style="1" customWidth="1"/>
    <col min="1022" max="1022" width="2.85546875" style="1" customWidth="1"/>
    <col min="1023" max="1024" width="15.7109375" style="1" customWidth="1"/>
    <col min="1025" max="1025" width="2.85546875" style="1" customWidth="1"/>
    <col min="1026" max="1263" width="9.140625" style="1"/>
    <col min="1264" max="1264" width="2.85546875" style="1" customWidth="1"/>
    <col min="1265" max="1265" width="45.85546875" style="1" customWidth="1"/>
    <col min="1266" max="1266" width="2.85546875" style="1" customWidth="1"/>
    <col min="1267" max="1268" width="15.7109375" style="1" customWidth="1"/>
    <col min="1269" max="1269" width="2.85546875" style="1" customWidth="1"/>
    <col min="1270" max="1271" width="15.7109375" style="1" customWidth="1"/>
    <col min="1272" max="1272" width="2.85546875" style="1" customWidth="1"/>
    <col min="1273" max="1274" width="15.7109375" style="1" customWidth="1"/>
    <col min="1275" max="1275" width="2.85546875" style="1" customWidth="1"/>
    <col min="1276" max="1277" width="15.7109375" style="1" customWidth="1"/>
    <col min="1278" max="1278" width="2.85546875" style="1" customWidth="1"/>
    <col min="1279" max="1280" width="15.7109375" style="1" customWidth="1"/>
    <col min="1281" max="1281" width="2.85546875" style="1" customWidth="1"/>
    <col min="1282" max="1519" width="9.140625" style="1"/>
    <col min="1520" max="1520" width="2.85546875" style="1" customWidth="1"/>
    <col min="1521" max="1521" width="45.85546875" style="1" customWidth="1"/>
    <col min="1522" max="1522" width="2.85546875" style="1" customWidth="1"/>
    <col min="1523" max="1524" width="15.7109375" style="1" customWidth="1"/>
    <col min="1525" max="1525" width="2.85546875" style="1" customWidth="1"/>
    <col min="1526" max="1527" width="15.7109375" style="1" customWidth="1"/>
    <col min="1528" max="1528" width="2.85546875" style="1" customWidth="1"/>
    <col min="1529" max="1530" width="15.7109375" style="1" customWidth="1"/>
    <col min="1531" max="1531" width="2.85546875" style="1" customWidth="1"/>
    <col min="1532" max="1533" width="15.7109375" style="1" customWidth="1"/>
    <col min="1534" max="1534" width="2.85546875" style="1" customWidth="1"/>
    <col min="1535" max="1536" width="15.7109375" style="1" customWidth="1"/>
    <col min="1537" max="1537" width="2.85546875" style="1" customWidth="1"/>
    <col min="1538" max="1775" width="9.140625" style="1"/>
    <col min="1776" max="1776" width="2.85546875" style="1" customWidth="1"/>
    <col min="1777" max="1777" width="45.85546875" style="1" customWidth="1"/>
    <col min="1778" max="1778" width="2.85546875" style="1" customWidth="1"/>
    <col min="1779" max="1780" width="15.7109375" style="1" customWidth="1"/>
    <col min="1781" max="1781" width="2.85546875" style="1" customWidth="1"/>
    <col min="1782" max="1783" width="15.7109375" style="1" customWidth="1"/>
    <col min="1784" max="1784" width="2.85546875" style="1" customWidth="1"/>
    <col min="1785" max="1786" width="15.7109375" style="1" customWidth="1"/>
    <col min="1787" max="1787" width="2.85546875" style="1" customWidth="1"/>
    <col min="1788" max="1789" width="15.7109375" style="1" customWidth="1"/>
    <col min="1790" max="1790" width="2.85546875" style="1" customWidth="1"/>
    <col min="1791" max="1792" width="15.7109375" style="1" customWidth="1"/>
    <col min="1793" max="1793" width="2.85546875" style="1" customWidth="1"/>
    <col min="1794" max="2031" width="9.140625" style="1"/>
    <col min="2032" max="2032" width="2.85546875" style="1" customWidth="1"/>
    <col min="2033" max="2033" width="45.85546875" style="1" customWidth="1"/>
    <col min="2034" max="2034" width="2.85546875" style="1" customWidth="1"/>
    <col min="2035" max="2036" width="15.7109375" style="1" customWidth="1"/>
    <col min="2037" max="2037" width="2.85546875" style="1" customWidth="1"/>
    <col min="2038" max="2039" width="15.7109375" style="1" customWidth="1"/>
    <col min="2040" max="2040" width="2.85546875" style="1" customWidth="1"/>
    <col min="2041" max="2042" width="15.7109375" style="1" customWidth="1"/>
    <col min="2043" max="2043" width="2.85546875" style="1" customWidth="1"/>
    <col min="2044" max="2045" width="15.7109375" style="1" customWidth="1"/>
    <col min="2046" max="2046" width="2.85546875" style="1" customWidth="1"/>
    <col min="2047" max="2048" width="15.7109375" style="1" customWidth="1"/>
    <col min="2049" max="2049" width="2.85546875" style="1" customWidth="1"/>
    <col min="2050" max="2287" width="9.140625" style="1"/>
    <col min="2288" max="2288" width="2.85546875" style="1" customWidth="1"/>
    <col min="2289" max="2289" width="45.85546875" style="1" customWidth="1"/>
    <col min="2290" max="2290" width="2.85546875" style="1" customWidth="1"/>
    <col min="2291" max="2292" width="15.7109375" style="1" customWidth="1"/>
    <col min="2293" max="2293" width="2.85546875" style="1" customWidth="1"/>
    <col min="2294" max="2295" width="15.7109375" style="1" customWidth="1"/>
    <col min="2296" max="2296" width="2.85546875" style="1" customWidth="1"/>
    <col min="2297" max="2298" width="15.7109375" style="1" customWidth="1"/>
    <col min="2299" max="2299" width="2.85546875" style="1" customWidth="1"/>
    <col min="2300" max="2301" width="15.7109375" style="1" customWidth="1"/>
    <col min="2302" max="2302" width="2.85546875" style="1" customWidth="1"/>
    <col min="2303" max="2304" width="15.7109375" style="1" customWidth="1"/>
    <col min="2305" max="2305" width="2.85546875" style="1" customWidth="1"/>
    <col min="2306" max="2543" width="9.140625" style="1"/>
    <col min="2544" max="2544" width="2.85546875" style="1" customWidth="1"/>
    <col min="2545" max="2545" width="45.85546875" style="1" customWidth="1"/>
    <col min="2546" max="2546" width="2.85546875" style="1" customWidth="1"/>
    <col min="2547" max="2548" width="15.7109375" style="1" customWidth="1"/>
    <col min="2549" max="2549" width="2.85546875" style="1" customWidth="1"/>
    <col min="2550" max="2551" width="15.7109375" style="1" customWidth="1"/>
    <col min="2552" max="2552" width="2.85546875" style="1" customWidth="1"/>
    <col min="2553" max="2554" width="15.7109375" style="1" customWidth="1"/>
    <col min="2555" max="2555" width="2.85546875" style="1" customWidth="1"/>
    <col min="2556" max="2557" width="15.7109375" style="1" customWidth="1"/>
    <col min="2558" max="2558" width="2.85546875" style="1" customWidth="1"/>
    <col min="2559" max="2560" width="15.7109375" style="1" customWidth="1"/>
    <col min="2561" max="2561" width="2.85546875" style="1" customWidth="1"/>
    <col min="2562" max="2799" width="9.140625" style="1"/>
    <col min="2800" max="2800" width="2.85546875" style="1" customWidth="1"/>
    <col min="2801" max="2801" width="45.85546875" style="1" customWidth="1"/>
    <col min="2802" max="2802" width="2.85546875" style="1" customWidth="1"/>
    <col min="2803" max="2804" width="15.7109375" style="1" customWidth="1"/>
    <col min="2805" max="2805" width="2.85546875" style="1" customWidth="1"/>
    <col min="2806" max="2807" width="15.7109375" style="1" customWidth="1"/>
    <col min="2808" max="2808" width="2.85546875" style="1" customWidth="1"/>
    <col min="2809" max="2810" width="15.7109375" style="1" customWidth="1"/>
    <col min="2811" max="2811" width="2.85546875" style="1" customWidth="1"/>
    <col min="2812" max="2813" width="15.7109375" style="1" customWidth="1"/>
    <col min="2814" max="2814" width="2.85546875" style="1" customWidth="1"/>
    <col min="2815" max="2816" width="15.7109375" style="1" customWidth="1"/>
    <col min="2817" max="2817" width="2.85546875" style="1" customWidth="1"/>
    <col min="2818" max="3055" width="9.140625" style="1"/>
    <col min="3056" max="3056" width="2.85546875" style="1" customWidth="1"/>
    <col min="3057" max="3057" width="45.85546875" style="1" customWidth="1"/>
    <col min="3058" max="3058" width="2.85546875" style="1" customWidth="1"/>
    <col min="3059" max="3060" width="15.7109375" style="1" customWidth="1"/>
    <col min="3061" max="3061" width="2.85546875" style="1" customWidth="1"/>
    <col min="3062" max="3063" width="15.7109375" style="1" customWidth="1"/>
    <col min="3064" max="3064" width="2.85546875" style="1" customWidth="1"/>
    <col min="3065" max="3066" width="15.7109375" style="1" customWidth="1"/>
    <col min="3067" max="3067" width="2.85546875" style="1" customWidth="1"/>
    <col min="3068" max="3069" width="15.7109375" style="1" customWidth="1"/>
    <col min="3070" max="3070" width="2.85546875" style="1" customWidth="1"/>
    <col min="3071" max="3072" width="15.7109375" style="1" customWidth="1"/>
    <col min="3073" max="3073" width="2.85546875" style="1" customWidth="1"/>
    <col min="3074" max="3311" width="9.140625" style="1"/>
    <col min="3312" max="3312" width="2.85546875" style="1" customWidth="1"/>
    <col min="3313" max="3313" width="45.85546875" style="1" customWidth="1"/>
    <col min="3314" max="3314" width="2.85546875" style="1" customWidth="1"/>
    <col min="3315" max="3316" width="15.7109375" style="1" customWidth="1"/>
    <col min="3317" max="3317" width="2.85546875" style="1" customWidth="1"/>
    <col min="3318" max="3319" width="15.7109375" style="1" customWidth="1"/>
    <col min="3320" max="3320" width="2.85546875" style="1" customWidth="1"/>
    <col min="3321" max="3322" width="15.7109375" style="1" customWidth="1"/>
    <col min="3323" max="3323" width="2.85546875" style="1" customWidth="1"/>
    <col min="3324" max="3325" width="15.7109375" style="1" customWidth="1"/>
    <col min="3326" max="3326" width="2.85546875" style="1" customWidth="1"/>
    <col min="3327" max="3328" width="15.7109375" style="1" customWidth="1"/>
    <col min="3329" max="3329" width="2.85546875" style="1" customWidth="1"/>
    <col min="3330" max="3567" width="9.140625" style="1"/>
    <col min="3568" max="3568" width="2.85546875" style="1" customWidth="1"/>
    <col min="3569" max="3569" width="45.85546875" style="1" customWidth="1"/>
    <col min="3570" max="3570" width="2.85546875" style="1" customWidth="1"/>
    <col min="3571" max="3572" width="15.7109375" style="1" customWidth="1"/>
    <col min="3573" max="3573" width="2.85546875" style="1" customWidth="1"/>
    <col min="3574" max="3575" width="15.7109375" style="1" customWidth="1"/>
    <col min="3576" max="3576" width="2.85546875" style="1" customWidth="1"/>
    <col min="3577" max="3578" width="15.7109375" style="1" customWidth="1"/>
    <col min="3579" max="3579" width="2.85546875" style="1" customWidth="1"/>
    <col min="3580" max="3581" width="15.7109375" style="1" customWidth="1"/>
    <col min="3582" max="3582" width="2.85546875" style="1" customWidth="1"/>
    <col min="3583" max="3584" width="15.7109375" style="1" customWidth="1"/>
    <col min="3585" max="3585" width="2.85546875" style="1" customWidth="1"/>
    <col min="3586" max="3823" width="9.140625" style="1"/>
    <col min="3824" max="3824" width="2.85546875" style="1" customWidth="1"/>
    <col min="3825" max="3825" width="45.85546875" style="1" customWidth="1"/>
    <col min="3826" max="3826" width="2.85546875" style="1" customWidth="1"/>
    <col min="3827" max="3828" width="15.7109375" style="1" customWidth="1"/>
    <col min="3829" max="3829" width="2.85546875" style="1" customWidth="1"/>
    <col min="3830" max="3831" width="15.7109375" style="1" customWidth="1"/>
    <col min="3832" max="3832" width="2.85546875" style="1" customWidth="1"/>
    <col min="3833" max="3834" width="15.7109375" style="1" customWidth="1"/>
    <col min="3835" max="3835" width="2.85546875" style="1" customWidth="1"/>
    <col min="3836" max="3837" width="15.7109375" style="1" customWidth="1"/>
    <col min="3838" max="3838" width="2.85546875" style="1" customWidth="1"/>
    <col min="3839" max="3840" width="15.7109375" style="1" customWidth="1"/>
    <col min="3841" max="3841" width="2.85546875" style="1" customWidth="1"/>
    <col min="3842" max="4079" width="9.140625" style="1"/>
    <col min="4080" max="4080" width="2.85546875" style="1" customWidth="1"/>
    <col min="4081" max="4081" width="45.85546875" style="1" customWidth="1"/>
    <col min="4082" max="4082" width="2.85546875" style="1" customWidth="1"/>
    <col min="4083" max="4084" width="15.7109375" style="1" customWidth="1"/>
    <col min="4085" max="4085" width="2.85546875" style="1" customWidth="1"/>
    <col min="4086" max="4087" width="15.7109375" style="1" customWidth="1"/>
    <col min="4088" max="4088" width="2.85546875" style="1" customWidth="1"/>
    <col min="4089" max="4090" width="15.7109375" style="1" customWidth="1"/>
    <col min="4091" max="4091" width="2.85546875" style="1" customWidth="1"/>
    <col min="4092" max="4093" width="15.7109375" style="1" customWidth="1"/>
    <col min="4094" max="4094" width="2.85546875" style="1" customWidth="1"/>
    <col min="4095" max="4096" width="15.7109375" style="1" customWidth="1"/>
    <col min="4097" max="4097" width="2.85546875" style="1" customWidth="1"/>
    <col min="4098" max="4335" width="9.140625" style="1"/>
    <col min="4336" max="4336" width="2.85546875" style="1" customWidth="1"/>
    <col min="4337" max="4337" width="45.85546875" style="1" customWidth="1"/>
    <col min="4338" max="4338" width="2.85546875" style="1" customWidth="1"/>
    <col min="4339" max="4340" width="15.7109375" style="1" customWidth="1"/>
    <col min="4341" max="4341" width="2.85546875" style="1" customWidth="1"/>
    <col min="4342" max="4343" width="15.7109375" style="1" customWidth="1"/>
    <col min="4344" max="4344" width="2.85546875" style="1" customWidth="1"/>
    <col min="4345" max="4346" width="15.7109375" style="1" customWidth="1"/>
    <col min="4347" max="4347" width="2.85546875" style="1" customWidth="1"/>
    <col min="4348" max="4349" width="15.7109375" style="1" customWidth="1"/>
    <col min="4350" max="4350" width="2.85546875" style="1" customWidth="1"/>
    <col min="4351" max="4352" width="15.7109375" style="1" customWidth="1"/>
    <col min="4353" max="4353" width="2.85546875" style="1" customWidth="1"/>
    <col min="4354" max="4591" width="9.140625" style="1"/>
    <col min="4592" max="4592" width="2.85546875" style="1" customWidth="1"/>
    <col min="4593" max="4593" width="45.85546875" style="1" customWidth="1"/>
    <col min="4594" max="4594" width="2.85546875" style="1" customWidth="1"/>
    <col min="4595" max="4596" width="15.7109375" style="1" customWidth="1"/>
    <col min="4597" max="4597" width="2.85546875" style="1" customWidth="1"/>
    <col min="4598" max="4599" width="15.7109375" style="1" customWidth="1"/>
    <col min="4600" max="4600" width="2.85546875" style="1" customWidth="1"/>
    <col min="4601" max="4602" width="15.7109375" style="1" customWidth="1"/>
    <col min="4603" max="4603" width="2.85546875" style="1" customWidth="1"/>
    <col min="4604" max="4605" width="15.7109375" style="1" customWidth="1"/>
    <col min="4606" max="4606" width="2.85546875" style="1" customWidth="1"/>
    <col min="4607" max="4608" width="15.7109375" style="1" customWidth="1"/>
    <col min="4609" max="4609" width="2.85546875" style="1" customWidth="1"/>
    <col min="4610" max="4847" width="9.140625" style="1"/>
    <col min="4848" max="4848" width="2.85546875" style="1" customWidth="1"/>
    <col min="4849" max="4849" width="45.85546875" style="1" customWidth="1"/>
    <col min="4850" max="4850" width="2.85546875" style="1" customWidth="1"/>
    <col min="4851" max="4852" width="15.7109375" style="1" customWidth="1"/>
    <col min="4853" max="4853" width="2.85546875" style="1" customWidth="1"/>
    <col min="4854" max="4855" width="15.7109375" style="1" customWidth="1"/>
    <col min="4856" max="4856" width="2.85546875" style="1" customWidth="1"/>
    <col min="4857" max="4858" width="15.7109375" style="1" customWidth="1"/>
    <col min="4859" max="4859" width="2.85546875" style="1" customWidth="1"/>
    <col min="4860" max="4861" width="15.7109375" style="1" customWidth="1"/>
    <col min="4862" max="4862" width="2.85546875" style="1" customWidth="1"/>
    <col min="4863" max="4864" width="15.7109375" style="1" customWidth="1"/>
    <col min="4865" max="4865" width="2.85546875" style="1" customWidth="1"/>
    <col min="4866" max="5103" width="9.140625" style="1"/>
    <col min="5104" max="5104" width="2.85546875" style="1" customWidth="1"/>
    <col min="5105" max="5105" width="45.85546875" style="1" customWidth="1"/>
    <col min="5106" max="5106" width="2.85546875" style="1" customWidth="1"/>
    <col min="5107" max="5108" width="15.7109375" style="1" customWidth="1"/>
    <col min="5109" max="5109" width="2.85546875" style="1" customWidth="1"/>
    <col min="5110" max="5111" width="15.7109375" style="1" customWidth="1"/>
    <col min="5112" max="5112" width="2.85546875" style="1" customWidth="1"/>
    <col min="5113" max="5114" width="15.7109375" style="1" customWidth="1"/>
    <col min="5115" max="5115" width="2.85546875" style="1" customWidth="1"/>
    <col min="5116" max="5117" width="15.7109375" style="1" customWidth="1"/>
    <col min="5118" max="5118" width="2.85546875" style="1" customWidth="1"/>
    <col min="5119" max="5120" width="15.7109375" style="1" customWidth="1"/>
    <col min="5121" max="5121" width="2.85546875" style="1" customWidth="1"/>
    <col min="5122" max="5359" width="9.140625" style="1"/>
    <col min="5360" max="5360" width="2.85546875" style="1" customWidth="1"/>
    <col min="5361" max="5361" width="45.85546875" style="1" customWidth="1"/>
    <col min="5362" max="5362" width="2.85546875" style="1" customWidth="1"/>
    <col min="5363" max="5364" width="15.7109375" style="1" customWidth="1"/>
    <col min="5365" max="5365" width="2.85546875" style="1" customWidth="1"/>
    <col min="5366" max="5367" width="15.7109375" style="1" customWidth="1"/>
    <col min="5368" max="5368" width="2.85546875" style="1" customWidth="1"/>
    <col min="5369" max="5370" width="15.7109375" style="1" customWidth="1"/>
    <col min="5371" max="5371" width="2.85546875" style="1" customWidth="1"/>
    <col min="5372" max="5373" width="15.7109375" style="1" customWidth="1"/>
    <col min="5374" max="5374" width="2.85546875" style="1" customWidth="1"/>
    <col min="5375" max="5376" width="15.7109375" style="1" customWidth="1"/>
    <col min="5377" max="5377" width="2.85546875" style="1" customWidth="1"/>
    <col min="5378" max="5615" width="9.140625" style="1"/>
    <col min="5616" max="5616" width="2.85546875" style="1" customWidth="1"/>
    <col min="5617" max="5617" width="45.85546875" style="1" customWidth="1"/>
    <col min="5618" max="5618" width="2.85546875" style="1" customWidth="1"/>
    <col min="5619" max="5620" width="15.7109375" style="1" customWidth="1"/>
    <col min="5621" max="5621" width="2.85546875" style="1" customWidth="1"/>
    <col min="5622" max="5623" width="15.7109375" style="1" customWidth="1"/>
    <col min="5624" max="5624" width="2.85546875" style="1" customWidth="1"/>
    <col min="5625" max="5626" width="15.7109375" style="1" customWidth="1"/>
    <col min="5627" max="5627" width="2.85546875" style="1" customWidth="1"/>
    <col min="5628" max="5629" width="15.7109375" style="1" customWidth="1"/>
    <col min="5630" max="5630" width="2.85546875" style="1" customWidth="1"/>
    <col min="5631" max="5632" width="15.7109375" style="1" customWidth="1"/>
    <col min="5633" max="5633" width="2.85546875" style="1" customWidth="1"/>
    <col min="5634" max="5871" width="9.140625" style="1"/>
    <col min="5872" max="5872" width="2.85546875" style="1" customWidth="1"/>
    <col min="5873" max="5873" width="45.85546875" style="1" customWidth="1"/>
    <col min="5874" max="5874" width="2.85546875" style="1" customWidth="1"/>
    <col min="5875" max="5876" width="15.7109375" style="1" customWidth="1"/>
    <col min="5877" max="5877" width="2.85546875" style="1" customWidth="1"/>
    <col min="5878" max="5879" width="15.7109375" style="1" customWidth="1"/>
    <col min="5880" max="5880" width="2.85546875" style="1" customWidth="1"/>
    <col min="5881" max="5882" width="15.7109375" style="1" customWidth="1"/>
    <col min="5883" max="5883" width="2.85546875" style="1" customWidth="1"/>
    <col min="5884" max="5885" width="15.7109375" style="1" customWidth="1"/>
    <col min="5886" max="5886" width="2.85546875" style="1" customWidth="1"/>
    <col min="5887" max="5888" width="15.7109375" style="1" customWidth="1"/>
    <col min="5889" max="5889" width="2.85546875" style="1" customWidth="1"/>
    <col min="5890" max="6127" width="9.140625" style="1"/>
    <col min="6128" max="6128" width="2.85546875" style="1" customWidth="1"/>
    <col min="6129" max="6129" width="45.85546875" style="1" customWidth="1"/>
    <col min="6130" max="6130" width="2.85546875" style="1" customWidth="1"/>
    <col min="6131" max="6132" width="15.7109375" style="1" customWidth="1"/>
    <col min="6133" max="6133" width="2.85546875" style="1" customWidth="1"/>
    <col min="6134" max="6135" width="15.7109375" style="1" customWidth="1"/>
    <col min="6136" max="6136" width="2.85546875" style="1" customWidth="1"/>
    <col min="6137" max="6138" width="15.7109375" style="1" customWidth="1"/>
    <col min="6139" max="6139" width="2.85546875" style="1" customWidth="1"/>
    <col min="6140" max="6141" width="15.7109375" style="1" customWidth="1"/>
    <col min="6142" max="6142" width="2.85546875" style="1" customWidth="1"/>
    <col min="6143" max="6144" width="15.7109375" style="1" customWidth="1"/>
    <col min="6145" max="6145" width="2.85546875" style="1" customWidth="1"/>
    <col min="6146" max="6383" width="9.140625" style="1"/>
    <col min="6384" max="6384" width="2.85546875" style="1" customWidth="1"/>
    <col min="6385" max="6385" width="45.85546875" style="1" customWidth="1"/>
    <col min="6386" max="6386" width="2.85546875" style="1" customWidth="1"/>
    <col min="6387" max="6388" width="15.7109375" style="1" customWidth="1"/>
    <col min="6389" max="6389" width="2.85546875" style="1" customWidth="1"/>
    <col min="6390" max="6391" width="15.7109375" style="1" customWidth="1"/>
    <col min="6392" max="6392" width="2.85546875" style="1" customWidth="1"/>
    <col min="6393" max="6394" width="15.7109375" style="1" customWidth="1"/>
    <col min="6395" max="6395" width="2.85546875" style="1" customWidth="1"/>
    <col min="6396" max="6397" width="15.7109375" style="1" customWidth="1"/>
    <col min="6398" max="6398" width="2.85546875" style="1" customWidth="1"/>
    <col min="6399" max="6400" width="15.7109375" style="1" customWidth="1"/>
    <col min="6401" max="6401" width="2.85546875" style="1" customWidth="1"/>
    <col min="6402" max="6639" width="9.140625" style="1"/>
    <col min="6640" max="6640" width="2.85546875" style="1" customWidth="1"/>
    <col min="6641" max="6641" width="45.85546875" style="1" customWidth="1"/>
    <col min="6642" max="6642" width="2.85546875" style="1" customWidth="1"/>
    <col min="6643" max="6644" width="15.7109375" style="1" customWidth="1"/>
    <col min="6645" max="6645" width="2.85546875" style="1" customWidth="1"/>
    <col min="6646" max="6647" width="15.7109375" style="1" customWidth="1"/>
    <col min="6648" max="6648" width="2.85546875" style="1" customWidth="1"/>
    <col min="6649" max="6650" width="15.7109375" style="1" customWidth="1"/>
    <col min="6651" max="6651" width="2.85546875" style="1" customWidth="1"/>
    <col min="6652" max="6653" width="15.7109375" style="1" customWidth="1"/>
    <col min="6654" max="6654" width="2.85546875" style="1" customWidth="1"/>
    <col min="6655" max="6656" width="15.7109375" style="1" customWidth="1"/>
    <col min="6657" max="6657" width="2.85546875" style="1" customWidth="1"/>
    <col min="6658" max="6895" width="9.140625" style="1"/>
    <col min="6896" max="6896" width="2.85546875" style="1" customWidth="1"/>
    <col min="6897" max="6897" width="45.85546875" style="1" customWidth="1"/>
    <col min="6898" max="6898" width="2.85546875" style="1" customWidth="1"/>
    <col min="6899" max="6900" width="15.7109375" style="1" customWidth="1"/>
    <col min="6901" max="6901" width="2.85546875" style="1" customWidth="1"/>
    <col min="6902" max="6903" width="15.7109375" style="1" customWidth="1"/>
    <col min="6904" max="6904" width="2.85546875" style="1" customWidth="1"/>
    <col min="6905" max="6906" width="15.7109375" style="1" customWidth="1"/>
    <col min="6907" max="6907" width="2.85546875" style="1" customWidth="1"/>
    <col min="6908" max="6909" width="15.7109375" style="1" customWidth="1"/>
    <col min="6910" max="6910" width="2.85546875" style="1" customWidth="1"/>
    <col min="6911" max="6912" width="15.7109375" style="1" customWidth="1"/>
    <col min="6913" max="6913" width="2.85546875" style="1" customWidth="1"/>
    <col min="6914" max="7151" width="9.140625" style="1"/>
    <col min="7152" max="7152" width="2.85546875" style="1" customWidth="1"/>
    <col min="7153" max="7153" width="45.85546875" style="1" customWidth="1"/>
    <col min="7154" max="7154" width="2.85546875" style="1" customWidth="1"/>
    <col min="7155" max="7156" width="15.7109375" style="1" customWidth="1"/>
    <col min="7157" max="7157" width="2.85546875" style="1" customWidth="1"/>
    <col min="7158" max="7159" width="15.7109375" style="1" customWidth="1"/>
    <col min="7160" max="7160" width="2.85546875" style="1" customWidth="1"/>
    <col min="7161" max="7162" width="15.7109375" style="1" customWidth="1"/>
    <col min="7163" max="7163" width="2.85546875" style="1" customWidth="1"/>
    <col min="7164" max="7165" width="15.7109375" style="1" customWidth="1"/>
    <col min="7166" max="7166" width="2.85546875" style="1" customWidth="1"/>
    <col min="7167" max="7168" width="15.7109375" style="1" customWidth="1"/>
    <col min="7169" max="7169" width="2.85546875" style="1" customWidth="1"/>
    <col min="7170" max="7407" width="9.140625" style="1"/>
    <col min="7408" max="7408" width="2.85546875" style="1" customWidth="1"/>
    <col min="7409" max="7409" width="45.85546875" style="1" customWidth="1"/>
    <col min="7410" max="7410" width="2.85546875" style="1" customWidth="1"/>
    <col min="7411" max="7412" width="15.7109375" style="1" customWidth="1"/>
    <col min="7413" max="7413" width="2.85546875" style="1" customWidth="1"/>
    <col min="7414" max="7415" width="15.7109375" style="1" customWidth="1"/>
    <col min="7416" max="7416" width="2.85546875" style="1" customWidth="1"/>
    <col min="7417" max="7418" width="15.7109375" style="1" customWidth="1"/>
    <col min="7419" max="7419" width="2.85546875" style="1" customWidth="1"/>
    <col min="7420" max="7421" width="15.7109375" style="1" customWidth="1"/>
    <col min="7422" max="7422" width="2.85546875" style="1" customWidth="1"/>
    <col min="7423" max="7424" width="15.7109375" style="1" customWidth="1"/>
    <col min="7425" max="7425" width="2.85546875" style="1" customWidth="1"/>
    <col min="7426" max="7663" width="9.140625" style="1"/>
    <col min="7664" max="7664" width="2.85546875" style="1" customWidth="1"/>
    <col min="7665" max="7665" width="45.85546875" style="1" customWidth="1"/>
    <col min="7666" max="7666" width="2.85546875" style="1" customWidth="1"/>
    <col min="7667" max="7668" width="15.7109375" style="1" customWidth="1"/>
    <col min="7669" max="7669" width="2.85546875" style="1" customWidth="1"/>
    <col min="7670" max="7671" width="15.7109375" style="1" customWidth="1"/>
    <col min="7672" max="7672" width="2.85546875" style="1" customWidth="1"/>
    <col min="7673" max="7674" width="15.7109375" style="1" customWidth="1"/>
    <col min="7675" max="7675" width="2.85546875" style="1" customWidth="1"/>
    <col min="7676" max="7677" width="15.7109375" style="1" customWidth="1"/>
    <col min="7678" max="7678" width="2.85546875" style="1" customWidth="1"/>
    <col min="7679" max="7680" width="15.7109375" style="1" customWidth="1"/>
    <col min="7681" max="7681" width="2.85546875" style="1" customWidth="1"/>
    <col min="7682" max="7919" width="9.140625" style="1"/>
    <col min="7920" max="7920" width="2.85546875" style="1" customWidth="1"/>
    <col min="7921" max="7921" width="45.85546875" style="1" customWidth="1"/>
    <col min="7922" max="7922" width="2.85546875" style="1" customWidth="1"/>
    <col min="7923" max="7924" width="15.7109375" style="1" customWidth="1"/>
    <col min="7925" max="7925" width="2.85546875" style="1" customWidth="1"/>
    <col min="7926" max="7927" width="15.7109375" style="1" customWidth="1"/>
    <col min="7928" max="7928" width="2.85546875" style="1" customWidth="1"/>
    <col min="7929" max="7930" width="15.7109375" style="1" customWidth="1"/>
    <col min="7931" max="7931" width="2.85546875" style="1" customWidth="1"/>
    <col min="7932" max="7933" width="15.7109375" style="1" customWidth="1"/>
    <col min="7934" max="7934" width="2.85546875" style="1" customWidth="1"/>
    <col min="7935" max="7936" width="15.7109375" style="1" customWidth="1"/>
    <col min="7937" max="7937" width="2.85546875" style="1" customWidth="1"/>
    <col min="7938" max="8175" width="9.140625" style="1"/>
    <col min="8176" max="8176" width="2.85546875" style="1" customWidth="1"/>
    <col min="8177" max="8177" width="45.85546875" style="1" customWidth="1"/>
    <col min="8178" max="8178" width="2.85546875" style="1" customWidth="1"/>
    <col min="8179" max="8180" width="15.7109375" style="1" customWidth="1"/>
    <col min="8181" max="8181" width="2.85546875" style="1" customWidth="1"/>
    <col min="8182" max="8183" width="15.7109375" style="1" customWidth="1"/>
    <col min="8184" max="8184" width="2.85546875" style="1" customWidth="1"/>
    <col min="8185" max="8186" width="15.7109375" style="1" customWidth="1"/>
    <col min="8187" max="8187" width="2.85546875" style="1" customWidth="1"/>
    <col min="8188" max="8189" width="15.7109375" style="1" customWidth="1"/>
    <col min="8190" max="8190" width="2.85546875" style="1" customWidth="1"/>
    <col min="8191" max="8192" width="15.7109375" style="1" customWidth="1"/>
    <col min="8193" max="8193" width="2.85546875" style="1" customWidth="1"/>
    <col min="8194" max="8431" width="9.140625" style="1"/>
    <col min="8432" max="8432" width="2.85546875" style="1" customWidth="1"/>
    <col min="8433" max="8433" width="45.85546875" style="1" customWidth="1"/>
    <col min="8434" max="8434" width="2.85546875" style="1" customWidth="1"/>
    <col min="8435" max="8436" width="15.7109375" style="1" customWidth="1"/>
    <col min="8437" max="8437" width="2.85546875" style="1" customWidth="1"/>
    <col min="8438" max="8439" width="15.7109375" style="1" customWidth="1"/>
    <col min="8440" max="8440" width="2.85546875" style="1" customWidth="1"/>
    <col min="8441" max="8442" width="15.7109375" style="1" customWidth="1"/>
    <col min="8443" max="8443" width="2.85546875" style="1" customWidth="1"/>
    <col min="8444" max="8445" width="15.7109375" style="1" customWidth="1"/>
    <col min="8446" max="8446" width="2.85546875" style="1" customWidth="1"/>
    <col min="8447" max="8448" width="15.7109375" style="1" customWidth="1"/>
    <col min="8449" max="8449" width="2.85546875" style="1" customWidth="1"/>
    <col min="8450" max="8687" width="9.140625" style="1"/>
    <col min="8688" max="8688" width="2.85546875" style="1" customWidth="1"/>
    <col min="8689" max="8689" width="45.85546875" style="1" customWidth="1"/>
    <col min="8690" max="8690" width="2.85546875" style="1" customWidth="1"/>
    <col min="8691" max="8692" width="15.7109375" style="1" customWidth="1"/>
    <col min="8693" max="8693" width="2.85546875" style="1" customWidth="1"/>
    <col min="8694" max="8695" width="15.7109375" style="1" customWidth="1"/>
    <col min="8696" max="8696" width="2.85546875" style="1" customWidth="1"/>
    <col min="8697" max="8698" width="15.7109375" style="1" customWidth="1"/>
    <col min="8699" max="8699" width="2.85546875" style="1" customWidth="1"/>
    <col min="8700" max="8701" width="15.7109375" style="1" customWidth="1"/>
    <col min="8702" max="8702" width="2.85546875" style="1" customWidth="1"/>
    <col min="8703" max="8704" width="15.7109375" style="1" customWidth="1"/>
    <col min="8705" max="8705" width="2.85546875" style="1" customWidth="1"/>
    <col min="8706" max="8943" width="9.140625" style="1"/>
    <col min="8944" max="8944" width="2.85546875" style="1" customWidth="1"/>
    <col min="8945" max="8945" width="45.85546875" style="1" customWidth="1"/>
    <col min="8946" max="8946" width="2.85546875" style="1" customWidth="1"/>
    <col min="8947" max="8948" width="15.7109375" style="1" customWidth="1"/>
    <col min="8949" max="8949" width="2.85546875" style="1" customWidth="1"/>
    <col min="8950" max="8951" width="15.7109375" style="1" customWidth="1"/>
    <col min="8952" max="8952" width="2.85546875" style="1" customWidth="1"/>
    <col min="8953" max="8954" width="15.7109375" style="1" customWidth="1"/>
    <col min="8955" max="8955" width="2.85546875" style="1" customWidth="1"/>
    <col min="8956" max="8957" width="15.7109375" style="1" customWidth="1"/>
    <col min="8958" max="8958" width="2.85546875" style="1" customWidth="1"/>
    <col min="8959" max="8960" width="15.7109375" style="1" customWidth="1"/>
    <col min="8961" max="8961" width="2.85546875" style="1" customWidth="1"/>
    <col min="8962" max="9199" width="9.140625" style="1"/>
    <col min="9200" max="9200" width="2.85546875" style="1" customWidth="1"/>
    <col min="9201" max="9201" width="45.85546875" style="1" customWidth="1"/>
    <col min="9202" max="9202" width="2.85546875" style="1" customWidth="1"/>
    <col min="9203" max="9204" width="15.7109375" style="1" customWidth="1"/>
    <col min="9205" max="9205" width="2.85546875" style="1" customWidth="1"/>
    <col min="9206" max="9207" width="15.7109375" style="1" customWidth="1"/>
    <col min="9208" max="9208" width="2.85546875" style="1" customWidth="1"/>
    <col min="9209" max="9210" width="15.7109375" style="1" customWidth="1"/>
    <col min="9211" max="9211" width="2.85546875" style="1" customWidth="1"/>
    <col min="9212" max="9213" width="15.7109375" style="1" customWidth="1"/>
    <col min="9214" max="9214" width="2.85546875" style="1" customWidth="1"/>
    <col min="9215" max="9216" width="15.7109375" style="1" customWidth="1"/>
    <col min="9217" max="9217" width="2.85546875" style="1" customWidth="1"/>
    <col min="9218" max="9455" width="9.140625" style="1"/>
    <col min="9456" max="9456" width="2.85546875" style="1" customWidth="1"/>
    <col min="9457" max="9457" width="45.85546875" style="1" customWidth="1"/>
    <col min="9458" max="9458" width="2.85546875" style="1" customWidth="1"/>
    <col min="9459" max="9460" width="15.7109375" style="1" customWidth="1"/>
    <col min="9461" max="9461" width="2.85546875" style="1" customWidth="1"/>
    <col min="9462" max="9463" width="15.7109375" style="1" customWidth="1"/>
    <col min="9464" max="9464" width="2.85546875" style="1" customWidth="1"/>
    <col min="9465" max="9466" width="15.7109375" style="1" customWidth="1"/>
    <col min="9467" max="9467" width="2.85546875" style="1" customWidth="1"/>
    <col min="9468" max="9469" width="15.7109375" style="1" customWidth="1"/>
    <col min="9470" max="9470" width="2.85546875" style="1" customWidth="1"/>
    <col min="9471" max="9472" width="15.7109375" style="1" customWidth="1"/>
    <col min="9473" max="9473" width="2.85546875" style="1" customWidth="1"/>
    <col min="9474" max="9711" width="9.140625" style="1"/>
    <col min="9712" max="9712" width="2.85546875" style="1" customWidth="1"/>
    <col min="9713" max="9713" width="45.85546875" style="1" customWidth="1"/>
    <col min="9714" max="9714" width="2.85546875" style="1" customWidth="1"/>
    <col min="9715" max="9716" width="15.7109375" style="1" customWidth="1"/>
    <col min="9717" max="9717" width="2.85546875" style="1" customWidth="1"/>
    <col min="9718" max="9719" width="15.7109375" style="1" customWidth="1"/>
    <col min="9720" max="9720" width="2.85546875" style="1" customWidth="1"/>
    <col min="9721" max="9722" width="15.7109375" style="1" customWidth="1"/>
    <col min="9723" max="9723" width="2.85546875" style="1" customWidth="1"/>
    <col min="9724" max="9725" width="15.7109375" style="1" customWidth="1"/>
    <col min="9726" max="9726" width="2.85546875" style="1" customWidth="1"/>
    <col min="9727" max="9728" width="15.7109375" style="1" customWidth="1"/>
    <col min="9729" max="9729" width="2.85546875" style="1" customWidth="1"/>
    <col min="9730" max="9967" width="9.140625" style="1"/>
    <col min="9968" max="9968" width="2.85546875" style="1" customWidth="1"/>
    <col min="9969" max="9969" width="45.85546875" style="1" customWidth="1"/>
    <col min="9970" max="9970" width="2.85546875" style="1" customWidth="1"/>
    <col min="9971" max="9972" width="15.7109375" style="1" customWidth="1"/>
    <col min="9973" max="9973" width="2.85546875" style="1" customWidth="1"/>
    <col min="9974" max="9975" width="15.7109375" style="1" customWidth="1"/>
    <col min="9976" max="9976" width="2.85546875" style="1" customWidth="1"/>
    <col min="9977" max="9978" width="15.7109375" style="1" customWidth="1"/>
    <col min="9979" max="9979" width="2.85546875" style="1" customWidth="1"/>
    <col min="9980" max="9981" width="15.7109375" style="1" customWidth="1"/>
    <col min="9982" max="9982" width="2.85546875" style="1" customWidth="1"/>
    <col min="9983" max="9984" width="15.7109375" style="1" customWidth="1"/>
    <col min="9985" max="9985" width="2.85546875" style="1" customWidth="1"/>
    <col min="9986" max="10223" width="9.140625" style="1"/>
    <col min="10224" max="10224" width="2.85546875" style="1" customWidth="1"/>
    <col min="10225" max="10225" width="45.85546875" style="1" customWidth="1"/>
    <col min="10226" max="10226" width="2.85546875" style="1" customWidth="1"/>
    <col min="10227" max="10228" width="15.7109375" style="1" customWidth="1"/>
    <col min="10229" max="10229" width="2.85546875" style="1" customWidth="1"/>
    <col min="10230" max="10231" width="15.7109375" style="1" customWidth="1"/>
    <col min="10232" max="10232" width="2.85546875" style="1" customWidth="1"/>
    <col min="10233" max="10234" width="15.7109375" style="1" customWidth="1"/>
    <col min="10235" max="10235" width="2.85546875" style="1" customWidth="1"/>
    <col min="10236" max="10237" width="15.7109375" style="1" customWidth="1"/>
    <col min="10238" max="10238" width="2.85546875" style="1" customWidth="1"/>
    <col min="10239" max="10240" width="15.7109375" style="1" customWidth="1"/>
    <col min="10241" max="10241" width="2.85546875" style="1" customWidth="1"/>
    <col min="10242" max="10479" width="9.140625" style="1"/>
    <col min="10480" max="10480" width="2.85546875" style="1" customWidth="1"/>
    <col min="10481" max="10481" width="45.85546875" style="1" customWidth="1"/>
    <col min="10482" max="10482" width="2.85546875" style="1" customWidth="1"/>
    <col min="10483" max="10484" width="15.7109375" style="1" customWidth="1"/>
    <col min="10485" max="10485" width="2.85546875" style="1" customWidth="1"/>
    <col min="10486" max="10487" width="15.7109375" style="1" customWidth="1"/>
    <col min="10488" max="10488" width="2.85546875" style="1" customWidth="1"/>
    <col min="10489" max="10490" width="15.7109375" style="1" customWidth="1"/>
    <col min="10491" max="10491" width="2.85546875" style="1" customWidth="1"/>
    <col min="10492" max="10493" width="15.7109375" style="1" customWidth="1"/>
    <col min="10494" max="10494" width="2.85546875" style="1" customWidth="1"/>
    <col min="10495" max="10496" width="15.7109375" style="1" customWidth="1"/>
    <col min="10497" max="10497" width="2.85546875" style="1" customWidth="1"/>
    <col min="10498" max="10735" width="9.140625" style="1"/>
    <col min="10736" max="10736" width="2.85546875" style="1" customWidth="1"/>
    <col min="10737" max="10737" width="45.85546875" style="1" customWidth="1"/>
    <col min="10738" max="10738" width="2.85546875" style="1" customWidth="1"/>
    <col min="10739" max="10740" width="15.7109375" style="1" customWidth="1"/>
    <col min="10741" max="10741" width="2.85546875" style="1" customWidth="1"/>
    <col min="10742" max="10743" width="15.7109375" style="1" customWidth="1"/>
    <col min="10744" max="10744" width="2.85546875" style="1" customWidth="1"/>
    <col min="10745" max="10746" width="15.7109375" style="1" customWidth="1"/>
    <col min="10747" max="10747" width="2.85546875" style="1" customWidth="1"/>
    <col min="10748" max="10749" width="15.7109375" style="1" customWidth="1"/>
    <col min="10750" max="10750" width="2.85546875" style="1" customWidth="1"/>
    <col min="10751" max="10752" width="15.7109375" style="1" customWidth="1"/>
    <col min="10753" max="10753" width="2.85546875" style="1" customWidth="1"/>
    <col min="10754" max="10991" width="9.140625" style="1"/>
    <col min="10992" max="10992" width="2.85546875" style="1" customWidth="1"/>
    <col min="10993" max="10993" width="45.85546875" style="1" customWidth="1"/>
    <col min="10994" max="10994" width="2.85546875" style="1" customWidth="1"/>
    <col min="10995" max="10996" width="15.7109375" style="1" customWidth="1"/>
    <col min="10997" max="10997" width="2.85546875" style="1" customWidth="1"/>
    <col min="10998" max="10999" width="15.7109375" style="1" customWidth="1"/>
    <col min="11000" max="11000" width="2.85546875" style="1" customWidth="1"/>
    <col min="11001" max="11002" width="15.7109375" style="1" customWidth="1"/>
    <col min="11003" max="11003" width="2.85546875" style="1" customWidth="1"/>
    <col min="11004" max="11005" width="15.7109375" style="1" customWidth="1"/>
    <col min="11006" max="11006" width="2.85546875" style="1" customWidth="1"/>
    <col min="11007" max="11008" width="15.7109375" style="1" customWidth="1"/>
    <col min="11009" max="11009" width="2.85546875" style="1" customWidth="1"/>
    <col min="11010" max="11247" width="9.140625" style="1"/>
    <col min="11248" max="11248" width="2.85546875" style="1" customWidth="1"/>
    <col min="11249" max="11249" width="45.85546875" style="1" customWidth="1"/>
    <col min="11250" max="11250" width="2.85546875" style="1" customWidth="1"/>
    <col min="11251" max="11252" width="15.7109375" style="1" customWidth="1"/>
    <col min="11253" max="11253" width="2.85546875" style="1" customWidth="1"/>
    <col min="11254" max="11255" width="15.7109375" style="1" customWidth="1"/>
    <col min="11256" max="11256" width="2.85546875" style="1" customWidth="1"/>
    <col min="11257" max="11258" width="15.7109375" style="1" customWidth="1"/>
    <col min="11259" max="11259" width="2.85546875" style="1" customWidth="1"/>
    <col min="11260" max="11261" width="15.7109375" style="1" customWidth="1"/>
    <col min="11262" max="11262" width="2.85546875" style="1" customWidth="1"/>
    <col min="11263" max="11264" width="15.7109375" style="1" customWidth="1"/>
    <col min="11265" max="11265" width="2.85546875" style="1" customWidth="1"/>
    <col min="11266" max="11503" width="9.140625" style="1"/>
    <col min="11504" max="11504" width="2.85546875" style="1" customWidth="1"/>
    <col min="11505" max="11505" width="45.85546875" style="1" customWidth="1"/>
    <col min="11506" max="11506" width="2.85546875" style="1" customWidth="1"/>
    <col min="11507" max="11508" width="15.7109375" style="1" customWidth="1"/>
    <col min="11509" max="11509" width="2.85546875" style="1" customWidth="1"/>
    <col min="11510" max="11511" width="15.7109375" style="1" customWidth="1"/>
    <col min="11512" max="11512" width="2.85546875" style="1" customWidth="1"/>
    <col min="11513" max="11514" width="15.7109375" style="1" customWidth="1"/>
    <col min="11515" max="11515" width="2.85546875" style="1" customWidth="1"/>
    <col min="11516" max="11517" width="15.7109375" style="1" customWidth="1"/>
    <col min="11518" max="11518" width="2.85546875" style="1" customWidth="1"/>
    <col min="11519" max="11520" width="15.7109375" style="1" customWidth="1"/>
    <col min="11521" max="11521" width="2.85546875" style="1" customWidth="1"/>
    <col min="11522" max="11759" width="9.140625" style="1"/>
    <col min="11760" max="11760" width="2.85546875" style="1" customWidth="1"/>
    <col min="11761" max="11761" width="45.85546875" style="1" customWidth="1"/>
    <col min="11762" max="11762" width="2.85546875" style="1" customWidth="1"/>
    <col min="11763" max="11764" width="15.7109375" style="1" customWidth="1"/>
    <col min="11765" max="11765" width="2.85546875" style="1" customWidth="1"/>
    <col min="11766" max="11767" width="15.7109375" style="1" customWidth="1"/>
    <col min="11768" max="11768" width="2.85546875" style="1" customWidth="1"/>
    <col min="11769" max="11770" width="15.7109375" style="1" customWidth="1"/>
    <col min="11771" max="11771" width="2.85546875" style="1" customWidth="1"/>
    <col min="11772" max="11773" width="15.7109375" style="1" customWidth="1"/>
    <col min="11774" max="11774" width="2.85546875" style="1" customWidth="1"/>
    <col min="11775" max="11776" width="15.7109375" style="1" customWidth="1"/>
    <col min="11777" max="11777" width="2.85546875" style="1" customWidth="1"/>
    <col min="11778" max="12015" width="9.140625" style="1"/>
    <col min="12016" max="12016" width="2.85546875" style="1" customWidth="1"/>
    <col min="12017" max="12017" width="45.85546875" style="1" customWidth="1"/>
    <col min="12018" max="12018" width="2.85546875" style="1" customWidth="1"/>
    <col min="12019" max="12020" width="15.7109375" style="1" customWidth="1"/>
    <col min="12021" max="12021" width="2.85546875" style="1" customWidth="1"/>
    <col min="12022" max="12023" width="15.7109375" style="1" customWidth="1"/>
    <col min="12024" max="12024" width="2.85546875" style="1" customWidth="1"/>
    <col min="12025" max="12026" width="15.7109375" style="1" customWidth="1"/>
    <col min="12027" max="12027" width="2.85546875" style="1" customWidth="1"/>
    <col min="12028" max="12029" width="15.7109375" style="1" customWidth="1"/>
    <col min="12030" max="12030" width="2.85546875" style="1" customWidth="1"/>
    <col min="12031" max="12032" width="15.7109375" style="1" customWidth="1"/>
    <col min="12033" max="12033" width="2.85546875" style="1" customWidth="1"/>
    <col min="12034" max="12271" width="9.140625" style="1"/>
    <col min="12272" max="12272" width="2.85546875" style="1" customWidth="1"/>
    <col min="12273" max="12273" width="45.85546875" style="1" customWidth="1"/>
    <col min="12274" max="12274" width="2.85546875" style="1" customWidth="1"/>
    <col min="12275" max="12276" width="15.7109375" style="1" customWidth="1"/>
    <col min="12277" max="12277" width="2.85546875" style="1" customWidth="1"/>
    <col min="12278" max="12279" width="15.7109375" style="1" customWidth="1"/>
    <col min="12280" max="12280" width="2.85546875" style="1" customWidth="1"/>
    <col min="12281" max="12282" width="15.7109375" style="1" customWidth="1"/>
    <col min="12283" max="12283" width="2.85546875" style="1" customWidth="1"/>
    <col min="12284" max="12285" width="15.7109375" style="1" customWidth="1"/>
    <col min="12286" max="12286" width="2.85546875" style="1" customWidth="1"/>
    <col min="12287" max="12288" width="15.7109375" style="1" customWidth="1"/>
    <col min="12289" max="12289" width="2.85546875" style="1" customWidth="1"/>
    <col min="12290" max="12527" width="9.140625" style="1"/>
    <col min="12528" max="12528" width="2.85546875" style="1" customWidth="1"/>
    <col min="12529" max="12529" width="45.85546875" style="1" customWidth="1"/>
    <col min="12530" max="12530" width="2.85546875" style="1" customWidth="1"/>
    <col min="12531" max="12532" width="15.7109375" style="1" customWidth="1"/>
    <col min="12533" max="12533" width="2.85546875" style="1" customWidth="1"/>
    <col min="12534" max="12535" width="15.7109375" style="1" customWidth="1"/>
    <col min="12536" max="12536" width="2.85546875" style="1" customWidth="1"/>
    <col min="12537" max="12538" width="15.7109375" style="1" customWidth="1"/>
    <col min="12539" max="12539" width="2.85546875" style="1" customWidth="1"/>
    <col min="12540" max="12541" width="15.7109375" style="1" customWidth="1"/>
    <col min="12542" max="12542" width="2.85546875" style="1" customWidth="1"/>
    <col min="12543" max="12544" width="15.7109375" style="1" customWidth="1"/>
    <col min="12545" max="12545" width="2.85546875" style="1" customWidth="1"/>
    <col min="12546" max="12783" width="9.140625" style="1"/>
    <col min="12784" max="12784" width="2.85546875" style="1" customWidth="1"/>
    <col min="12785" max="12785" width="45.85546875" style="1" customWidth="1"/>
    <col min="12786" max="12786" width="2.85546875" style="1" customWidth="1"/>
    <col min="12787" max="12788" width="15.7109375" style="1" customWidth="1"/>
    <col min="12789" max="12789" width="2.85546875" style="1" customWidth="1"/>
    <col min="12790" max="12791" width="15.7109375" style="1" customWidth="1"/>
    <col min="12792" max="12792" width="2.85546875" style="1" customWidth="1"/>
    <col min="12793" max="12794" width="15.7109375" style="1" customWidth="1"/>
    <col min="12795" max="12795" width="2.85546875" style="1" customWidth="1"/>
    <col min="12796" max="12797" width="15.7109375" style="1" customWidth="1"/>
    <col min="12798" max="12798" width="2.85546875" style="1" customWidth="1"/>
    <col min="12799" max="12800" width="15.7109375" style="1" customWidth="1"/>
    <col min="12801" max="12801" width="2.85546875" style="1" customWidth="1"/>
    <col min="12802" max="13039" width="9.140625" style="1"/>
    <col min="13040" max="13040" width="2.85546875" style="1" customWidth="1"/>
    <col min="13041" max="13041" width="45.85546875" style="1" customWidth="1"/>
    <col min="13042" max="13042" width="2.85546875" style="1" customWidth="1"/>
    <col min="13043" max="13044" width="15.7109375" style="1" customWidth="1"/>
    <col min="13045" max="13045" width="2.85546875" style="1" customWidth="1"/>
    <col min="13046" max="13047" width="15.7109375" style="1" customWidth="1"/>
    <col min="13048" max="13048" width="2.85546875" style="1" customWidth="1"/>
    <col min="13049" max="13050" width="15.7109375" style="1" customWidth="1"/>
    <col min="13051" max="13051" width="2.85546875" style="1" customWidth="1"/>
    <col min="13052" max="13053" width="15.7109375" style="1" customWidth="1"/>
    <col min="13054" max="13054" width="2.85546875" style="1" customWidth="1"/>
    <col min="13055" max="13056" width="15.7109375" style="1" customWidth="1"/>
    <col min="13057" max="13057" width="2.85546875" style="1" customWidth="1"/>
    <col min="13058" max="13295" width="9.140625" style="1"/>
    <col min="13296" max="13296" width="2.85546875" style="1" customWidth="1"/>
    <col min="13297" max="13297" width="45.85546875" style="1" customWidth="1"/>
    <col min="13298" max="13298" width="2.85546875" style="1" customWidth="1"/>
    <col min="13299" max="13300" width="15.7109375" style="1" customWidth="1"/>
    <col min="13301" max="13301" width="2.85546875" style="1" customWidth="1"/>
    <col min="13302" max="13303" width="15.7109375" style="1" customWidth="1"/>
    <col min="13304" max="13304" width="2.85546875" style="1" customWidth="1"/>
    <col min="13305" max="13306" width="15.7109375" style="1" customWidth="1"/>
    <col min="13307" max="13307" width="2.85546875" style="1" customWidth="1"/>
    <col min="13308" max="13309" width="15.7109375" style="1" customWidth="1"/>
    <col min="13310" max="13310" width="2.85546875" style="1" customWidth="1"/>
    <col min="13311" max="13312" width="15.7109375" style="1" customWidth="1"/>
    <col min="13313" max="13313" width="2.85546875" style="1" customWidth="1"/>
    <col min="13314" max="13551" width="9.140625" style="1"/>
    <col min="13552" max="13552" width="2.85546875" style="1" customWidth="1"/>
    <col min="13553" max="13553" width="45.85546875" style="1" customWidth="1"/>
    <col min="13554" max="13554" width="2.85546875" style="1" customWidth="1"/>
    <col min="13555" max="13556" width="15.7109375" style="1" customWidth="1"/>
    <col min="13557" max="13557" width="2.85546875" style="1" customWidth="1"/>
    <col min="13558" max="13559" width="15.7109375" style="1" customWidth="1"/>
    <col min="13560" max="13560" width="2.85546875" style="1" customWidth="1"/>
    <col min="13561" max="13562" width="15.7109375" style="1" customWidth="1"/>
    <col min="13563" max="13563" width="2.85546875" style="1" customWidth="1"/>
    <col min="13564" max="13565" width="15.7109375" style="1" customWidth="1"/>
    <col min="13566" max="13566" width="2.85546875" style="1" customWidth="1"/>
    <col min="13567" max="13568" width="15.7109375" style="1" customWidth="1"/>
    <col min="13569" max="13569" width="2.85546875" style="1" customWidth="1"/>
    <col min="13570" max="13807" width="9.140625" style="1"/>
    <col min="13808" max="13808" width="2.85546875" style="1" customWidth="1"/>
    <col min="13809" max="13809" width="45.85546875" style="1" customWidth="1"/>
    <col min="13810" max="13810" width="2.85546875" style="1" customWidth="1"/>
    <col min="13811" max="13812" width="15.7109375" style="1" customWidth="1"/>
    <col min="13813" max="13813" width="2.85546875" style="1" customWidth="1"/>
    <col min="13814" max="13815" width="15.7109375" style="1" customWidth="1"/>
    <col min="13816" max="13816" width="2.85546875" style="1" customWidth="1"/>
    <col min="13817" max="13818" width="15.7109375" style="1" customWidth="1"/>
    <col min="13819" max="13819" width="2.85546875" style="1" customWidth="1"/>
    <col min="13820" max="13821" width="15.7109375" style="1" customWidth="1"/>
    <col min="13822" max="13822" width="2.85546875" style="1" customWidth="1"/>
    <col min="13823" max="13824" width="15.7109375" style="1" customWidth="1"/>
    <col min="13825" max="13825" width="2.85546875" style="1" customWidth="1"/>
    <col min="13826" max="14063" width="9.140625" style="1"/>
    <col min="14064" max="14064" width="2.85546875" style="1" customWidth="1"/>
    <col min="14065" max="14065" width="45.85546875" style="1" customWidth="1"/>
    <col min="14066" max="14066" width="2.85546875" style="1" customWidth="1"/>
    <col min="14067" max="14068" width="15.7109375" style="1" customWidth="1"/>
    <col min="14069" max="14069" width="2.85546875" style="1" customWidth="1"/>
    <col min="14070" max="14071" width="15.7109375" style="1" customWidth="1"/>
    <col min="14072" max="14072" width="2.85546875" style="1" customWidth="1"/>
    <col min="14073" max="14074" width="15.7109375" style="1" customWidth="1"/>
    <col min="14075" max="14075" width="2.85546875" style="1" customWidth="1"/>
    <col min="14076" max="14077" width="15.7109375" style="1" customWidth="1"/>
    <col min="14078" max="14078" width="2.85546875" style="1" customWidth="1"/>
    <col min="14079" max="14080" width="15.7109375" style="1" customWidth="1"/>
    <col min="14081" max="14081" width="2.85546875" style="1" customWidth="1"/>
    <col min="14082" max="14319" width="9.140625" style="1"/>
    <col min="14320" max="14320" width="2.85546875" style="1" customWidth="1"/>
    <col min="14321" max="14321" width="45.85546875" style="1" customWidth="1"/>
    <col min="14322" max="14322" width="2.85546875" style="1" customWidth="1"/>
    <col min="14323" max="14324" width="15.7109375" style="1" customWidth="1"/>
    <col min="14325" max="14325" width="2.85546875" style="1" customWidth="1"/>
    <col min="14326" max="14327" width="15.7109375" style="1" customWidth="1"/>
    <col min="14328" max="14328" width="2.85546875" style="1" customWidth="1"/>
    <col min="14329" max="14330" width="15.7109375" style="1" customWidth="1"/>
    <col min="14331" max="14331" width="2.85546875" style="1" customWidth="1"/>
    <col min="14332" max="14333" width="15.7109375" style="1" customWidth="1"/>
    <col min="14334" max="14334" width="2.85546875" style="1" customWidth="1"/>
    <col min="14335" max="14336" width="15.7109375" style="1" customWidth="1"/>
    <col min="14337" max="14337" width="2.85546875" style="1" customWidth="1"/>
    <col min="14338" max="14575" width="9.140625" style="1"/>
    <col min="14576" max="14576" width="2.85546875" style="1" customWidth="1"/>
    <col min="14577" max="14577" width="45.85546875" style="1" customWidth="1"/>
    <col min="14578" max="14578" width="2.85546875" style="1" customWidth="1"/>
    <col min="14579" max="14580" width="15.7109375" style="1" customWidth="1"/>
    <col min="14581" max="14581" width="2.85546875" style="1" customWidth="1"/>
    <col min="14582" max="14583" width="15.7109375" style="1" customWidth="1"/>
    <col min="14584" max="14584" width="2.85546875" style="1" customWidth="1"/>
    <col min="14585" max="14586" width="15.7109375" style="1" customWidth="1"/>
    <col min="14587" max="14587" width="2.85546875" style="1" customWidth="1"/>
    <col min="14588" max="14589" width="15.7109375" style="1" customWidth="1"/>
    <col min="14590" max="14590" width="2.85546875" style="1" customWidth="1"/>
    <col min="14591" max="14592" width="15.7109375" style="1" customWidth="1"/>
    <col min="14593" max="14593" width="2.85546875" style="1" customWidth="1"/>
    <col min="14594" max="14831" width="9.140625" style="1"/>
    <col min="14832" max="14832" width="2.85546875" style="1" customWidth="1"/>
    <col min="14833" max="14833" width="45.85546875" style="1" customWidth="1"/>
    <col min="14834" max="14834" width="2.85546875" style="1" customWidth="1"/>
    <col min="14835" max="14836" width="15.7109375" style="1" customWidth="1"/>
    <col min="14837" max="14837" width="2.85546875" style="1" customWidth="1"/>
    <col min="14838" max="14839" width="15.7109375" style="1" customWidth="1"/>
    <col min="14840" max="14840" width="2.85546875" style="1" customWidth="1"/>
    <col min="14841" max="14842" width="15.7109375" style="1" customWidth="1"/>
    <col min="14843" max="14843" width="2.85546875" style="1" customWidth="1"/>
    <col min="14844" max="14845" width="15.7109375" style="1" customWidth="1"/>
    <col min="14846" max="14846" width="2.85546875" style="1" customWidth="1"/>
    <col min="14847" max="14848" width="15.7109375" style="1" customWidth="1"/>
    <col min="14849" max="14849" width="2.85546875" style="1" customWidth="1"/>
    <col min="14850" max="15087" width="9.140625" style="1"/>
    <col min="15088" max="15088" width="2.85546875" style="1" customWidth="1"/>
    <col min="15089" max="15089" width="45.85546875" style="1" customWidth="1"/>
    <col min="15090" max="15090" width="2.85546875" style="1" customWidth="1"/>
    <col min="15091" max="15092" width="15.7109375" style="1" customWidth="1"/>
    <col min="15093" max="15093" width="2.85546875" style="1" customWidth="1"/>
    <col min="15094" max="15095" width="15.7109375" style="1" customWidth="1"/>
    <col min="15096" max="15096" width="2.85546875" style="1" customWidth="1"/>
    <col min="15097" max="15098" width="15.7109375" style="1" customWidth="1"/>
    <col min="15099" max="15099" width="2.85546875" style="1" customWidth="1"/>
    <col min="15100" max="15101" width="15.7109375" style="1" customWidth="1"/>
    <col min="15102" max="15102" width="2.85546875" style="1" customWidth="1"/>
    <col min="15103" max="15104" width="15.7109375" style="1" customWidth="1"/>
    <col min="15105" max="15105" width="2.85546875" style="1" customWidth="1"/>
    <col min="15106" max="15343" width="9.140625" style="1"/>
    <col min="15344" max="15344" width="2.85546875" style="1" customWidth="1"/>
    <col min="15345" max="15345" width="45.85546875" style="1" customWidth="1"/>
    <col min="15346" max="15346" width="2.85546875" style="1" customWidth="1"/>
    <col min="15347" max="15348" width="15.7109375" style="1" customWidth="1"/>
    <col min="15349" max="15349" width="2.85546875" style="1" customWidth="1"/>
    <col min="15350" max="15351" width="15.7109375" style="1" customWidth="1"/>
    <col min="15352" max="15352" width="2.85546875" style="1" customWidth="1"/>
    <col min="15353" max="15354" width="15.7109375" style="1" customWidth="1"/>
    <col min="15355" max="15355" width="2.85546875" style="1" customWidth="1"/>
    <col min="15356" max="15357" width="15.7109375" style="1" customWidth="1"/>
    <col min="15358" max="15358" width="2.85546875" style="1" customWidth="1"/>
    <col min="15359" max="15360" width="15.7109375" style="1" customWidth="1"/>
    <col min="15361" max="15361" width="2.85546875" style="1" customWidth="1"/>
    <col min="15362" max="15599" width="9.140625" style="1"/>
    <col min="15600" max="15600" width="2.85546875" style="1" customWidth="1"/>
    <col min="15601" max="15601" width="45.85546875" style="1" customWidth="1"/>
    <col min="15602" max="15602" width="2.85546875" style="1" customWidth="1"/>
    <col min="15603" max="15604" width="15.7109375" style="1" customWidth="1"/>
    <col min="15605" max="15605" width="2.85546875" style="1" customWidth="1"/>
    <col min="15606" max="15607" width="15.7109375" style="1" customWidth="1"/>
    <col min="15608" max="15608" width="2.85546875" style="1" customWidth="1"/>
    <col min="15609" max="15610" width="15.7109375" style="1" customWidth="1"/>
    <col min="15611" max="15611" width="2.85546875" style="1" customWidth="1"/>
    <col min="15612" max="15613" width="15.7109375" style="1" customWidth="1"/>
    <col min="15614" max="15614" width="2.85546875" style="1" customWidth="1"/>
    <col min="15615" max="15616" width="15.7109375" style="1" customWidth="1"/>
    <col min="15617" max="15617" width="2.85546875" style="1" customWidth="1"/>
    <col min="15618" max="15855" width="9.140625" style="1"/>
    <col min="15856" max="15856" width="2.85546875" style="1" customWidth="1"/>
    <col min="15857" max="15857" width="45.85546875" style="1" customWidth="1"/>
    <col min="15858" max="15858" width="2.85546875" style="1" customWidth="1"/>
    <col min="15859" max="15860" width="15.7109375" style="1" customWidth="1"/>
    <col min="15861" max="15861" width="2.85546875" style="1" customWidth="1"/>
    <col min="15862" max="15863" width="15.7109375" style="1" customWidth="1"/>
    <col min="15864" max="15864" width="2.85546875" style="1" customWidth="1"/>
    <col min="15865" max="15866" width="15.7109375" style="1" customWidth="1"/>
    <col min="15867" max="15867" width="2.85546875" style="1" customWidth="1"/>
    <col min="15868" max="15869" width="15.7109375" style="1" customWidth="1"/>
    <col min="15870" max="15870" width="2.85546875" style="1" customWidth="1"/>
    <col min="15871" max="15872" width="15.7109375" style="1" customWidth="1"/>
    <col min="15873" max="15873" width="2.85546875" style="1" customWidth="1"/>
    <col min="15874" max="16111" width="9.140625" style="1"/>
    <col min="16112" max="16112" width="2.85546875" style="1" customWidth="1"/>
    <col min="16113" max="16113" width="45.85546875" style="1" customWidth="1"/>
    <col min="16114" max="16114" width="2.85546875" style="1" customWidth="1"/>
    <col min="16115" max="16116" width="15.7109375" style="1" customWidth="1"/>
    <col min="16117" max="16117" width="2.85546875" style="1" customWidth="1"/>
    <col min="16118" max="16119" width="15.7109375" style="1" customWidth="1"/>
    <col min="16120" max="16120" width="2.85546875" style="1" customWidth="1"/>
    <col min="16121" max="16122" width="15.7109375" style="1" customWidth="1"/>
    <col min="16123" max="16123" width="2.85546875" style="1" customWidth="1"/>
    <col min="16124" max="16125" width="15.7109375" style="1" customWidth="1"/>
    <col min="16126" max="16126" width="2.85546875" style="1" customWidth="1"/>
    <col min="16127" max="16128" width="15.7109375" style="1" customWidth="1"/>
    <col min="16129" max="16129" width="2.85546875" style="1" customWidth="1"/>
    <col min="16130" max="16384" width="9.140625" style="1"/>
  </cols>
  <sheetData>
    <row r="2" spans="2:9" x14ac:dyDescent="0.25">
      <c r="B2" s="27" t="s">
        <v>332</v>
      </c>
    </row>
    <row r="3" spans="2:9" x14ac:dyDescent="0.25">
      <c r="B3" s="27" t="s">
        <v>502</v>
      </c>
    </row>
    <row r="4" spans="2:9" s="514" customFormat="1" x14ac:dyDescent="0.25">
      <c r="B4" s="1516" t="s">
        <v>4</v>
      </c>
      <c r="C4" s="1517" t="s">
        <v>318</v>
      </c>
      <c r="D4" s="1517"/>
      <c r="E4" s="1517" t="s">
        <v>319</v>
      </c>
      <c r="F4" s="1517"/>
      <c r="G4" s="1517" t="s">
        <v>320</v>
      </c>
      <c r="H4" s="1517"/>
    </row>
    <row r="5" spans="2:9" s="514" customFormat="1" x14ac:dyDescent="0.25">
      <c r="B5" s="1516"/>
      <c r="C5" s="1518" t="s">
        <v>321</v>
      </c>
      <c r="D5" s="1518"/>
      <c r="E5" s="1518" t="s">
        <v>3</v>
      </c>
      <c r="F5" s="1518"/>
      <c r="G5" s="1518" t="s">
        <v>321</v>
      </c>
      <c r="H5" s="1518"/>
    </row>
    <row r="6" spans="2:9" s="514" customFormat="1" x14ac:dyDescent="0.25">
      <c r="B6" s="1516"/>
      <c r="C6" s="1481">
        <v>2019</v>
      </c>
      <c r="D6" s="1481">
        <v>2018</v>
      </c>
      <c r="E6" s="1481">
        <v>2019</v>
      </c>
      <c r="F6" s="1481">
        <v>2018</v>
      </c>
      <c r="G6" s="1481">
        <v>2019</v>
      </c>
      <c r="H6" s="1481">
        <v>2018</v>
      </c>
    </row>
    <row r="7" spans="2:9" x14ac:dyDescent="0.25">
      <c r="B7" s="177"/>
      <c r="C7" s="178"/>
      <c r="D7" s="178"/>
      <c r="E7" s="178"/>
      <c r="F7" s="178"/>
      <c r="G7" s="178"/>
      <c r="H7" s="178"/>
      <c r="I7" s="178"/>
    </row>
    <row r="8" spans="2:9" x14ac:dyDescent="0.25">
      <c r="B8" s="118" t="s">
        <v>6</v>
      </c>
    </row>
    <row r="9" spans="2:9" x14ac:dyDescent="0.25">
      <c r="B9" s="1276" t="s">
        <v>437</v>
      </c>
      <c r="C9" s="370">
        <v>167470563</v>
      </c>
      <c r="D9" s="371">
        <v>181314269</v>
      </c>
      <c r="E9" s="370">
        <v>280052.15011726675</v>
      </c>
      <c r="F9" s="430">
        <v>201083.26294079292</v>
      </c>
      <c r="G9" s="431">
        <v>7041911</v>
      </c>
      <c r="H9" s="370">
        <v>9885413</v>
      </c>
      <c r="I9" s="146"/>
    </row>
    <row r="10" spans="2:9" x14ac:dyDescent="0.25">
      <c r="B10" s="179"/>
      <c r="C10" s="111"/>
      <c r="D10" s="111"/>
      <c r="E10" s="111"/>
      <c r="F10" s="111"/>
      <c r="G10" s="111"/>
      <c r="H10" s="111"/>
    </row>
    <row r="11" spans="2:9" x14ac:dyDescent="0.25">
      <c r="B11" s="179"/>
      <c r="C11" s="157"/>
      <c r="D11" s="157"/>
      <c r="E11" s="42"/>
      <c r="F11" s="42"/>
      <c r="G11" s="157"/>
      <c r="H11" s="157"/>
    </row>
    <row r="12" spans="2:9" x14ac:dyDescent="0.25">
      <c r="B12" s="118" t="s">
        <v>52</v>
      </c>
      <c r="E12" s="15"/>
      <c r="F12" s="15"/>
    </row>
    <row r="13" spans="2:9" x14ac:dyDescent="0.25">
      <c r="B13" s="1017" t="s">
        <v>474</v>
      </c>
      <c r="C13" s="198">
        <v>9792620</v>
      </c>
      <c r="D13" s="212">
        <v>10956102</v>
      </c>
      <c r="E13" s="203">
        <v>47688.39</v>
      </c>
      <c r="F13" s="246">
        <v>52810.32</v>
      </c>
      <c r="G13" s="212">
        <v>2032219</v>
      </c>
      <c r="H13" s="199">
        <v>1873950</v>
      </c>
      <c r="I13" s="157"/>
    </row>
    <row r="14" spans="2:9" x14ac:dyDescent="0.25">
      <c r="B14" s="1019" t="s">
        <v>131</v>
      </c>
      <c r="C14" s="176">
        <v>2631225</v>
      </c>
      <c r="D14" s="219">
        <v>2517736</v>
      </c>
      <c r="E14" s="207">
        <v>4622.6499999999996</v>
      </c>
      <c r="F14" s="249">
        <v>3861.38</v>
      </c>
      <c r="G14" s="219">
        <v>225304</v>
      </c>
      <c r="H14" s="201">
        <v>218876</v>
      </c>
      <c r="I14" s="157"/>
    </row>
    <row r="15" spans="2:9" x14ac:dyDescent="0.25">
      <c r="G15" s="222"/>
    </row>
    <row r="16" spans="2:9" x14ac:dyDescent="0.25">
      <c r="G16" s="222"/>
    </row>
    <row r="17" spans="7:7" x14ac:dyDescent="0.25">
      <c r="G17" s="222"/>
    </row>
    <row r="18" spans="7:7" x14ac:dyDescent="0.25">
      <c r="G18" s="222"/>
    </row>
  </sheetData>
  <mergeCells count="7">
    <mergeCell ref="B4:B6"/>
    <mergeCell ref="C4:D4"/>
    <mergeCell ref="E4:F4"/>
    <mergeCell ref="G4:H4"/>
    <mergeCell ref="C5:D5"/>
    <mergeCell ref="E5:F5"/>
    <mergeCell ref="G5:H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1F84-41B2-4868-AD84-7A5F8FC4EA9C}">
  <sheetPr codeName="Sheet73"/>
  <dimension ref="B2:I21"/>
  <sheetViews>
    <sheetView showGridLines="0" zoomScale="85" zoomScaleNormal="85" workbookViewId="0">
      <selection activeCell="J38" sqref="J38"/>
    </sheetView>
  </sheetViews>
  <sheetFormatPr defaultRowHeight="15" x14ac:dyDescent="0.25"/>
  <cols>
    <col min="1" max="1" width="5.5703125" customWidth="1"/>
    <col min="2" max="2" width="32.140625" bestFit="1" customWidth="1"/>
    <col min="3" max="4" width="11.28515625" bestFit="1" customWidth="1"/>
    <col min="5" max="5" width="13.5703125" customWidth="1"/>
    <col min="6" max="6" width="14.140625" customWidth="1"/>
    <col min="7" max="7" width="12" customWidth="1"/>
    <col min="8" max="8" width="14" customWidth="1"/>
  </cols>
  <sheetData>
    <row r="2" spans="2:8" x14ac:dyDescent="0.25">
      <c r="B2" s="27" t="s">
        <v>429</v>
      </c>
      <c r="C2" s="1"/>
      <c r="D2" s="1"/>
      <c r="E2" s="1"/>
      <c r="F2" s="1"/>
      <c r="G2" s="1"/>
      <c r="H2" s="1"/>
    </row>
    <row r="3" spans="2:8" x14ac:dyDescent="0.25">
      <c r="B3" s="27" t="s">
        <v>430</v>
      </c>
      <c r="C3" s="1"/>
      <c r="D3" s="1"/>
      <c r="E3" s="1"/>
      <c r="F3" s="1"/>
      <c r="G3" s="1"/>
      <c r="H3" s="1"/>
    </row>
    <row r="4" spans="2:8" s="1482" customFormat="1" x14ac:dyDescent="0.25">
      <c r="B4" s="1516" t="s">
        <v>4</v>
      </c>
      <c r="C4" s="1517" t="s">
        <v>318</v>
      </c>
      <c r="D4" s="1517"/>
      <c r="E4" s="1517" t="s">
        <v>319</v>
      </c>
      <c r="F4" s="1517"/>
      <c r="G4" s="1517" t="s">
        <v>320</v>
      </c>
      <c r="H4" s="1517"/>
    </row>
    <row r="5" spans="2:8" s="1482" customFormat="1" x14ac:dyDescent="0.25">
      <c r="B5" s="1516"/>
      <c r="C5" s="1518" t="s">
        <v>321</v>
      </c>
      <c r="D5" s="1518"/>
      <c r="E5" s="1518" t="s">
        <v>3</v>
      </c>
      <c r="F5" s="1518"/>
      <c r="G5" s="1518" t="s">
        <v>321</v>
      </c>
      <c r="H5" s="1518"/>
    </row>
    <row r="6" spans="2:8" s="1482" customFormat="1" x14ac:dyDescent="0.25">
      <c r="B6" s="1516"/>
      <c r="C6" s="1481">
        <v>2019</v>
      </c>
      <c r="D6" s="1481">
        <v>2018</v>
      </c>
      <c r="E6" s="1481">
        <v>2019</v>
      </c>
      <c r="F6" s="1481">
        <v>2018</v>
      </c>
      <c r="G6" s="1481">
        <v>2019</v>
      </c>
      <c r="H6" s="1481">
        <v>2018</v>
      </c>
    </row>
    <row r="7" spans="2:8" x14ac:dyDescent="0.25">
      <c r="B7" s="177"/>
      <c r="C7" s="178"/>
      <c r="D7" s="178"/>
      <c r="E7" s="178"/>
      <c r="F7" s="178"/>
      <c r="G7" s="178"/>
      <c r="H7" s="178"/>
    </row>
    <row r="8" spans="2:8" x14ac:dyDescent="0.25">
      <c r="B8" s="118" t="s">
        <v>6</v>
      </c>
      <c r="C8" s="1"/>
      <c r="D8" s="1"/>
      <c r="E8" s="1"/>
      <c r="F8" s="1"/>
      <c r="G8" s="1"/>
      <c r="H8" s="1"/>
    </row>
    <row r="9" spans="2:8" x14ac:dyDescent="0.25">
      <c r="B9" s="1026" t="s">
        <v>427</v>
      </c>
      <c r="C9" s="370">
        <v>62732457</v>
      </c>
      <c r="D9" s="370">
        <v>73991390</v>
      </c>
      <c r="E9" s="370" t="s">
        <v>101</v>
      </c>
      <c r="F9" s="370">
        <v>820120.55328426335</v>
      </c>
      <c r="G9" s="431">
        <v>405027</v>
      </c>
      <c r="H9" s="370">
        <v>566140</v>
      </c>
    </row>
    <row r="10" spans="2:8" x14ac:dyDescent="0.25">
      <c r="B10" s="179"/>
      <c r="C10" s="111"/>
      <c r="D10" s="111"/>
      <c r="E10" s="111"/>
      <c r="F10" s="111"/>
      <c r="G10" s="111"/>
      <c r="H10" s="111"/>
    </row>
    <row r="11" spans="2:8" x14ac:dyDescent="0.25">
      <c r="B11" s="179"/>
      <c r="C11" s="157"/>
      <c r="D11" s="157"/>
      <c r="E11" s="42"/>
      <c r="F11" s="42"/>
      <c r="G11" s="157"/>
      <c r="H11" s="157"/>
    </row>
    <row r="12" spans="2:8" x14ac:dyDescent="0.25">
      <c r="B12" s="118" t="s">
        <v>23</v>
      </c>
      <c r="C12" s="1"/>
      <c r="D12" s="1"/>
      <c r="E12" s="15"/>
      <c r="F12" s="15"/>
      <c r="G12" s="1"/>
      <c r="H12" s="1"/>
    </row>
    <row r="13" spans="2:8" x14ac:dyDescent="0.25">
      <c r="B13" s="1026" t="s">
        <v>46</v>
      </c>
      <c r="C13" s="370">
        <v>88035</v>
      </c>
      <c r="D13" s="371">
        <v>90946</v>
      </c>
      <c r="E13" s="370" t="s">
        <v>101</v>
      </c>
      <c r="F13" s="1277">
        <v>0</v>
      </c>
      <c r="G13" s="431">
        <v>20505</v>
      </c>
      <c r="H13" s="370">
        <v>30040</v>
      </c>
    </row>
    <row r="14" spans="2:8" x14ac:dyDescent="0.25">
      <c r="B14" s="179"/>
      <c r="C14" s="114"/>
      <c r="D14" s="114"/>
      <c r="E14" s="47"/>
      <c r="F14" s="47"/>
      <c r="G14" s="111"/>
      <c r="H14" s="111"/>
    </row>
    <row r="15" spans="2:8" x14ac:dyDescent="0.25">
      <c r="B15" s="179"/>
      <c r="C15" s="146"/>
      <c r="D15" s="157"/>
      <c r="E15" s="154"/>
      <c r="F15" s="154"/>
      <c r="G15" s="146"/>
      <c r="H15" s="157"/>
    </row>
    <row r="16" spans="2:8" x14ac:dyDescent="0.25">
      <c r="B16" s="118" t="s">
        <v>52</v>
      </c>
      <c r="C16" s="1"/>
      <c r="D16" s="1"/>
      <c r="E16" s="15"/>
      <c r="F16" s="15"/>
      <c r="G16" s="1"/>
      <c r="H16" s="1"/>
    </row>
    <row r="17" spans="2:9" s="1" customFormat="1" x14ac:dyDescent="0.25">
      <c r="B17" s="1017" t="s">
        <v>474</v>
      </c>
      <c r="C17" s="198">
        <v>30005182</v>
      </c>
      <c r="D17" s="212">
        <v>22785442</v>
      </c>
      <c r="E17" s="203">
        <v>120960.17</v>
      </c>
      <c r="F17" s="246">
        <v>127253.93</v>
      </c>
      <c r="G17" s="212">
        <v>4271293</v>
      </c>
      <c r="H17" s="199">
        <v>1446797</v>
      </c>
      <c r="I17"/>
    </row>
    <row r="18" spans="2:9" x14ac:dyDescent="0.25">
      <c r="B18" s="1018" t="s">
        <v>131</v>
      </c>
      <c r="C18" s="200">
        <v>7930484</v>
      </c>
      <c r="D18" s="213">
        <v>8463989</v>
      </c>
      <c r="E18" s="205">
        <v>219528.5</v>
      </c>
      <c r="F18" s="248">
        <v>165786.20000000001</v>
      </c>
      <c r="G18" s="213">
        <v>816579</v>
      </c>
      <c r="H18" s="175">
        <v>993717</v>
      </c>
    </row>
    <row r="19" spans="2:9" x14ac:dyDescent="0.25">
      <c r="B19" s="1018" t="s">
        <v>134</v>
      </c>
      <c r="C19" s="200">
        <v>67486</v>
      </c>
      <c r="D19" s="213">
        <v>95909</v>
      </c>
      <c r="E19" s="205">
        <v>155.5</v>
      </c>
      <c r="F19" s="248">
        <v>101.26439745727787</v>
      </c>
      <c r="G19" s="213">
        <v>28592</v>
      </c>
      <c r="H19" s="175">
        <v>29295</v>
      </c>
    </row>
    <row r="20" spans="2:9" x14ac:dyDescent="0.25">
      <c r="B20" s="1019" t="s">
        <v>143</v>
      </c>
      <c r="C20" s="176">
        <v>2</v>
      </c>
      <c r="D20" s="201" t="s">
        <v>101</v>
      </c>
      <c r="E20" s="207">
        <v>0.05</v>
      </c>
      <c r="F20" s="208" t="s">
        <v>101</v>
      </c>
      <c r="G20" s="219">
        <v>0</v>
      </c>
      <c r="H20" s="201" t="s">
        <v>101</v>
      </c>
    </row>
    <row r="21" spans="2:9" x14ac:dyDescent="0.25">
      <c r="B21" s="174"/>
      <c r="C21" s="111"/>
      <c r="D21" s="111"/>
      <c r="E21" s="111"/>
      <c r="F21" s="111"/>
      <c r="G21" s="111"/>
      <c r="H21" s="111"/>
    </row>
  </sheetData>
  <mergeCells count="7">
    <mergeCell ref="B4:B6"/>
    <mergeCell ref="C4:D4"/>
    <mergeCell ref="E4:F4"/>
    <mergeCell ref="G4:H4"/>
    <mergeCell ref="C5:D5"/>
    <mergeCell ref="E5:F5"/>
    <mergeCell ref="G5:H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B2:O126"/>
  <sheetViews>
    <sheetView showGridLines="0" topLeftCell="A97" zoomScale="85" zoomScaleNormal="85" workbookViewId="0">
      <selection activeCell="B118" sqref="B118"/>
    </sheetView>
  </sheetViews>
  <sheetFormatPr defaultRowHeight="15" x14ac:dyDescent="0.25"/>
  <cols>
    <col min="1" max="1" width="2.85546875" style="1" customWidth="1"/>
    <col min="2" max="2" width="45.7109375" style="1" customWidth="1"/>
    <col min="3" max="3" width="8.85546875" style="3" customWidth="1"/>
    <col min="4" max="4" width="2.85546875" style="1" customWidth="1"/>
    <col min="5" max="6" width="15.7109375" style="1" customWidth="1"/>
    <col min="7" max="7" width="2.85546875" style="1" customWidth="1"/>
    <col min="8" max="8" width="10.85546875" style="1" customWidth="1"/>
    <col min="9" max="9" width="2.85546875" style="1" customWidth="1"/>
    <col min="10" max="11" width="15.7109375" style="1" customWidth="1"/>
    <col min="12" max="12" width="2.85546875" style="1" customWidth="1"/>
    <col min="13" max="13" width="10.85546875" style="1" customWidth="1"/>
    <col min="14" max="14" width="2.85546875" style="1" customWidth="1"/>
    <col min="15" max="15" width="16.140625" style="1" bestFit="1" customWidth="1"/>
    <col min="16" max="16" width="38.5703125" style="1" bestFit="1" customWidth="1"/>
    <col min="17" max="239" width="9.140625" style="1"/>
    <col min="240" max="240" width="2.85546875" style="1" customWidth="1"/>
    <col min="241" max="241" width="45.85546875" style="1" customWidth="1"/>
    <col min="242" max="242" width="8.85546875" style="1" customWidth="1"/>
    <col min="243" max="243" width="2.85546875" style="1" customWidth="1"/>
    <col min="244" max="245" width="15.7109375" style="1" customWidth="1"/>
    <col min="246" max="246" width="2.85546875" style="1" customWidth="1"/>
    <col min="247" max="247" width="10.85546875" style="1" customWidth="1"/>
    <col min="248" max="248" width="2.85546875" style="1" customWidth="1"/>
    <col min="249" max="250" width="15.7109375" style="1" customWidth="1"/>
    <col min="251" max="251" width="2.85546875" style="1" customWidth="1"/>
    <col min="252" max="252" width="10.85546875" style="1" customWidth="1"/>
    <col min="253" max="253" width="2.85546875" style="1" customWidth="1"/>
    <col min="254" max="495" width="9.140625" style="1"/>
    <col min="496" max="496" width="2.85546875" style="1" customWidth="1"/>
    <col min="497" max="497" width="45.85546875" style="1" customWidth="1"/>
    <col min="498" max="498" width="8.85546875" style="1" customWidth="1"/>
    <col min="499" max="499" width="2.85546875" style="1" customWidth="1"/>
    <col min="500" max="501" width="15.7109375" style="1" customWidth="1"/>
    <col min="502" max="502" width="2.85546875" style="1" customWidth="1"/>
    <col min="503" max="503" width="10.85546875" style="1" customWidth="1"/>
    <col min="504" max="504" width="2.85546875" style="1" customWidth="1"/>
    <col min="505" max="506" width="15.7109375" style="1" customWidth="1"/>
    <col min="507" max="507" width="2.85546875" style="1" customWidth="1"/>
    <col min="508" max="508" width="10.85546875" style="1" customWidth="1"/>
    <col min="509" max="509" width="2.85546875" style="1" customWidth="1"/>
    <col min="510" max="751" width="9.140625" style="1"/>
    <col min="752" max="752" width="2.85546875" style="1" customWidth="1"/>
    <col min="753" max="753" width="45.85546875" style="1" customWidth="1"/>
    <col min="754" max="754" width="8.85546875" style="1" customWidth="1"/>
    <col min="755" max="755" width="2.85546875" style="1" customWidth="1"/>
    <col min="756" max="757" width="15.7109375" style="1" customWidth="1"/>
    <col min="758" max="758" width="2.85546875" style="1" customWidth="1"/>
    <col min="759" max="759" width="10.85546875" style="1" customWidth="1"/>
    <col min="760" max="760" width="2.85546875" style="1" customWidth="1"/>
    <col min="761" max="762" width="15.7109375" style="1" customWidth="1"/>
    <col min="763" max="763" width="2.85546875" style="1" customWidth="1"/>
    <col min="764" max="764" width="10.85546875" style="1" customWidth="1"/>
    <col min="765" max="765" width="2.85546875" style="1" customWidth="1"/>
    <col min="766" max="1007" width="9.140625" style="1"/>
    <col min="1008" max="1008" width="2.85546875" style="1" customWidth="1"/>
    <col min="1009" max="1009" width="45.85546875" style="1" customWidth="1"/>
    <col min="1010" max="1010" width="8.85546875" style="1" customWidth="1"/>
    <col min="1011" max="1011" width="2.85546875" style="1" customWidth="1"/>
    <col min="1012" max="1013" width="15.7109375" style="1" customWidth="1"/>
    <col min="1014" max="1014" width="2.85546875" style="1" customWidth="1"/>
    <col min="1015" max="1015" width="10.85546875" style="1" customWidth="1"/>
    <col min="1016" max="1016" width="2.85546875" style="1" customWidth="1"/>
    <col min="1017" max="1018" width="15.7109375" style="1" customWidth="1"/>
    <col min="1019" max="1019" width="2.85546875" style="1" customWidth="1"/>
    <col min="1020" max="1020" width="10.85546875" style="1" customWidth="1"/>
    <col min="1021" max="1021" width="2.85546875" style="1" customWidth="1"/>
    <col min="1022" max="1263" width="9.140625" style="1"/>
    <col min="1264" max="1264" width="2.85546875" style="1" customWidth="1"/>
    <col min="1265" max="1265" width="45.85546875" style="1" customWidth="1"/>
    <col min="1266" max="1266" width="8.85546875" style="1" customWidth="1"/>
    <col min="1267" max="1267" width="2.85546875" style="1" customWidth="1"/>
    <col min="1268" max="1269" width="15.7109375" style="1" customWidth="1"/>
    <col min="1270" max="1270" width="2.85546875" style="1" customWidth="1"/>
    <col min="1271" max="1271" width="10.85546875" style="1" customWidth="1"/>
    <col min="1272" max="1272" width="2.85546875" style="1" customWidth="1"/>
    <col min="1273" max="1274" width="15.7109375" style="1" customWidth="1"/>
    <col min="1275" max="1275" width="2.85546875" style="1" customWidth="1"/>
    <col min="1276" max="1276" width="10.85546875" style="1" customWidth="1"/>
    <col min="1277" max="1277" width="2.85546875" style="1" customWidth="1"/>
    <col min="1278" max="1519" width="9.140625" style="1"/>
    <col min="1520" max="1520" width="2.85546875" style="1" customWidth="1"/>
    <col min="1521" max="1521" width="45.85546875" style="1" customWidth="1"/>
    <col min="1522" max="1522" width="8.85546875" style="1" customWidth="1"/>
    <col min="1523" max="1523" width="2.85546875" style="1" customWidth="1"/>
    <col min="1524" max="1525" width="15.7109375" style="1" customWidth="1"/>
    <col min="1526" max="1526" width="2.85546875" style="1" customWidth="1"/>
    <col min="1527" max="1527" width="10.85546875" style="1" customWidth="1"/>
    <col min="1528" max="1528" width="2.85546875" style="1" customWidth="1"/>
    <col min="1529" max="1530" width="15.7109375" style="1" customWidth="1"/>
    <col min="1531" max="1531" width="2.85546875" style="1" customWidth="1"/>
    <col min="1532" max="1532" width="10.85546875" style="1" customWidth="1"/>
    <col min="1533" max="1533" width="2.85546875" style="1" customWidth="1"/>
    <col min="1534" max="1775" width="9.140625" style="1"/>
    <col min="1776" max="1776" width="2.85546875" style="1" customWidth="1"/>
    <col min="1777" max="1777" width="45.85546875" style="1" customWidth="1"/>
    <col min="1778" max="1778" width="8.85546875" style="1" customWidth="1"/>
    <col min="1779" max="1779" width="2.85546875" style="1" customWidth="1"/>
    <col min="1780" max="1781" width="15.7109375" style="1" customWidth="1"/>
    <col min="1782" max="1782" width="2.85546875" style="1" customWidth="1"/>
    <col min="1783" max="1783" width="10.85546875" style="1" customWidth="1"/>
    <col min="1784" max="1784" width="2.85546875" style="1" customWidth="1"/>
    <col min="1785" max="1786" width="15.7109375" style="1" customWidth="1"/>
    <col min="1787" max="1787" width="2.85546875" style="1" customWidth="1"/>
    <col min="1788" max="1788" width="10.85546875" style="1" customWidth="1"/>
    <col min="1789" max="1789" width="2.85546875" style="1" customWidth="1"/>
    <col min="1790" max="2031" width="9.140625" style="1"/>
    <col min="2032" max="2032" width="2.85546875" style="1" customWidth="1"/>
    <col min="2033" max="2033" width="45.85546875" style="1" customWidth="1"/>
    <col min="2034" max="2034" width="8.85546875" style="1" customWidth="1"/>
    <col min="2035" max="2035" width="2.85546875" style="1" customWidth="1"/>
    <col min="2036" max="2037" width="15.7109375" style="1" customWidth="1"/>
    <col min="2038" max="2038" width="2.85546875" style="1" customWidth="1"/>
    <col min="2039" max="2039" width="10.85546875" style="1" customWidth="1"/>
    <col min="2040" max="2040" width="2.85546875" style="1" customWidth="1"/>
    <col min="2041" max="2042" width="15.7109375" style="1" customWidth="1"/>
    <col min="2043" max="2043" width="2.85546875" style="1" customWidth="1"/>
    <col min="2044" max="2044" width="10.85546875" style="1" customWidth="1"/>
    <col min="2045" max="2045" width="2.85546875" style="1" customWidth="1"/>
    <col min="2046" max="2287" width="9.140625" style="1"/>
    <col min="2288" max="2288" width="2.85546875" style="1" customWidth="1"/>
    <col min="2289" max="2289" width="45.85546875" style="1" customWidth="1"/>
    <col min="2290" max="2290" width="8.85546875" style="1" customWidth="1"/>
    <col min="2291" max="2291" width="2.85546875" style="1" customWidth="1"/>
    <col min="2292" max="2293" width="15.7109375" style="1" customWidth="1"/>
    <col min="2294" max="2294" width="2.85546875" style="1" customWidth="1"/>
    <col min="2295" max="2295" width="10.85546875" style="1" customWidth="1"/>
    <col min="2296" max="2296" width="2.85546875" style="1" customWidth="1"/>
    <col min="2297" max="2298" width="15.7109375" style="1" customWidth="1"/>
    <col min="2299" max="2299" width="2.85546875" style="1" customWidth="1"/>
    <col min="2300" max="2300" width="10.85546875" style="1" customWidth="1"/>
    <col min="2301" max="2301" width="2.85546875" style="1" customWidth="1"/>
    <col min="2302" max="2543" width="9.140625" style="1"/>
    <col min="2544" max="2544" width="2.85546875" style="1" customWidth="1"/>
    <col min="2545" max="2545" width="45.85546875" style="1" customWidth="1"/>
    <col min="2546" max="2546" width="8.85546875" style="1" customWidth="1"/>
    <col min="2547" max="2547" width="2.85546875" style="1" customWidth="1"/>
    <col min="2548" max="2549" width="15.7109375" style="1" customWidth="1"/>
    <col min="2550" max="2550" width="2.85546875" style="1" customWidth="1"/>
    <col min="2551" max="2551" width="10.85546875" style="1" customWidth="1"/>
    <col min="2552" max="2552" width="2.85546875" style="1" customWidth="1"/>
    <col min="2553" max="2554" width="15.7109375" style="1" customWidth="1"/>
    <col min="2555" max="2555" width="2.85546875" style="1" customWidth="1"/>
    <col min="2556" max="2556" width="10.85546875" style="1" customWidth="1"/>
    <col min="2557" max="2557" width="2.85546875" style="1" customWidth="1"/>
    <col min="2558" max="2799" width="9.140625" style="1"/>
    <col min="2800" max="2800" width="2.85546875" style="1" customWidth="1"/>
    <col min="2801" max="2801" width="45.85546875" style="1" customWidth="1"/>
    <col min="2802" max="2802" width="8.85546875" style="1" customWidth="1"/>
    <col min="2803" max="2803" width="2.85546875" style="1" customWidth="1"/>
    <col min="2804" max="2805" width="15.7109375" style="1" customWidth="1"/>
    <col min="2806" max="2806" width="2.85546875" style="1" customWidth="1"/>
    <col min="2807" max="2807" width="10.85546875" style="1" customWidth="1"/>
    <col min="2808" max="2808" width="2.85546875" style="1" customWidth="1"/>
    <col min="2809" max="2810" width="15.7109375" style="1" customWidth="1"/>
    <col min="2811" max="2811" width="2.85546875" style="1" customWidth="1"/>
    <col min="2812" max="2812" width="10.85546875" style="1" customWidth="1"/>
    <col min="2813" max="2813" width="2.85546875" style="1" customWidth="1"/>
    <col min="2814" max="3055" width="9.140625" style="1"/>
    <col min="3056" max="3056" width="2.85546875" style="1" customWidth="1"/>
    <col min="3057" max="3057" width="45.85546875" style="1" customWidth="1"/>
    <col min="3058" max="3058" width="8.85546875" style="1" customWidth="1"/>
    <col min="3059" max="3059" width="2.85546875" style="1" customWidth="1"/>
    <col min="3060" max="3061" width="15.7109375" style="1" customWidth="1"/>
    <col min="3062" max="3062" width="2.85546875" style="1" customWidth="1"/>
    <col min="3063" max="3063" width="10.85546875" style="1" customWidth="1"/>
    <col min="3064" max="3064" width="2.85546875" style="1" customWidth="1"/>
    <col min="3065" max="3066" width="15.7109375" style="1" customWidth="1"/>
    <col min="3067" max="3067" width="2.85546875" style="1" customWidth="1"/>
    <col min="3068" max="3068" width="10.85546875" style="1" customWidth="1"/>
    <col min="3069" max="3069" width="2.85546875" style="1" customWidth="1"/>
    <col min="3070" max="3311" width="9.140625" style="1"/>
    <col min="3312" max="3312" width="2.85546875" style="1" customWidth="1"/>
    <col min="3313" max="3313" width="45.85546875" style="1" customWidth="1"/>
    <col min="3314" max="3314" width="8.85546875" style="1" customWidth="1"/>
    <col min="3315" max="3315" width="2.85546875" style="1" customWidth="1"/>
    <col min="3316" max="3317" width="15.7109375" style="1" customWidth="1"/>
    <col min="3318" max="3318" width="2.85546875" style="1" customWidth="1"/>
    <col min="3319" max="3319" width="10.85546875" style="1" customWidth="1"/>
    <col min="3320" max="3320" width="2.85546875" style="1" customWidth="1"/>
    <col min="3321" max="3322" width="15.7109375" style="1" customWidth="1"/>
    <col min="3323" max="3323" width="2.85546875" style="1" customWidth="1"/>
    <col min="3324" max="3324" width="10.85546875" style="1" customWidth="1"/>
    <col min="3325" max="3325" width="2.85546875" style="1" customWidth="1"/>
    <col min="3326" max="3567" width="9.140625" style="1"/>
    <col min="3568" max="3568" width="2.85546875" style="1" customWidth="1"/>
    <col min="3569" max="3569" width="45.85546875" style="1" customWidth="1"/>
    <col min="3570" max="3570" width="8.85546875" style="1" customWidth="1"/>
    <col min="3571" max="3571" width="2.85546875" style="1" customWidth="1"/>
    <col min="3572" max="3573" width="15.7109375" style="1" customWidth="1"/>
    <col min="3574" max="3574" width="2.85546875" style="1" customWidth="1"/>
    <col min="3575" max="3575" width="10.85546875" style="1" customWidth="1"/>
    <col min="3576" max="3576" width="2.85546875" style="1" customWidth="1"/>
    <col min="3577" max="3578" width="15.7109375" style="1" customWidth="1"/>
    <col min="3579" max="3579" width="2.85546875" style="1" customWidth="1"/>
    <col min="3580" max="3580" width="10.85546875" style="1" customWidth="1"/>
    <col min="3581" max="3581" width="2.85546875" style="1" customWidth="1"/>
    <col min="3582" max="3823" width="9.140625" style="1"/>
    <col min="3824" max="3824" width="2.85546875" style="1" customWidth="1"/>
    <col min="3825" max="3825" width="45.85546875" style="1" customWidth="1"/>
    <col min="3826" max="3826" width="8.85546875" style="1" customWidth="1"/>
    <col min="3827" max="3827" width="2.85546875" style="1" customWidth="1"/>
    <col min="3828" max="3829" width="15.7109375" style="1" customWidth="1"/>
    <col min="3830" max="3830" width="2.85546875" style="1" customWidth="1"/>
    <col min="3831" max="3831" width="10.85546875" style="1" customWidth="1"/>
    <col min="3832" max="3832" width="2.85546875" style="1" customWidth="1"/>
    <col min="3833" max="3834" width="15.7109375" style="1" customWidth="1"/>
    <col min="3835" max="3835" width="2.85546875" style="1" customWidth="1"/>
    <col min="3836" max="3836" width="10.85546875" style="1" customWidth="1"/>
    <col min="3837" max="3837" width="2.85546875" style="1" customWidth="1"/>
    <col min="3838" max="4079" width="9.140625" style="1"/>
    <col min="4080" max="4080" width="2.85546875" style="1" customWidth="1"/>
    <col min="4081" max="4081" width="45.85546875" style="1" customWidth="1"/>
    <col min="4082" max="4082" width="8.85546875" style="1" customWidth="1"/>
    <col min="4083" max="4083" width="2.85546875" style="1" customWidth="1"/>
    <col min="4084" max="4085" width="15.7109375" style="1" customWidth="1"/>
    <col min="4086" max="4086" width="2.85546875" style="1" customWidth="1"/>
    <col min="4087" max="4087" width="10.85546875" style="1" customWidth="1"/>
    <col min="4088" max="4088" width="2.85546875" style="1" customWidth="1"/>
    <col min="4089" max="4090" width="15.7109375" style="1" customWidth="1"/>
    <col min="4091" max="4091" width="2.85546875" style="1" customWidth="1"/>
    <col min="4092" max="4092" width="10.85546875" style="1" customWidth="1"/>
    <col min="4093" max="4093" width="2.85546875" style="1" customWidth="1"/>
    <col min="4094" max="4335" width="9.140625" style="1"/>
    <col min="4336" max="4336" width="2.85546875" style="1" customWidth="1"/>
    <col min="4337" max="4337" width="45.85546875" style="1" customWidth="1"/>
    <col min="4338" max="4338" width="8.85546875" style="1" customWidth="1"/>
    <col min="4339" max="4339" width="2.85546875" style="1" customWidth="1"/>
    <col min="4340" max="4341" width="15.7109375" style="1" customWidth="1"/>
    <col min="4342" max="4342" width="2.85546875" style="1" customWidth="1"/>
    <col min="4343" max="4343" width="10.85546875" style="1" customWidth="1"/>
    <col min="4344" max="4344" width="2.85546875" style="1" customWidth="1"/>
    <col min="4345" max="4346" width="15.7109375" style="1" customWidth="1"/>
    <col min="4347" max="4347" width="2.85546875" style="1" customWidth="1"/>
    <col min="4348" max="4348" width="10.85546875" style="1" customWidth="1"/>
    <col min="4349" max="4349" width="2.85546875" style="1" customWidth="1"/>
    <col min="4350" max="4591" width="9.140625" style="1"/>
    <col min="4592" max="4592" width="2.85546875" style="1" customWidth="1"/>
    <col min="4593" max="4593" width="45.85546875" style="1" customWidth="1"/>
    <col min="4594" max="4594" width="8.85546875" style="1" customWidth="1"/>
    <col min="4595" max="4595" width="2.85546875" style="1" customWidth="1"/>
    <col min="4596" max="4597" width="15.7109375" style="1" customWidth="1"/>
    <col min="4598" max="4598" width="2.85546875" style="1" customWidth="1"/>
    <col min="4599" max="4599" width="10.85546875" style="1" customWidth="1"/>
    <col min="4600" max="4600" width="2.85546875" style="1" customWidth="1"/>
    <col min="4601" max="4602" width="15.7109375" style="1" customWidth="1"/>
    <col min="4603" max="4603" width="2.85546875" style="1" customWidth="1"/>
    <col min="4604" max="4604" width="10.85546875" style="1" customWidth="1"/>
    <col min="4605" max="4605" width="2.85546875" style="1" customWidth="1"/>
    <col min="4606" max="4847" width="9.140625" style="1"/>
    <col min="4848" max="4848" width="2.85546875" style="1" customWidth="1"/>
    <col min="4849" max="4849" width="45.85546875" style="1" customWidth="1"/>
    <col min="4850" max="4850" width="8.85546875" style="1" customWidth="1"/>
    <col min="4851" max="4851" width="2.85546875" style="1" customWidth="1"/>
    <col min="4852" max="4853" width="15.7109375" style="1" customWidth="1"/>
    <col min="4854" max="4854" width="2.85546875" style="1" customWidth="1"/>
    <col min="4855" max="4855" width="10.85546875" style="1" customWidth="1"/>
    <col min="4856" max="4856" width="2.85546875" style="1" customWidth="1"/>
    <col min="4857" max="4858" width="15.7109375" style="1" customWidth="1"/>
    <col min="4859" max="4859" width="2.85546875" style="1" customWidth="1"/>
    <col min="4860" max="4860" width="10.85546875" style="1" customWidth="1"/>
    <col min="4861" max="4861" width="2.85546875" style="1" customWidth="1"/>
    <col min="4862" max="5103" width="9.140625" style="1"/>
    <col min="5104" max="5104" width="2.85546875" style="1" customWidth="1"/>
    <col min="5105" max="5105" width="45.85546875" style="1" customWidth="1"/>
    <col min="5106" max="5106" width="8.85546875" style="1" customWidth="1"/>
    <col min="5107" max="5107" width="2.85546875" style="1" customWidth="1"/>
    <col min="5108" max="5109" width="15.7109375" style="1" customWidth="1"/>
    <col min="5110" max="5110" width="2.85546875" style="1" customWidth="1"/>
    <col min="5111" max="5111" width="10.85546875" style="1" customWidth="1"/>
    <col min="5112" max="5112" width="2.85546875" style="1" customWidth="1"/>
    <col min="5113" max="5114" width="15.7109375" style="1" customWidth="1"/>
    <col min="5115" max="5115" width="2.85546875" style="1" customWidth="1"/>
    <col min="5116" max="5116" width="10.85546875" style="1" customWidth="1"/>
    <col min="5117" max="5117" width="2.85546875" style="1" customWidth="1"/>
    <col min="5118" max="5359" width="9.140625" style="1"/>
    <col min="5360" max="5360" width="2.85546875" style="1" customWidth="1"/>
    <col min="5361" max="5361" width="45.85546875" style="1" customWidth="1"/>
    <col min="5362" max="5362" width="8.85546875" style="1" customWidth="1"/>
    <col min="5363" max="5363" width="2.85546875" style="1" customWidth="1"/>
    <col min="5364" max="5365" width="15.7109375" style="1" customWidth="1"/>
    <col min="5366" max="5366" width="2.85546875" style="1" customWidth="1"/>
    <col min="5367" max="5367" width="10.85546875" style="1" customWidth="1"/>
    <col min="5368" max="5368" width="2.85546875" style="1" customWidth="1"/>
    <col min="5369" max="5370" width="15.7109375" style="1" customWidth="1"/>
    <col min="5371" max="5371" width="2.85546875" style="1" customWidth="1"/>
    <col min="5372" max="5372" width="10.85546875" style="1" customWidth="1"/>
    <col min="5373" max="5373" width="2.85546875" style="1" customWidth="1"/>
    <col min="5374" max="5615" width="9.140625" style="1"/>
    <col min="5616" max="5616" width="2.85546875" style="1" customWidth="1"/>
    <col min="5617" max="5617" width="45.85546875" style="1" customWidth="1"/>
    <col min="5618" max="5618" width="8.85546875" style="1" customWidth="1"/>
    <col min="5619" max="5619" width="2.85546875" style="1" customWidth="1"/>
    <col min="5620" max="5621" width="15.7109375" style="1" customWidth="1"/>
    <col min="5622" max="5622" width="2.85546875" style="1" customWidth="1"/>
    <col min="5623" max="5623" width="10.85546875" style="1" customWidth="1"/>
    <col min="5624" max="5624" width="2.85546875" style="1" customWidth="1"/>
    <col min="5625" max="5626" width="15.7109375" style="1" customWidth="1"/>
    <col min="5627" max="5627" width="2.85546875" style="1" customWidth="1"/>
    <col min="5628" max="5628" width="10.85546875" style="1" customWidth="1"/>
    <col min="5629" max="5629" width="2.85546875" style="1" customWidth="1"/>
    <col min="5630" max="5871" width="9.140625" style="1"/>
    <col min="5872" max="5872" width="2.85546875" style="1" customWidth="1"/>
    <col min="5873" max="5873" width="45.85546875" style="1" customWidth="1"/>
    <col min="5874" max="5874" width="8.85546875" style="1" customWidth="1"/>
    <col min="5875" max="5875" width="2.85546875" style="1" customWidth="1"/>
    <col min="5876" max="5877" width="15.7109375" style="1" customWidth="1"/>
    <col min="5878" max="5878" width="2.85546875" style="1" customWidth="1"/>
    <col min="5879" max="5879" width="10.85546875" style="1" customWidth="1"/>
    <col min="5880" max="5880" width="2.85546875" style="1" customWidth="1"/>
    <col min="5881" max="5882" width="15.7109375" style="1" customWidth="1"/>
    <col min="5883" max="5883" width="2.85546875" style="1" customWidth="1"/>
    <col min="5884" max="5884" width="10.85546875" style="1" customWidth="1"/>
    <col min="5885" max="5885" width="2.85546875" style="1" customWidth="1"/>
    <col min="5886" max="6127" width="9.140625" style="1"/>
    <col min="6128" max="6128" width="2.85546875" style="1" customWidth="1"/>
    <col min="6129" max="6129" width="45.85546875" style="1" customWidth="1"/>
    <col min="6130" max="6130" width="8.85546875" style="1" customWidth="1"/>
    <col min="6131" max="6131" width="2.85546875" style="1" customWidth="1"/>
    <col min="6132" max="6133" width="15.7109375" style="1" customWidth="1"/>
    <col min="6134" max="6134" width="2.85546875" style="1" customWidth="1"/>
    <col min="6135" max="6135" width="10.85546875" style="1" customWidth="1"/>
    <col min="6136" max="6136" width="2.85546875" style="1" customWidth="1"/>
    <col min="6137" max="6138" width="15.7109375" style="1" customWidth="1"/>
    <col min="6139" max="6139" width="2.85546875" style="1" customWidth="1"/>
    <col min="6140" max="6140" width="10.85546875" style="1" customWidth="1"/>
    <col min="6141" max="6141" width="2.85546875" style="1" customWidth="1"/>
    <col min="6142" max="6383" width="9.140625" style="1"/>
    <col min="6384" max="6384" width="2.85546875" style="1" customWidth="1"/>
    <col min="6385" max="6385" width="45.85546875" style="1" customWidth="1"/>
    <col min="6386" max="6386" width="8.85546875" style="1" customWidth="1"/>
    <col min="6387" max="6387" width="2.85546875" style="1" customWidth="1"/>
    <col min="6388" max="6389" width="15.7109375" style="1" customWidth="1"/>
    <col min="6390" max="6390" width="2.85546875" style="1" customWidth="1"/>
    <col min="6391" max="6391" width="10.85546875" style="1" customWidth="1"/>
    <col min="6392" max="6392" width="2.85546875" style="1" customWidth="1"/>
    <col min="6393" max="6394" width="15.7109375" style="1" customWidth="1"/>
    <col min="6395" max="6395" width="2.85546875" style="1" customWidth="1"/>
    <col min="6396" max="6396" width="10.85546875" style="1" customWidth="1"/>
    <col min="6397" max="6397" width="2.85546875" style="1" customWidth="1"/>
    <col min="6398" max="6639" width="9.140625" style="1"/>
    <col min="6640" max="6640" width="2.85546875" style="1" customWidth="1"/>
    <col min="6641" max="6641" width="45.85546875" style="1" customWidth="1"/>
    <col min="6642" max="6642" width="8.85546875" style="1" customWidth="1"/>
    <col min="6643" max="6643" width="2.85546875" style="1" customWidth="1"/>
    <col min="6644" max="6645" width="15.7109375" style="1" customWidth="1"/>
    <col min="6646" max="6646" width="2.85546875" style="1" customWidth="1"/>
    <col min="6647" max="6647" width="10.85546875" style="1" customWidth="1"/>
    <col min="6648" max="6648" width="2.85546875" style="1" customWidth="1"/>
    <col min="6649" max="6650" width="15.7109375" style="1" customWidth="1"/>
    <col min="6651" max="6651" width="2.85546875" style="1" customWidth="1"/>
    <col min="6652" max="6652" width="10.85546875" style="1" customWidth="1"/>
    <col min="6653" max="6653" width="2.85546875" style="1" customWidth="1"/>
    <col min="6654" max="6895" width="9.140625" style="1"/>
    <col min="6896" max="6896" width="2.85546875" style="1" customWidth="1"/>
    <col min="6897" max="6897" width="45.85546875" style="1" customWidth="1"/>
    <col min="6898" max="6898" width="8.85546875" style="1" customWidth="1"/>
    <col min="6899" max="6899" width="2.85546875" style="1" customWidth="1"/>
    <col min="6900" max="6901" width="15.7109375" style="1" customWidth="1"/>
    <col min="6902" max="6902" width="2.85546875" style="1" customWidth="1"/>
    <col min="6903" max="6903" width="10.85546875" style="1" customWidth="1"/>
    <col min="6904" max="6904" width="2.85546875" style="1" customWidth="1"/>
    <col min="6905" max="6906" width="15.7109375" style="1" customWidth="1"/>
    <col min="6907" max="6907" width="2.85546875" style="1" customWidth="1"/>
    <col min="6908" max="6908" width="10.85546875" style="1" customWidth="1"/>
    <col min="6909" max="6909" width="2.85546875" style="1" customWidth="1"/>
    <col min="6910" max="7151" width="9.140625" style="1"/>
    <col min="7152" max="7152" width="2.85546875" style="1" customWidth="1"/>
    <col min="7153" max="7153" width="45.85546875" style="1" customWidth="1"/>
    <col min="7154" max="7154" width="8.85546875" style="1" customWidth="1"/>
    <col min="7155" max="7155" width="2.85546875" style="1" customWidth="1"/>
    <col min="7156" max="7157" width="15.7109375" style="1" customWidth="1"/>
    <col min="7158" max="7158" width="2.85546875" style="1" customWidth="1"/>
    <col min="7159" max="7159" width="10.85546875" style="1" customWidth="1"/>
    <col min="7160" max="7160" width="2.85546875" style="1" customWidth="1"/>
    <col min="7161" max="7162" width="15.7109375" style="1" customWidth="1"/>
    <col min="7163" max="7163" width="2.85546875" style="1" customWidth="1"/>
    <col min="7164" max="7164" width="10.85546875" style="1" customWidth="1"/>
    <col min="7165" max="7165" width="2.85546875" style="1" customWidth="1"/>
    <col min="7166" max="7407" width="9.140625" style="1"/>
    <col min="7408" max="7408" width="2.85546875" style="1" customWidth="1"/>
    <col min="7409" max="7409" width="45.85546875" style="1" customWidth="1"/>
    <col min="7410" max="7410" width="8.85546875" style="1" customWidth="1"/>
    <col min="7411" max="7411" width="2.85546875" style="1" customWidth="1"/>
    <col min="7412" max="7413" width="15.7109375" style="1" customWidth="1"/>
    <col min="7414" max="7414" width="2.85546875" style="1" customWidth="1"/>
    <col min="7415" max="7415" width="10.85546875" style="1" customWidth="1"/>
    <col min="7416" max="7416" width="2.85546875" style="1" customWidth="1"/>
    <col min="7417" max="7418" width="15.7109375" style="1" customWidth="1"/>
    <col min="7419" max="7419" width="2.85546875" style="1" customWidth="1"/>
    <col min="7420" max="7420" width="10.85546875" style="1" customWidth="1"/>
    <col min="7421" max="7421" width="2.85546875" style="1" customWidth="1"/>
    <col min="7422" max="7663" width="9.140625" style="1"/>
    <col min="7664" max="7664" width="2.85546875" style="1" customWidth="1"/>
    <col min="7665" max="7665" width="45.85546875" style="1" customWidth="1"/>
    <col min="7666" max="7666" width="8.85546875" style="1" customWidth="1"/>
    <col min="7667" max="7667" width="2.85546875" style="1" customWidth="1"/>
    <col min="7668" max="7669" width="15.7109375" style="1" customWidth="1"/>
    <col min="7670" max="7670" width="2.85546875" style="1" customWidth="1"/>
    <col min="7671" max="7671" width="10.85546875" style="1" customWidth="1"/>
    <col min="7672" max="7672" width="2.85546875" style="1" customWidth="1"/>
    <col min="7673" max="7674" width="15.7109375" style="1" customWidth="1"/>
    <col min="7675" max="7675" width="2.85546875" style="1" customWidth="1"/>
    <col min="7676" max="7676" width="10.85546875" style="1" customWidth="1"/>
    <col min="7677" max="7677" width="2.85546875" style="1" customWidth="1"/>
    <col min="7678" max="7919" width="9.140625" style="1"/>
    <col min="7920" max="7920" width="2.85546875" style="1" customWidth="1"/>
    <col min="7921" max="7921" width="45.85546875" style="1" customWidth="1"/>
    <col min="7922" max="7922" width="8.85546875" style="1" customWidth="1"/>
    <col min="7923" max="7923" width="2.85546875" style="1" customWidth="1"/>
    <col min="7924" max="7925" width="15.7109375" style="1" customWidth="1"/>
    <col min="7926" max="7926" width="2.85546875" style="1" customWidth="1"/>
    <col min="7927" max="7927" width="10.85546875" style="1" customWidth="1"/>
    <col min="7928" max="7928" width="2.85546875" style="1" customWidth="1"/>
    <col min="7929" max="7930" width="15.7109375" style="1" customWidth="1"/>
    <col min="7931" max="7931" width="2.85546875" style="1" customWidth="1"/>
    <col min="7932" max="7932" width="10.85546875" style="1" customWidth="1"/>
    <col min="7933" max="7933" width="2.85546875" style="1" customWidth="1"/>
    <col min="7934" max="8175" width="9.140625" style="1"/>
    <col min="8176" max="8176" width="2.85546875" style="1" customWidth="1"/>
    <col min="8177" max="8177" width="45.85546875" style="1" customWidth="1"/>
    <col min="8178" max="8178" width="8.85546875" style="1" customWidth="1"/>
    <col min="8179" max="8179" width="2.85546875" style="1" customWidth="1"/>
    <col min="8180" max="8181" width="15.7109375" style="1" customWidth="1"/>
    <col min="8182" max="8182" width="2.85546875" style="1" customWidth="1"/>
    <col min="8183" max="8183" width="10.85546875" style="1" customWidth="1"/>
    <col min="8184" max="8184" width="2.85546875" style="1" customWidth="1"/>
    <col min="8185" max="8186" width="15.7109375" style="1" customWidth="1"/>
    <col min="8187" max="8187" width="2.85546875" style="1" customWidth="1"/>
    <col min="8188" max="8188" width="10.85546875" style="1" customWidth="1"/>
    <col min="8189" max="8189" width="2.85546875" style="1" customWidth="1"/>
    <col min="8190" max="8431" width="9.140625" style="1"/>
    <col min="8432" max="8432" width="2.85546875" style="1" customWidth="1"/>
    <col min="8433" max="8433" width="45.85546875" style="1" customWidth="1"/>
    <col min="8434" max="8434" width="8.85546875" style="1" customWidth="1"/>
    <col min="8435" max="8435" width="2.85546875" style="1" customWidth="1"/>
    <col min="8436" max="8437" width="15.7109375" style="1" customWidth="1"/>
    <col min="8438" max="8438" width="2.85546875" style="1" customWidth="1"/>
    <col min="8439" max="8439" width="10.85546875" style="1" customWidth="1"/>
    <col min="8440" max="8440" width="2.85546875" style="1" customWidth="1"/>
    <col min="8441" max="8442" width="15.7109375" style="1" customWidth="1"/>
    <col min="8443" max="8443" width="2.85546875" style="1" customWidth="1"/>
    <col min="8444" max="8444" width="10.85546875" style="1" customWidth="1"/>
    <col min="8445" max="8445" width="2.85546875" style="1" customWidth="1"/>
    <col min="8446" max="8687" width="9.140625" style="1"/>
    <col min="8688" max="8688" width="2.85546875" style="1" customWidth="1"/>
    <col min="8689" max="8689" width="45.85546875" style="1" customWidth="1"/>
    <col min="8690" max="8690" width="8.85546875" style="1" customWidth="1"/>
    <col min="8691" max="8691" width="2.85546875" style="1" customWidth="1"/>
    <col min="8692" max="8693" width="15.7109375" style="1" customWidth="1"/>
    <col min="8694" max="8694" width="2.85546875" style="1" customWidth="1"/>
    <col min="8695" max="8695" width="10.85546875" style="1" customWidth="1"/>
    <col min="8696" max="8696" width="2.85546875" style="1" customWidth="1"/>
    <col min="8697" max="8698" width="15.7109375" style="1" customWidth="1"/>
    <col min="8699" max="8699" width="2.85546875" style="1" customWidth="1"/>
    <col min="8700" max="8700" width="10.85546875" style="1" customWidth="1"/>
    <col min="8701" max="8701" width="2.85546875" style="1" customWidth="1"/>
    <col min="8702" max="8943" width="9.140625" style="1"/>
    <col min="8944" max="8944" width="2.85546875" style="1" customWidth="1"/>
    <col min="8945" max="8945" width="45.85546875" style="1" customWidth="1"/>
    <col min="8946" max="8946" width="8.85546875" style="1" customWidth="1"/>
    <col min="8947" max="8947" width="2.85546875" style="1" customWidth="1"/>
    <col min="8948" max="8949" width="15.7109375" style="1" customWidth="1"/>
    <col min="8950" max="8950" width="2.85546875" style="1" customWidth="1"/>
    <col min="8951" max="8951" width="10.85546875" style="1" customWidth="1"/>
    <col min="8952" max="8952" width="2.85546875" style="1" customWidth="1"/>
    <col min="8953" max="8954" width="15.7109375" style="1" customWidth="1"/>
    <col min="8955" max="8955" width="2.85546875" style="1" customWidth="1"/>
    <col min="8956" max="8956" width="10.85546875" style="1" customWidth="1"/>
    <col min="8957" max="8957" width="2.85546875" style="1" customWidth="1"/>
    <col min="8958" max="9199" width="9.140625" style="1"/>
    <col min="9200" max="9200" width="2.85546875" style="1" customWidth="1"/>
    <col min="9201" max="9201" width="45.85546875" style="1" customWidth="1"/>
    <col min="9202" max="9202" width="8.85546875" style="1" customWidth="1"/>
    <col min="9203" max="9203" width="2.85546875" style="1" customWidth="1"/>
    <col min="9204" max="9205" width="15.7109375" style="1" customWidth="1"/>
    <col min="9206" max="9206" width="2.85546875" style="1" customWidth="1"/>
    <col min="9207" max="9207" width="10.85546875" style="1" customWidth="1"/>
    <col min="9208" max="9208" width="2.85546875" style="1" customWidth="1"/>
    <col min="9209" max="9210" width="15.7109375" style="1" customWidth="1"/>
    <col min="9211" max="9211" width="2.85546875" style="1" customWidth="1"/>
    <col min="9212" max="9212" width="10.85546875" style="1" customWidth="1"/>
    <col min="9213" max="9213" width="2.85546875" style="1" customWidth="1"/>
    <col min="9214" max="9455" width="9.140625" style="1"/>
    <col min="9456" max="9456" width="2.85546875" style="1" customWidth="1"/>
    <col min="9457" max="9457" width="45.85546875" style="1" customWidth="1"/>
    <col min="9458" max="9458" width="8.85546875" style="1" customWidth="1"/>
    <col min="9459" max="9459" width="2.85546875" style="1" customWidth="1"/>
    <col min="9460" max="9461" width="15.7109375" style="1" customWidth="1"/>
    <col min="9462" max="9462" width="2.85546875" style="1" customWidth="1"/>
    <col min="9463" max="9463" width="10.85546875" style="1" customWidth="1"/>
    <col min="9464" max="9464" width="2.85546875" style="1" customWidth="1"/>
    <col min="9465" max="9466" width="15.7109375" style="1" customWidth="1"/>
    <col min="9467" max="9467" width="2.85546875" style="1" customWidth="1"/>
    <col min="9468" max="9468" width="10.85546875" style="1" customWidth="1"/>
    <col min="9469" max="9469" width="2.85546875" style="1" customWidth="1"/>
    <col min="9470" max="9711" width="9.140625" style="1"/>
    <col min="9712" max="9712" width="2.85546875" style="1" customWidth="1"/>
    <col min="9713" max="9713" width="45.85546875" style="1" customWidth="1"/>
    <col min="9714" max="9714" width="8.85546875" style="1" customWidth="1"/>
    <col min="9715" max="9715" width="2.85546875" style="1" customWidth="1"/>
    <col min="9716" max="9717" width="15.7109375" style="1" customWidth="1"/>
    <col min="9718" max="9718" width="2.85546875" style="1" customWidth="1"/>
    <col min="9719" max="9719" width="10.85546875" style="1" customWidth="1"/>
    <col min="9720" max="9720" width="2.85546875" style="1" customWidth="1"/>
    <col min="9721" max="9722" width="15.7109375" style="1" customWidth="1"/>
    <col min="9723" max="9723" width="2.85546875" style="1" customWidth="1"/>
    <col min="9724" max="9724" width="10.85546875" style="1" customWidth="1"/>
    <col min="9725" max="9725" width="2.85546875" style="1" customWidth="1"/>
    <col min="9726" max="9967" width="9.140625" style="1"/>
    <col min="9968" max="9968" width="2.85546875" style="1" customWidth="1"/>
    <col min="9969" max="9969" width="45.85546875" style="1" customWidth="1"/>
    <col min="9970" max="9970" width="8.85546875" style="1" customWidth="1"/>
    <col min="9971" max="9971" width="2.85546875" style="1" customWidth="1"/>
    <col min="9972" max="9973" width="15.7109375" style="1" customWidth="1"/>
    <col min="9974" max="9974" width="2.85546875" style="1" customWidth="1"/>
    <col min="9975" max="9975" width="10.85546875" style="1" customWidth="1"/>
    <col min="9976" max="9976" width="2.85546875" style="1" customWidth="1"/>
    <col min="9977" max="9978" width="15.7109375" style="1" customWidth="1"/>
    <col min="9979" max="9979" width="2.85546875" style="1" customWidth="1"/>
    <col min="9980" max="9980" width="10.85546875" style="1" customWidth="1"/>
    <col min="9981" max="9981" width="2.85546875" style="1" customWidth="1"/>
    <col min="9982" max="10223" width="9.140625" style="1"/>
    <col min="10224" max="10224" width="2.85546875" style="1" customWidth="1"/>
    <col min="10225" max="10225" width="45.85546875" style="1" customWidth="1"/>
    <col min="10226" max="10226" width="8.85546875" style="1" customWidth="1"/>
    <col min="10227" max="10227" width="2.85546875" style="1" customWidth="1"/>
    <col min="10228" max="10229" width="15.7109375" style="1" customWidth="1"/>
    <col min="10230" max="10230" width="2.85546875" style="1" customWidth="1"/>
    <col min="10231" max="10231" width="10.85546875" style="1" customWidth="1"/>
    <col min="10232" max="10232" width="2.85546875" style="1" customWidth="1"/>
    <col min="10233" max="10234" width="15.7109375" style="1" customWidth="1"/>
    <col min="10235" max="10235" width="2.85546875" style="1" customWidth="1"/>
    <col min="10236" max="10236" width="10.85546875" style="1" customWidth="1"/>
    <col min="10237" max="10237" width="2.85546875" style="1" customWidth="1"/>
    <col min="10238" max="10479" width="9.140625" style="1"/>
    <col min="10480" max="10480" width="2.85546875" style="1" customWidth="1"/>
    <col min="10481" max="10481" width="45.85546875" style="1" customWidth="1"/>
    <col min="10482" max="10482" width="8.85546875" style="1" customWidth="1"/>
    <col min="10483" max="10483" width="2.85546875" style="1" customWidth="1"/>
    <col min="10484" max="10485" width="15.7109375" style="1" customWidth="1"/>
    <col min="10486" max="10486" width="2.85546875" style="1" customWidth="1"/>
    <col min="10487" max="10487" width="10.85546875" style="1" customWidth="1"/>
    <col min="10488" max="10488" width="2.85546875" style="1" customWidth="1"/>
    <col min="10489" max="10490" width="15.7109375" style="1" customWidth="1"/>
    <col min="10491" max="10491" width="2.85546875" style="1" customWidth="1"/>
    <col min="10492" max="10492" width="10.85546875" style="1" customWidth="1"/>
    <col min="10493" max="10493" width="2.85546875" style="1" customWidth="1"/>
    <col min="10494" max="10735" width="9.140625" style="1"/>
    <col min="10736" max="10736" width="2.85546875" style="1" customWidth="1"/>
    <col min="10737" max="10737" width="45.85546875" style="1" customWidth="1"/>
    <col min="10738" max="10738" width="8.85546875" style="1" customWidth="1"/>
    <col min="10739" max="10739" width="2.85546875" style="1" customWidth="1"/>
    <col min="10740" max="10741" width="15.7109375" style="1" customWidth="1"/>
    <col min="10742" max="10742" width="2.85546875" style="1" customWidth="1"/>
    <col min="10743" max="10743" width="10.85546875" style="1" customWidth="1"/>
    <col min="10744" max="10744" width="2.85546875" style="1" customWidth="1"/>
    <col min="10745" max="10746" width="15.7109375" style="1" customWidth="1"/>
    <col min="10747" max="10747" width="2.85546875" style="1" customWidth="1"/>
    <col min="10748" max="10748" width="10.85546875" style="1" customWidth="1"/>
    <col min="10749" max="10749" width="2.85546875" style="1" customWidth="1"/>
    <col min="10750" max="10991" width="9.140625" style="1"/>
    <col min="10992" max="10992" width="2.85546875" style="1" customWidth="1"/>
    <col min="10993" max="10993" width="45.85546875" style="1" customWidth="1"/>
    <col min="10994" max="10994" width="8.85546875" style="1" customWidth="1"/>
    <col min="10995" max="10995" width="2.85546875" style="1" customWidth="1"/>
    <col min="10996" max="10997" width="15.7109375" style="1" customWidth="1"/>
    <col min="10998" max="10998" width="2.85546875" style="1" customWidth="1"/>
    <col min="10999" max="10999" width="10.85546875" style="1" customWidth="1"/>
    <col min="11000" max="11000" width="2.85546875" style="1" customWidth="1"/>
    <col min="11001" max="11002" width="15.7109375" style="1" customWidth="1"/>
    <col min="11003" max="11003" width="2.85546875" style="1" customWidth="1"/>
    <col min="11004" max="11004" width="10.85546875" style="1" customWidth="1"/>
    <col min="11005" max="11005" width="2.85546875" style="1" customWidth="1"/>
    <col min="11006" max="11247" width="9.140625" style="1"/>
    <col min="11248" max="11248" width="2.85546875" style="1" customWidth="1"/>
    <col min="11249" max="11249" width="45.85546875" style="1" customWidth="1"/>
    <col min="11250" max="11250" width="8.85546875" style="1" customWidth="1"/>
    <col min="11251" max="11251" width="2.85546875" style="1" customWidth="1"/>
    <col min="11252" max="11253" width="15.7109375" style="1" customWidth="1"/>
    <col min="11254" max="11254" width="2.85546875" style="1" customWidth="1"/>
    <col min="11255" max="11255" width="10.85546875" style="1" customWidth="1"/>
    <col min="11256" max="11256" width="2.85546875" style="1" customWidth="1"/>
    <col min="11257" max="11258" width="15.7109375" style="1" customWidth="1"/>
    <col min="11259" max="11259" width="2.85546875" style="1" customWidth="1"/>
    <col min="11260" max="11260" width="10.85546875" style="1" customWidth="1"/>
    <col min="11261" max="11261" width="2.85546875" style="1" customWidth="1"/>
    <col min="11262" max="11503" width="9.140625" style="1"/>
    <col min="11504" max="11504" width="2.85546875" style="1" customWidth="1"/>
    <col min="11505" max="11505" width="45.85546875" style="1" customWidth="1"/>
    <col min="11506" max="11506" width="8.85546875" style="1" customWidth="1"/>
    <col min="11507" max="11507" width="2.85546875" style="1" customWidth="1"/>
    <col min="11508" max="11509" width="15.7109375" style="1" customWidth="1"/>
    <col min="11510" max="11510" width="2.85546875" style="1" customWidth="1"/>
    <col min="11511" max="11511" width="10.85546875" style="1" customWidth="1"/>
    <col min="11512" max="11512" width="2.85546875" style="1" customWidth="1"/>
    <col min="11513" max="11514" width="15.7109375" style="1" customWidth="1"/>
    <col min="11515" max="11515" width="2.85546875" style="1" customWidth="1"/>
    <col min="11516" max="11516" width="10.85546875" style="1" customWidth="1"/>
    <col min="11517" max="11517" width="2.85546875" style="1" customWidth="1"/>
    <col min="11518" max="11759" width="9.140625" style="1"/>
    <col min="11760" max="11760" width="2.85546875" style="1" customWidth="1"/>
    <col min="11761" max="11761" width="45.85546875" style="1" customWidth="1"/>
    <col min="11762" max="11762" width="8.85546875" style="1" customWidth="1"/>
    <col min="11763" max="11763" width="2.85546875" style="1" customWidth="1"/>
    <col min="11764" max="11765" width="15.7109375" style="1" customWidth="1"/>
    <col min="11766" max="11766" width="2.85546875" style="1" customWidth="1"/>
    <col min="11767" max="11767" width="10.85546875" style="1" customWidth="1"/>
    <col min="11768" max="11768" width="2.85546875" style="1" customWidth="1"/>
    <col min="11769" max="11770" width="15.7109375" style="1" customWidth="1"/>
    <col min="11771" max="11771" width="2.85546875" style="1" customWidth="1"/>
    <col min="11772" max="11772" width="10.85546875" style="1" customWidth="1"/>
    <col min="11773" max="11773" width="2.85546875" style="1" customWidth="1"/>
    <col min="11774" max="12015" width="9.140625" style="1"/>
    <col min="12016" max="12016" width="2.85546875" style="1" customWidth="1"/>
    <col min="12017" max="12017" width="45.85546875" style="1" customWidth="1"/>
    <col min="12018" max="12018" width="8.85546875" style="1" customWidth="1"/>
    <col min="12019" max="12019" width="2.85546875" style="1" customWidth="1"/>
    <col min="12020" max="12021" width="15.7109375" style="1" customWidth="1"/>
    <col min="12022" max="12022" width="2.85546875" style="1" customWidth="1"/>
    <col min="12023" max="12023" width="10.85546875" style="1" customWidth="1"/>
    <col min="12024" max="12024" width="2.85546875" style="1" customWidth="1"/>
    <col min="12025" max="12026" width="15.7109375" style="1" customWidth="1"/>
    <col min="12027" max="12027" width="2.85546875" style="1" customWidth="1"/>
    <col min="12028" max="12028" width="10.85546875" style="1" customWidth="1"/>
    <col min="12029" max="12029" width="2.85546875" style="1" customWidth="1"/>
    <col min="12030" max="12271" width="9.140625" style="1"/>
    <col min="12272" max="12272" width="2.85546875" style="1" customWidth="1"/>
    <col min="12273" max="12273" width="45.85546875" style="1" customWidth="1"/>
    <col min="12274" max="12274" width="8.85546875" style="1" customWidth="1"/>
    <col min="12275" max="12275" width="2.85546875" style="1" customWidth="1"/>
    <col min="12276" max="12277" width="15.7109375" style="1" customWidth="1"/>
    <col min="12278" max="12278" width="2.85546875" style="1" customWidth="1"/>
    <col min="12279" max="12279" width="10.85546875" style="1" customWidth="1"/>
    <col min="12280" max="12280" width="2.85546875" style="1" customWidth="1"/>
    <col min="12281" max="12282" width="15.7109375" style="1" customWidth="1"/>
    <col min="12283" max="12283" width="2.85546875" style="1" customWidth="1"/>
    <col min="12284" max="12284" width="10.85546875" style="1" customWidth="1"/>
    <col min="12285" max="12285" width="2.85546875" style="1" customWidth="1"/>
    <col min="12286" max="12527" width="9.140625" style="1"/>
    <col min="12528" max="12528" width="2.85546875" style="1" customWidth="1"/>
    <col min="12529" max="12529" width="45.85546875" style="1" customWidth="1"/>
    <col min="12530" max="12530" width="8.85546875" style="1" customWidth="1"/>
    <col min="12531" max="12531" width="2.85546875" style="1" customWidth="1"/>
    <col min="12532" max="12533" width="15.7109375" style="1" customWidth="1"/>
    <col min="12534" max="12534" width="2.85546875" style="1" customWidth="1"/>
    <col min="12535" max="12535" width="10.85546875" style="1" customWidth="1"/>
    <col min="12536" max="12536" width="2.85546875" style="1" customWidth="1"/>
    <col min="12537" max="12538" width="15.7109375" style="1" customWidth="1"/>
    <col min="12539" max="12539" width="2.85546875" style="1" customWidth="1"/>
    <col min="12540" max="12540" width="10.85546875" style="1" customWidth="1"/>
    <col min="12541" max="12541" width="2.85546875" style="1" customWidth="1"/>
    <col min="12542" max="12783" width="9.140625" style="1"/>
    <col min="12784" max="12784" width="2.85546875" style="1" customWidth="1"/>
    <col min="12785" max="12785" width="45.85546875" style="1" customWidth="1"/>
    <col min="12786" max="12786" width="8.85546875" style="1" customWidth="1"/>
    <col min="12787" max="12787" width="2.85546875" style="1" customWidth="1"/>
    <col min="12788" max="12789" width="15.7109375" style="1" customWidth="1"/>
    <col min="12790" max="12790" width="2.85546875" style="1" customWidth="1"/>
    <col min="12791" max="12791" width="10.85546875" style="1" customWidth="1"/>
    <col min="12792" max="12792" width="2.85546875" style="1" customWidth="1"/>
    <col min="12793" max="12794" width="15.7109375" style="1" customWidth="1"/>
    <col min="12795" max="12795" width="2.85546875" style="1" customWidth="1"/>
    <col min="12796" max="12796" width="10.85546875" style="1" customWidth="1"/>
    <col min="12797" max="12797" width="2.85546875" style="1" customWidth="1"/>
    <col min="12798" max="13039" width="9.140625" style="1"/>
    <col min="13040" max="13040" width="2.85546875" style="1" customWidth="1"/>
    <col min="13041" max="13041" width="45.85546875" style="1" customWidth="1"/>
    <col min="13042" max="13042" width="8.85546875" style="1" customWidth="1"/>
    <col min="13043" max="13043" width="2.85546875" style="1" customWidth="1"/>
    <col min="13044" max="13045" width="15.7109375" style="1" customWidth="1"/>
    <col min="13046" max="13046" width="2.85546875" style="1" customWidth="1"/>
    <col min="13047" max="13047" width="10.85546875" style="1" customWidth="1"/>
    <col min="13048" max="13048" width="2.85546875" style="1" customWidth="1"/>
    <col min="13049" max="13050" width="15.7109375" style="1" customWidth="1"/>
    <col min="13051" max="13051" width="2.85546875" style="1" customWidth="1"/>
    <col min="13052" max="13052" width="10.85546875" style="1" customWidth="1"/>
    <col min="13053" max="13053" width="2.85546875" style="1" customWidth="1"/>
    <col min="13054" max="13295" width="9.140625" style="1"/>
    <col min="13296" max="13296" width="2.85546875" style="1" customWidth="1"/>
    <col min="13297" max="13297" width="45.85546875" style="1" customWidth="1"/>
    <col min="13298" max="13298" width="8.85546875" style="1" customWidth="1"/>
    <col min="13299" max="13299" width="2.85546875" style="1" customWidth="1"/>
    <col min="13300" max="13301" width="15.7109375" style="1" customWidth="1"/>
    <col min="13302" max="13302" width="2.85546875" style="1" customWidth="1"/>
    <col min="13303" max="13303" width="10.85546875" style="1" customWidth="1"/>
    <col min="13304" max="13304" width="2.85546875" style="1" customWidth="1"/>
    <col min="13305" max="13306" width="15.7109375" style="1" customWidth="1"/>
    <col min="13307" max="13307" width="2.85546875" style="1" customWidth="1"/>
    <col min="13308" max="13308" width="10.85546875" style="1" customWidth="1"/>
    <col min="13309" max="13309" width="2.85546875" style="1" customWidth="1"/>
    <col min="13310" max="13551" width="9.140625" style="1"/>
    <col min="13552" max="13552" width="2.85546875" style="1" customWidth="1"/>
    <col min="13553" max="13553" width="45.85546875" style="1" customWidth="1"/>
    <col min="13554" max="13554" width="8.85546875" style="1" customWidth="1"/>
    <col min="13555" max="13555" width="2.85546875" style="1" customWidth="1"/>
    <col min="13556" max="13557" width="15.7109375" style="1" customWidth="1"/>
    <col min="13558" max="13558" width="2.85546875" style="1" customWidth="1"/>
    <col min="13559" max="13559" width="10.85546875" style="1" customWidth="1"/>
    <col min="13560" max="13560" width="2.85546875" style="1" customWidth="1"/>
    <col min="13561" max="13562" width="15.7109375" style="1" customWidth="1"/>
    <col min="13563" max="13563" width="2.85546875" style="1" customWidth="1"/>
    <col min="13564" max="13564" width="10.85546875" style="1" customWidth="1"/>
    <col min="13565" max="13565" width="2.85546875" style="1" customWidth="1"/>
    <col min="13566" max="13807" width="9.140625" style="1"/>
    <col min="13808" max="13808" width="2.85546875" style="1" customWidth="1"/>
    <col min="13809" max="13809" width="45.85546875" style="1" customWidth="1"/>
    <col min="13810" max="13810" width="8.85546875" style="1" customWidth="1"/>
    <col min="13811" max="13811" width="2.85546875" style="1" customWidth="1"/>
    <col min="13812" max="13813" width="15.7109375" style="1" customWidth="1"/>
    <col min="13814" max="13814" width="2.85546875" style="1" customWidth="1"/>
    <col min="13815" max="13815" width="10.85546875" style="1" customWidth="1"/>
    <col min="13816" max="13816" width="2.85546875" style="1" customWidth="1"/>
    <col min="13817" max="13818" width="15.7109375" style="1" customWidth="1"/>
    <col min="13819" max="13819" width="2.85546875" style="1" customWidth="1"/>
    <col min="13820" max="13820" width="10.85546875" style="1" customWidth="1"/>
    <col min="13821" max="13821" width="2.85546875" style="1" customWidth="1"/>
    <col min="13822" max="14063" width="9.140625" style="1"/>
    <col min="14064" max="14064" width="2.85546875" style="1" customWidth="1"/>
    <col min="14065" max="14065" width="45.85546875" style="1" customWidth="1"/>
    <col min="14066" max="14066" width="8.85546875" style="1" customWidth="1"/>
    <col min="14067" max="14067" width="2.85546875" style="1" customWidth="1"/>
    <col min="14068" max="14069" width="15.7109375" style="1" customWidth="1"/>
    <col min="14070" max="14070" width="2.85546875" style="1" customWidth="1"/>
    <col min="14071" max="14071" width="10.85546875" style="1" customWidth="1"/>
    <col min="14072" max="14072" width="2.85546875" style="1" customWidth="1"/>
    <col min="14073" max="14074" width="15.7109375" style="1" customWidth="1"/>
    <col min="14075" max="14075" width="2.85546875" style="1" customWidth="1"/>
    <col min="14076" max="14076" width="10.85546875" style="1" customWidth="1"/>
    <col min="14077" max="14077" width="2.85546875" style="1" customWidth="1"/>
    <col min="14078" max="14319" width="9.140625" style="1"/>
    <col min="14320" max="14320" width="2.85546875" style="1" customWidth="1"/>
    <col min="14321" max="14321" width="45.85546875" style="1" customWidth="1"/>
    <col min="14322" max="14322" width="8.85546875" style="1" customWidth="1"/>
    <col min="14323" max="14323" width="2.85546875" style="1" customWidth="1"/>
    <col min="14324" max="14325" width="15.7109375" style="1" customWidth="1"/>
    <col min="14326" max="14326" width="2.85546875" style="1" customWidth="1"/>
    <col min="14327" max="14327" width="10.85546875" style="1" customWidth="1"/>
    <col min="14328" max="14328" width="2.85546875" style="1" customWidth="1"/>
    <col min="14329" max="14330" width="15.7109375" style="1" customWidth="1"/>
    <col min="14331" max="14331" width="2.85546875" style="1" customWidth="1"/>
    <col min="14332" max="14332" width="10.85546875" style="1" customWidth="1"/>
    <col min="14333" max="14333" width="2.85546875" style="1" customWidth="1"/>
    <col min="14334" max="14575" width="9.140625" style="1"/>
    <col min="14576" max="14576" width="2.85546875" style="1" customWidth="1"/>
    <col min="14577" max="14577" width="45.85546875" style="1" customWidth="1"/>
    <col min="14578" max="14578" width="8.85546875" style="1" customWidth="1"/>
    <col min="14579" max="14579" width="2.85546875" style="1" customWidth="1"/>
    <col min="14580" max="14581" width="15.7109375" style="1" customWidth="1"/>
    <col min="14582" max="14582" width="2.85546875" style="1" customWidth="1"/>
    <col min="14583" max="14583" width="10.85546875" style="1" customWidth="1"/>
    <col min="14584" max="14584" width="2.85546875" style="1" customWidth="1"/>
    <col min="14585" max="14586" width="15.7109375" style="1" customWidth="1"/>
    <col min="14587" max="14587" width="2.85546875" style="1" customWidth="1"/>
    <col min="14588" max="14588" width="10.85546875" style="1" customWidth="1"/>
    <col min="14589" max="14589" width="2.85546875" style="1" customWidth="1"/>
    <col min="14590" max="14831" width="9.140625" style="1"/>
    <col min="14832" max="14832" width="2.85546875" style="1" customWidth="1"/>
    <col min="14833" max="14833" width="45.85546875" style="1" customWidth="1"/>
    <col min="14834" max="14834" width="8.85546875" style="1" customWidth="1"/>
    <col min="14835" max="14835" width="2.85546875" style="1" customWidth="1"/>
    <col min="14836" max="14837" width="15.7109375" style="1" customWidth="1"/>
    <col min="14838" max="14838" width="2.85546875" style="1" customWidth="1"/>
    <col min="14839" max="14839" width="10.85546875" style="1" customWidth="1"/>
    <col min="14840" max="14840" width="2.85546875" style="1" customWidth="1"/>
    <col min="14841" max="14842" width="15.7109375" style="1" customWidth="1"/>
    <col min="14843" max="14843" width="2.85546875" style="1" customWidth="1"/>
    <col min="14844" max="14844" width="10.85546875" style="1" customWidth="1"/>
    <col min="14845" max="14845" width="2.85546875" style="1" customWidth="1"/>
    <col min="14846" max="15087" width="9.140625" style="1"/>
    <col min="15088" max="15088" width="2.85546875" style="1" customWidth="1"/>
    <col min="15089" max="15089" width="45.85546875" style="1" customWidth="1"/>
    <col min="15090" max="15090" width="8.85546875" style="1" customWidth="1"/>
    <col min="15091" max="15091" width="2.85546875" style="1" customWidth="1"/>
    <col min="15092" max="15093" width="15.7109375" style="1" customWidth="1"/>
    <col min="15094" max="15094" width="2.85546875" style="1" customWidth="1"/>
    <col min="15095" max="15095" width="10.85546875" style="1" customWidth="1"/>
    <col min="15096" max="15096" width="2.85546875" style="1" customWidth="1"/>
    <col min="15097" max="15098" width="15.7109375" style="1" customWidth="1"/>
    <col min="15099" max="15099" width="2.85546875" style="1" customWidth="1"/>
    <col min="15100" max="15100" width="10.85546875" style="1" customWidth="1"/>
    <col min="15101" max="15101" width="2.85546875" style="1" customWidth="1"/>
    <col min="15102" max="15343" width="9.140625" style="1"/>
    <col min="15344" max="15344" width="2.85546875" style="1" customWidth="1"/>
    <col min="15345" max="15345" width="45.85546875" style="1" customWidth="1"/>
    <col min="15346" max="15346" width="8.85546875" style="1" customWidth="1"/>
    <col min="15347" max="15347" width="2.85546875" style="1" customWidth="1"/>
    <col min="15348" max="15349" width="15.7109375" style="1" customWidth="1"/>
    <col min="15350" max="15350" width="2.85546875" style="1" customWidth="1"/>
    <col min="15351" max="15351" width="10.85546875" style="1" customWidth="1"/>
    <col min="15352" max="15352" width="2.85546875" style="1" customWidth="1"/>
    <col min="15353" max="15354" width="15.7109375" style="1" customWidth="1"/>
    <col min="15355" max="15355" width="2.85546875" style="1" customWidth="1"/>
    <col min="15356" max="15356" width="10.85546875" style="1" customWidth="1"/>
    <col min="15357" max="15357" width="2.85546875" style="1" customWidth="1"/>
    <col min="15358" max="15599" width="9.140625" style="1"/>
    <col min="15600" max="15600" width="2.85546875" style="1" customWidth="1"/>
    <col min="15601" max="15601" width="45.85546875" style="1" customWidth="1"/>
    <col min="15602" max="15602" width="8.85546875" style="1" customWidth="1"/>
    <col min="15603" max="15603" width="2.85546875" style="1" customWidth="1"/>
    <col min="15604" max="15605" width="15.7109375" style="1" customWidth="1"/>
    <col min="15606" max="15606" width="2.85546875" style="1" customWidth="1"/>
    <col min="15607" max="15607" width="10.85546875" style="1" customWidth="1"/>
    <col min="15608" max="15608" width="2.85546875" style="1" customWidth="1"/>
    <col min="15609" max="15610" width="15.7109375" style="1" customWidth="1"/>
    <col min="15611" max="15611" width="2.85546875" style="1" customWidth="1"/>
    <col min="15612" max="15612" width="10.85546875" style="1" customWidth="1"/>
    <col min="15613" max="15613" width="2.85546875" style="1" customWidth="1"/>
    <col min="15614" max="15855" width="9.140625" style="1"/>
    <col min="15856" max="15856" width="2.85546875" style="1" customWidth="1"/>
    <col min="15857" max="15857" width="45.85546875" style="1" customWidth="1"/>
    <col min="15858" max="15858" width="8.85546875" style="1" customWidth="1"/>
    <col min="15859" max="15859" width="2.85546875" style="1" customWidth="1"/>
    <col min="15860" max="15861" width="15.7109375" style="1" customWidth="1"/>
    <col min="15862" max="15862" width="2.85546875" style="1" customWidth="1"/>
    <col min="15863" max="15863" width="10.85546875" style="1" customWidth="1"/>
    <col min="15864" max="15864" width="2.85546875" style="1" customWidth="1"/>
    <col min="15865" max="15866" width="15.7109375" style="1" customWidth="1"/>
    <col min="15867" max="15867" width="2.85546875" style="1" customWidth="1"/>
    <col min="15868" max="15868" width="10.85546875" style="1" customWidth="1"/>
    <col min="15869" max="15869" width="2.85546875" style="1" customWidth="1"/>
    <col min="15870" max="16111" width="9.140625" style="1"/>
    <col min="16112" max="16112" width="2.85546875" style="1" customWidth="1"/>
    <col min="16113" max="16113" width="45.85546875" style="1" customWidth="1"/>
    <col min="16114" max="16114" width="8.85546875" style="1" customWidth="1"/>
    <col min="16115" max="16115" width="2.85546875" style="1" customWidth="1"/>
    <col min="16116" max="16117" width="15.7109375" style="1" customWidth="1"/>
    <col min="16118" max="16118" width="2.85546875" style="1" customWidth="1"/>
    <col min="16119" max="16119" width="10.85546875" style="1" customWidth="1"/>
    <col min="16120" max="16120" width="2.85546875" style="1" customWidth="1"/>
    <col min="16121" max="16122" width="15.7109375" style="1" customWidth="1"/>
    <col min="16123" max="16123" width="2.85546875" style="1" customWidth="1"/>
    <col min="16124" max="16124" width="10.85546875" style="1" customWidth="1"/>
    <col min="16125" max="16125" width="2.85546875" style="1" customWidth="1"/>
    <col min="16126" max="16384" width="9.140625" style="1"/>
  </cols>
  <sheetData>
    <row r="2" spans="2:15" x14ac:dyDescent="0.25">
      <c r="B2" s="27" t="s">
        <v>505</v>
      </c>
    </row>
    <row r="3" spans="2:15" x14ac:dyDescent="0.25">
      <c r="B3" s="27" t="s">
        <v>309</v>
      </c>
    </row>
    <row r="4" spans="2:15" x14ac:dyDescent="0.25">
      <c r="B4" s="1522" t="s">
        <v>310</v>
      </c>
      <c r="C4" s="1519" t="s">
        <v>311</v>
      </c>
      <c r="E4" s="1519" t="s">
        <v>516</v>
      </c>
      <c r="F4" s="1519" t="s">
        <v>457</v>
      </c>
      <c r="G4" s="140"/>
      <c r="H4" s="1519" t="s">
        <v>517</v>
      </c>
      <c r="I4" s="140"/>
      <c r="J4" s="1519" t="s">
        <v>518</v>
      </c>
      <c r="K4" s="1519" t="s">
        <v>458</v>
      </c>
      <c r="L4" s="140"/>
      <c r="M4" s="1519" t="s">
        <v>517</v>
      </c>
    </row>
    <row r="5" spans="2:15" x14ac:dyDescent="0.25">
      <c r="B5" s="1523"/>
      <c r="C5" s="1520"/>
      <c r="E5" s="1520"/>
      <c r="F5" s="1520"/>
      <c r="G5" s="140"/>
      <c r="H5" s="1520"/>
      <c r="I5" s="140"/>
      <c r="J5" s="1520"/>
      <c r="K5" s="1520"/>
      <c r="L5" s="140"/>
      <c r="M5" s="1520"/>
    </row>
    <row r="6" spans="2:15" x14ac:dyDescent="0.25">
      <c r="B6" s="1524"/>
      <c r="C6" s="1521"/>
      <c r="E6" s="1521"/>
      <c r="F6" s="1521"/>
      <c r="G6" s="140"/>
      <c r="H6" s="1521"/>
      <c r="I6" s="140"/>
      <c r="J6" s="1521"/>
      <c r="K6" s="1521"/>
      <c r="L6" s="140"/>
      <c r="M6" s="1521"/>
    </row>
    <row r="8" spans="2:15" x14ac:dyDescent="0.25">
      <c r="B8" s="141" t="s">
        <v>6</v>
      </c>
    </row>
    <row r="9" spans="2:15" x14ac:dyDescent="0.25">
      <c r="B9" s="227" t="s">
        <v>508</v>
      </c>
      <c r="C9" s="410" t="s">
        <v>9</v>
      </c>
      <c r="E9" s="385">
        <f>VLOOKUP(C9,'2018+2019FX rates'!D1:G135,4,FALSE)</f>
        <v>4.0199999999999996</v>
      </c>
      <c r="F9" s="408">
        <f>VLOOKUP(C9,'2018+2019FX rates'!D1:H135,5,FALSE)</f>
        <v>3.8780000000000001</v>
      </c>
      <c r="H9" s="362">
        <f t="shared" ref="H9:H26" si="0">(E9-F9)/F9</f>
        <v>3.6616812790097847E-2</v>
      </c>
      <c r="J9" s="1043">
        <f>VLOOKUP(C9,'2018+2019FX rates'!D1:E135,2,FALSE)</f>
        <v>3.9525833333333331</v>
      </c>
      <c r="K9" s="1043">
        <f>VLOOKUP(C9,'2018+2019FX rates'!D1:F135,3,FALSE)</f>
        <v>3.6767499999999997</v>
      </c>
      <c r="M9" s="826">
        <f t="shared" ref="M9:M26" si="1">(J9-K9)/K9</f>
        <v>7.5020965073321108E-2</v>
      </c>
      <c r="O9" s="17"/>
    </row>
    <row r="10" spans="2:15" x14ac:dyDescent="0.25">
      <c r="B10" s="227" t="s">
        <v>104</v>
      </c>
      <c r="C10" s="359" t="s">
        <v>312</v>
      </c>
      <c r="E10" s="387">
        <f>VLOOKUP(C10,'2018+2019FX rates'!D1:G135,4,FALSE)</f>
        <v>2.0190000000000001</v>
      </c>
      <c r="F10" s="409">
        <f>VLOOKUP(C10,'2018+2019FX rates'!D1:H135,5,FALSE)</f>
        <v>2</v>
      </c>
      <c r="H10" s="363">
        <f t="shared" si="0"/>
        <v>9.5000000000000639E-3</v>
      </c>
      <c r="J10" s="568">
        <f>VLOOKUP(C10,'2018+2019FX rates'!D1:E135,2,FALSE)</f>
        <v>2.0094999999999996</v>
      </c>
      <c r="K10" s="1038">
        <f>VLOOKUP(C10,'2018+2019FX rates'!D1:F135,3,FALSE)</f>
        <v>2</v>
      </c>
      <c r="M10" s="492">
        <f t="shared" si="1"/>
        <v>4.7499999999998099E-3</v>
      </c>
      <c r="O10" s="17"/>
    </row>
    <row r="11" spans="2:15" x14ac:dyDescent="0.25">
      <c r="B11" s="227" t="s">
        <v>519</v>
      </c>
      <c r="C11" s="359" t="s">
        <v>19</v>
      </c>
      <c r="E11" s="387">
        <f>VLOOKUP(C11,'2018+2019FX rates'!D2:G136,4,FALSE)</f>
        <v>1</v>
      </c>
      <c r="F11" s="409">
        <f>VLOOKUP(C11,'2018+2019FX rates'!D2:H136,5,FALSE)</f>
        <v>1</v>
      </c>
      <c r="H11" s="363">
        <f t="shared" si="0"/>
        <v>0</v>
      </c>
      <c r="J11" s="568">
        <f>VLOOKUP(C11,'2018+2019FX rates'!D2:E136,2,FALSE)</f>
        <v>1</v>
      </c>
      <c r="K11" s="1038">
        <f>VLOOKUP(C11,'2018+2019FX rates'!D2:F136,3,FALSE)</f>
        <v>1</v>
      </c>
      <c r="M11" s="492">
        <f t="shared" si="1"/>
        <v>0</v>
      </c>
      <c r="O11" s="17"/>
    </row>
    <row r="12" spans="2:15" x14ac:dyDescent="0.25">
      <c r="B12" s="227" t="s">
        <v>7</v>
      </c>
      <c r="C12" s="359" t="s">
        <v>512</v>
      </c>
      <c r="E12" s="387">
        <f>VLOOKUP(C12,'2018+2019FX rates'!D3:G137,4,FALSE)</f>
        <v>1</v>
      </c>
      <c r="F12" s="409">
        <f>VLOOKUP(C12,'2018+2019FX rates'!D3:H137,5,FALSE)</f>
        <v>1</v>
      </c>
      <c r="H12" s="363">
        <f t="shared" si="0"/>
        <v>0</v>
      </c>
      <c r="J12" s="568">
        <f>VLOOKUP(C12,'2018+2019FX rates'!D3:E137,2,FALSE)</f>
        <v>1</v>
      </c>
      <c r="K12" s="1038">
        <f>VLOOKUP(C12,'2018+2019FX rates'!D3:F137,3,FALSE)</f>
        <v>1</v>
      </c>
      <c r="M12" s="492">
        <f t="shared" si="1"/>
        <v>0</v>
      </c>
      <c r="O12" s="17"/>
    </row>
    <row r="13" spans="2:15" x14ac:dyDescent="0.25">
      <c r="B13" s="1036" t="s">
        <v>11</v>
      </c>
      <c r="C13" s="1037" t="s">
        <v>12</v>
      </c>
      <c r="D13" s="440"/>
      <c r="E13" s="387">
        <f>VLOOKUP(C13,'2018+2019FX rates'!D4:G138,4,FALSE)</f>
        <v>751.95</v>
      </c>
      <c r="F13" s="409">
        <f>VLOOKUP(C13,'2018+2019FX rates'!D4:H138,5,FALSE)</f>
        <v>693.08900000000006</v>
      </c>
      <c r="H13" s="363">
        <f t="shared" si="0"/>
        <v>8.4925601185417726E-2</v>
      </c>
      <c r="J13" s="568">
        <f>VLOOKUP(C13,'2018+2019FX rates'!D4:E138,2,FALSE)</f>
        <v>708.47008333333326</v>
      </c>
      <c r="K13" s="1038">
        <f>VLOOKUP(C13,'2018+2019FX rates'!D4:F138,3,FALSE)</f>
        <v>643.86166666666668</v>
      </c>
      <c r="M13" s="492">
        <f t="shared" si="1"/>
        <v>0.10034518284206999</v>
      </c>
      <c r="O13" s="17"/>
    </row>
    <row r="14" spans="2:15" x14ac:dyDescent="0.25">
      <c r="B14" s="227" t="s">
        <v>13</v>
      </c>
      <c r="C14" s="359" t="s">
        <v>14</v>
      </c>
      <c r="E14" s="387">
        <f>VLOOKUP(C14,'2018+2019FX rates'!D5:G139,4,FALSE)</f>
        <v>3287.23</v>
      </c>
      <c r="F14" s="409">
        <f>VLOOKUP(C14,'2018+2019FX rates'!D5:H139,5,FALSE)</f>
        <v>3245.01</v>
      </c>
      <c r="H14" s="363">
        <f t="shared" si="0"/>
        <v>1.3010745729597073E-2</v>
      </c>
      <c r="J14" s="568">
        <f>VLOOKUP(C14,'2018+2019FX rates'!D5:E139,2,FALSE)</f>
        <v>3295.4500000000007</v>
      </c>
      <c r="K14" s="1038">
        <f>VLOOKUP(C14,'2018+2019FX rates'!D5:F139,3,FALSE)</f>
        <v>2970.6016666666674</v>
      </c>
      <c r="M14" s="492">
        <f t="shared" si="1"/>
        <v>0.10935439004780735</v>
      </c>
      <c r="O14" s="17"/>
    </row>
    <row r="15" spans="2:15" x14ac:dyDescent="0.25">
      <c r="B15" s="227" t="s">
        <v>15</v>
      </c>
      <c r="C15" s="359" t="s">
        <v>16</v>
      </c>
      <c r="E15" s="387">
        <f>VLOOKUP(C15,'2018+2019FX rates'!D6:G140,4,FALSE)</f>
        <v>3.3130000000000002</v>
      </c>
      <c r="F15" s="409">
        <f>VLOOKUP(C15,'2018+2019FX rates'!D6:H140,5,FALSE)</f>
        <v>3.3639999999999999</v>
      </c>
      <c r="H15" s="363">
        <f t="shared" si="0"/>
        <v>-1.5160523186682436E-2</v>
      </c>
      <c r="J15" s="568">
        <f>VLOOKUP(C15,'2018+2019FX rates'!D6:E140,2,FALSE)</f>
        <v>3.3380833333333335</v>
      </c>
      <c r="K15" s="1038">
        <f>VLOOKUP(C15,'2018+2019FX rates'!D6:F140,3,FALSE)</f>
        <v>3.2792499999999998</v>
      </c>
      <c r="M15" s="492">
        <f t="shared" si="1"/>
        <v>1.7941094254275747E-2</v>
      </c>
      <c r="O15" s="17"/>
    </row>
    <row r="16" spans="2:15" x14ac:dyDescent="0.25">
      <c r="B16" s="227" t="s">
        <v>105</v>
      </c>
      <c r="C16" s="359" t="s">
        <v>19</v>
      </c>
      <c r="E16" s="387">
        <f>VLOOKUP(C16,'2018+2019FX rates'!D7:G141,4,FALSE)</f>
        <v>1</v>
      </c>
      <c r="F16" s="409">
        <f>VLOOKUP(C16,'2018+2019FX rates'!D7:H141,5,FALSE)</f>
        <v>1</v>
      </c>
      <c r="H16" s="363">
        <f t="shared" si="0"/>
        <v>0</v>
      </c>
      <c r="J16" s="568">
        <f>VLOOKUP(C16,'2018+2019FX rates'!D7:E141,2,FALSE)</f>
        <v>1</v>
      </c>
      <c r="K16" s="1038">
        <f>VLOOKUP(C16,'2018+2019FX rates'!D7:F141,3,FALSE)</f>
        <v>1</v>
      </c>
      <c r="M16" s="492">
        <f t="shared" si="1"/>
        <v>0</v>
      </c>
      <c r="O16" s="17"/>
    </row>
    <row r="17" spans="2:15" x14ac:dyDescent="0.25">
      <c r="B17" s="227" t="s">
        <v>509</v>
      </c>
      <c r="C17" s="359" t="s">
        <v>12</v>
      </c>
      <c r="E17" s="387">
        <f>VLOOKUP(C17,'2018+2019FX rates'!D8:G142,4,FALSE)</f>
        <v>751.95</v>
      </c>
      <c r="F17" s="409">
        <f>VLOOKUP(C17,'2018+2019FX rates'!D8:H142,5,FALSE)</f>
        <v>693.08900000000006</v>
      </c>
      <c r="H17" s="363">
        <f t="shared" si="0"/>
        <v>8.4925601185417726E-2</v>
      </c>
      <c r="J17" s="568">
        <f>VLOOKUP(C17,'2018+2019FX rates'!D8:E142,2,FALSE)</f>
        <v>708.47008333333326</v>
      </c>
      <c r="K17" s="1038">
        <f>VLOOKUP(C17,'2018+2019FX rates'!D8:F142,3,FALSE)</f>
        <v>643.86166666666668</v>
      </c>
      <c r="M17" s="492">
        <f t="shared" si="1"/>
        <v>0.10034518284206999</v>
      </c>
      <c r="O17" s="17"/>
    </row>
    <row r="18" spans="2:15" x14ac:dyDescent="0.25">
      <c r="B18" s="227" t="s">
        <v>17</v>
      </c>
      <c r="C18" s="359" t="s">
        <v>513</v>
      </c>
      <c r="E18" s="387">
        <f>VLOOKUP(C18,'2018+2019FX rates'!D9:G143,4,FALSE)</f>
        <v>18.931999999999999</v>
      </c>
      <c r="F18" s="409">
        <f>VLOOKUP(C18,'2018+2019FX rates'!D9:H143,5,FALSE)</f>
        <v>19.645</v>
      </c>
      <c r="H18" s="363">
        <f t="shared" si="0"/>
        <v>-3.6294222448460221E-2</v>
      </c>
      <c r="J18" s="568">
        <f>VLOOKUP(C18,'2018+2019FX rates'!D9:E143,2,FALSE)</f>
        <v>19.367916666666662</v>
      </c>
      <c r="K18" s="1038">
        <f>VLOOKUP(C18,'2018+2019FX rates'!D9:F143,3,FALSE)</f>
        <v>19.223083333333335</v>
      </c>
      <c r="M18" s="492">
        <f t="shared" si="1"/>
        <v>7.5343445597087196E-3</v>
      </c>
      <c r="O18" s="17"/>
    </row>
    <row r="19" spans="2:15" x14ac:dyDescent="0.25">
      <c r="B19" s="590" t="s">
        <v>106</v>
      </c>
      <c r="C19" s="359" t="s">
        <v>314</v>
      </c>
      <c r="E19" s="387">
        <f>VLOOKUP(C19,'2018+2019FX rates'!D10:G144,4,FALSE)</f>
        <v>571.01</v>
      </c>
      <c r="F19" s="409">
        <f>VLOOKUP(C19,'2018+2019FX rates'!D10:H144,5,FALSE)</f>
        <v>597.04999999999995</v>
      </c>
      <c r="H19" s="363">
        <f t="shared" si="0"/>
        <v>-4.36144376517879E-2</v>
      </c>
      <c r="J19" s="568">
        <f>VLOOKUP(C19,'2018+2019FX rates'!D10:E144,2,FALSE)</f>
        <v>579.64333333333332</v>
      </c>
      <c r="K19" s="1038">
        <f>VLOOKUP(C19,'2018+2019FX rates'!D10:F144,3,FALSE)</f>
        <v>570.03525000000002</v>
      </c>
      <c r="M19" s="492">
        <f t="shared" si="1"/>
        <v>1.6855244185922356E-2</v>
      </c>
      <c r="O19" s="17"/>
    </row>
    <row r="20" spans="2:15" x14ac:dyDescent="0.25">
      <c r="B20" s="227" t="s">
        <v>510</v>
      </c>
      <c r="C20" s="359" t="s">
        <v>313</v>
      </c>
      <c r="E20" s="387">
        <f>VLOOKUP(C20,'2018+2019FX rates'!D11:G145,4,FALSE)</f>
        <v>59.87</v>
      </c>
      <c r="F20" s="409">
        <f>VLOOKUP(C20,'2018+2019FX rates'!D11:H145,5,FALSE)</f>
        <v>37.668999999999997</v>
      </c>
      <c r="H20" s="363">
        <f t="shared" si="0"/>
        <v>0.5893705699646925</v>
      </c>
      <c r="J20" s="568">
        <f>VLOOKUP(C20,'2018+2019FX rates'!D11:E145,2,FALSE)</f>
        <v>49.347166666666659</v>
      </c>
      <c r="K20" s="1038">
        <f>VLOOKUP(C20,'2018+2019FX rates'!D11:F145,3,FALSE)</f>
        <v>29.329666666666668</v>
      </c>
      <c r="M20" s="492">
        <f t="shared" si="1"/>
        <v>0.68250008523792716</v>
      </c>
      <c r="O20" s="17"/>
    </row>
    <row r="21" spans="2:15" x14ac:dyDescent="0.25">
      <c r="B21" s="1021" t="s">
        <v>511</v>
      </c>
      <c r="C21" s="359" t="s">
        <v>19</v>
      </c>
      <c r="E21" s="387">
        <f>VLOOKUP(C21,'2018+2019FX rates'!D12:G146,4,FALSE)</f>
        <v>1</v>
      </c>
      <c r="F21" s="409">
        <f>VLOOKUP(C21,'2018+2019FX rates'!D12:H146,5,FALSE)</f>
        <v>1</v>
      </c>
      <c r="H21" s="363">
        <f t="shared" si="0"/>
        <v>0</v>
      </c>
      <c r="J21" s="568">
        <f>VLOOKUP(C21,'2018+2019FX rates'!D12:E146,2,FALSE)</f>
        <v>1</v>
      </c>
      <c r="K21" s="1038">
        <f>VLOOKUP(C21,'2018+2019FX rates'!D12:F146,3,FALSE)</f>
        <v>1</v>
      </c>
      <c r="M21" s="492">
        <f t="shared" si="1"/>
        <v>0</v>
      </c>
      <c r="O21" s="17"/>
    </row>
    <row r="22" spans="2:15" x14ac:dyDescent="0.25">
      <c r="B22" s="227" t="s">
        <v>437</v>
      </c>
      <c r="C22" s="359" t="s">
        <v>19</v>
      </c>
      <c r="E22" s="387">
        <f>VLOOKUP(C22,'2018+2019FX rates'!D13:G147,4,FALSE)</f>
        <v>1</v>
      </c>
      <c r="F22" s="409">
        <f>VLOOKUP(C22,'2018+2019FX rates'!D13:H147,5,FALSE)</f>
        <v>1</v>
      </c>
      <c r="H22" s="363">
        <f t="shared" si="0"/>
        <v>0</v>
      </c>
      <c r="J22" s="568">
        <f>VLOOKUP(C22,'2018+2019FX rates'!D13:E147,2,FALSE)</f>
        <v>1</v>
      </c>
      <c r="K22" s="1038">
        <f>VLOOKUP(C22,'2018+2019FX rates'!D13:F147,3,FALSE)</f>
        <v>1</v>
      </c>
      <c r="M22" s="492">
        <f t="shared" si="1"/>
        <v>0</v>
      </c>
      <c r="O22" s="17"/>
    </row>
    <row r="23" spans="2:15" x14ac:dyDescent="0.25">
      <c r="B23" s="227" t="s">
        <v>111</v>
      </c>
      <c r="C23" s="359" t="s">
        <v>315</v>
      </c>
      <c r="E23" s="387">
        <f>VLOOKUP(C23,'2018+2019FX rates'!D14:G148,4,FALSE)</f>
        <v>132</v>
      </c>
      <c r="F23" s="409">
        <f>VLOOKUP(C23,'2018+2019FX rates'!D14:H148,5,FALSE)</f>
        <v>126.366</v>
      </c>
      <c r="H23" s="363">
        <f t="shared" si="0"/>
        <v>4.4584777550923514E-2</v>
      </c>
      <c r="J23" s="568">
        <f>VLOOKUP(C23,'2018+2019FX rates'!D14:E148,2,FALSE)</f>
        <v>132.68174999999999</v>
      </c>
      <c r="K23" s="1038">
        <f>VLOOKUP(C23,'2018+2019FX rates'!D14:F148,3,FALSE)</f>
        <v>127.61316666666666</v>
      </c>
      <c r="M23" s="492">
        <f t="shared" si="1"/>
        <v>3.9718341498199666E-2</v>
      </c>
      <c r="O23" s="17"/>
    </row>
    <row r="24" spans="2:15" x14ac:dyDescent="0.25">
      <c r="B24" s="227" t="s">
        <v>20</v>
      </c>
      <c r="C24" s="359" t="s">
        <v>19</v>
      </c>
      <c r="E24" s="387">
        <f>VLOOKUP(C24,'2018+2019FX rates'!D15:G149,4,FALSE)</f>
        <v>1</v>
      </c>
      <c r="F24" s="409">
        <f>VLOOKUP(C24,'2018+2019FX rates'!D15:H149,5,FALSE)</f>
        <v>1</v>
      </c>
      <c r="H24" s="363">
        <f t="shared" si="0"/>
        <v>0</v>
      </c>
      <c r="J24" s="568">
        <f>VLOOKUP(C24,'2018+2019FX rates'!D15:E149,2,FALSE)</f>
        <v>1</v>
      </c>
      <c r="K24" s="1038">
        <f>VLOOKUP(C24,'2018+2019FX rates'!D15:F149,3,FALSE)</f>
        <v>1</v>
      </c>
      <c r="M24" s="492">
        <f t="shared" si="1"/>
        <v>0</v>
      </c>
      <c r="O24" s="17"/>
    </row>
    <row r="25" spans="2:15" x14ac:dyDescent="0.25">
      <c r="B25" s="227" t="s">
        <v>112</v>
      </c>
      <c r="C25" s="359" t="s">
        <v>19</v>
      </c>
      <c r="E25" s="387">
        <f>VLOOKUP(C25,'2018+2019FX rates'!D16:G150,4,FALSE)</f>
        <v>1</v>
      </c>
      <c r="F25" s="409">
        <f>VLOOKUP(C25,'2018+2019FX rates'!D16:H150,5,FALSE)</f>
        <v>1</v>
      </c>
      <c r="H25" s="363">
        <f t="shared" si="0"/>
        <v>0</v>
      </c>
      <c r="J25" s="568">
        <f>VLOOKUP(C25,'2018+2019FX rates'!D16:E150,2,FALSE)</f>
        <v>1</v>
      </c>
      <c r="K25" s="1038">
        <f>VLOOKUP(C25,'2018+2019FX rates'!D16:F150,3,FALSE)</f>
        <v>1</v>
      </c>
      <c r="M25" s="492">
        <f t="shared" si="1"/>
        <v>0</v>
      </c>
      <c r="O25" s="17"/>
    </row>
    <row r="26" spans="2:15" x14ac:dyDescent="0.25">
      <c r="B26" s="1051" t="s">
        <v>21</v>
      </c>
      <c r="C26" s="1052" t="s">
        <v>22</v>
      </c>
      <c r="E26" s="389">
        <f>VLOOKUP(C26,'2018+2019FX rates'!D17:G151,4,FALSE)</f>
        <v>1.2989999999999999</v>
      </c>
      <c r="F26" s="389">
        <f>VLOOKUP(C26,'2018+2019FX rates'!D17:H151,5,FALSE)</f>
        <v>1.363</v>
      </c>
      <c r="H26" s="364">
        <f t="shared" si="0"/>
        <v>-4.6955245781364681E-2</v>
      </c>
      <c r="J26" s="389">
        <f>VLOOKUP(C26,'2018+2019FX rates'!D17:E151,2,FALSE)</f>
        <v>1.3251666666666664</v>
      </c>
      <c r="K26" s="360">
        <f>VLOOKUP(C26,'2018+2019FX rates'!D17:F151,3,FALSE)</f>
        <v>1.2997499999999997</v>
      </c>
      <c r="M26" s="364">
        <f t="shared" si="1"/>
        <v>1.9555042636404424E-2</v>
      </c>
      <c r="O26" s="17"/>
    </row>
    <row r="27" spans="2:15" x14ac:dyDescent="0.25">
      <c r="E27" s="17"/>
      <c r="F27" s="17"/>
      <c r="H27" s="84"/>
      <c r="J27" s="17"/>
      <c r="K27" s="17"/>
      <c r="M27" s="84"/>
    </row>
    <row r="28" spans="2:15" x14ac:dyDescent="0.25">
      <c r="B28" s="141" t="s">
        <v>23</v>
      </c>
      <c r="E28" s="17"/>
      <c r="F28" s="17"/>
      <c r="H28" s="84"/>
      <c r="J28" s="17"/>
      <c r="K28" s="17"/>
      <c r="M28" s="84"/>
      <c r="O28" s="17"/>
    </row>
    <row r="29" spans="2:15" x14ac:dyDescent="0.25">
      <c r="B29" s="668" t="s">
        <v>539</v>
      </c>
      <c r="C29" s="1049" t="s">
        <v>541</v>
      </c>
      <c r="E29" s="385">
        <f>VLOOKUP(C29,'2018+2019FX rates'!D1:G135,4,FALSE)</f>
        <v>479</v>
      </c>
      <c r="F29" s="385">
        <f>VLOOKUP(C29,'2018+2019FX rates'!D1:H135,5,FALSE)</f>
        <v>484</v>
      </c>
      <c r="H29" s="362">
        <f t="shared" ref="H29:H56" si="2">(E29-F29)/F29</f>
        <v>-1.0330578512396695E-2</v>
      </c>
      <c r="J29" s="385">
        <f>VLOOKUP(C29,'2018+2019FX rates'!D20:E154,2,FALSE)</f>
        <v>485.82783333333327</v>
      </c>
      <c r="K29" s="385">
        <f>VLOOKUP(C29,'2018+2019FX rates'!D20:F154,3,FALSE)</f>
        <v>489.59416666666658</v>
      </c>
      <c r="M29" s="362">
        <f t="shared" ref="M29:M56" si="3">(J29-K29)/K29</f>
        <v>-7.6927659473066453E-3</v>
      </c>
    </row>
    <row r="30" spans="2:15" x14ac:dyDescent="0.25">
      <c r="B30" s="673" t="s">
        <v>543</v>
      </c>
      <c r="C30" s="1050" t="s">
        <v>24</v>
      </c>
      <c r="E30" s="387">
        <f>VLOOKUP(C30,'2018+2019FX rates'!D1:G135,4,FALSE)</f>
        <v>1.4239999999999999</v>
      </c>
      <c r="F30" s="387">
        <f>VLOOKUP(C30,'2018+2019FX rates'!D1:H135,5,FALSE)</f>
        <v>1.417</v>
      </c>
      <c r="H30" s="363">
        <f t="shared" si="2"/>
        <v>4.9400141143259666E-3</v>
      </c>
      <c r="J30" s="387">
        <f>VLOOKUP(C30,'2018+2019FX rates'!D21:E155,2,FALSE)</f>
        <v>1.4383333333333335</v>
      </c>
      <c r="K30" s="387">
        <f>VLOOKUP(C30,'2018+2019FX rates'!D21:F155,3,FALSE)</f>
        <v>1.3440000000000001</v>
      </c>
      <c r="M30" s="363">
        <f t="shared" si="3"/>
        <v>7.0188492063492092E-2</v>
      </c>
    </row>
    <row r="31" spans="2:15" x14ac:dyDescent="0.25">
      <c r="B31" s="673" t="s">
        <v>545</v>
      </c>
      <c r="C31" s="1050" t="s">
        <v>25</v>
      </c>
      <c r="E31" s="387">
        <f>VLOOKUP(C31,'2018+2019FX rates'!D2:G136,4,FALSE)</f>
        <v>71.355000000000004</v>
      </c>
      <c r="F31" s="387">
        <f>VLOOKUP(C31,'2018+2019FX rates'!D2:H136,5,FALSE)</f>
        <v>69.438999999999993</v>
      </c>
      <c r="H31" s="363">
        <f t="shared" si="2"/>
        <v>2.7592563256959506E-2</v>
      </c>
      <c r="J31" s="387">
        <f>VLOOKUP(C31,'2018+2019FX rates'!D22:E156,2,FALSE)</f>
        <v>70.459333333333333</v>
      </c>
      <c r="K31" s="387">
        <f>VLOOKUP(C31,'2018+2019FX rates'!D22:F156,3,FALSE)</f>
        <v>68.345999999999989</v>
      </c>
      <c r="M31" s="363">
        <f t="shared" si="3"/>
        <v>3.0921097552648939E-2</v>
      </c>
    </row>
    <row r="32" spans="2:15" x14ac:dyDescent="0.25">
      <c r="B32" s="673" t="s">
        <v>26</v>
      </c>
      <c r="C32" s="1050" t="s">
        <v>27</v>
      </c>
      <c r="D32" s="440"/>
      <c r="E32" s="387">
        <f>VLOOKUP(C32,'2018+2019FX rates'!D3:G137,4,FALSE)</f>
        <v>4.09</v>
      </c>
      <c r="F32" s="387">
        <f>VLOOKUP(C32,'2018+2019FX rates'!D3:H137,5,FALSE)</f>
        <v>4.1340000000000003</v>
      </c>
      <c r="H32" s="363">
        <f t="shared" si="2"/>
        <v>-1.0643444605708872E-2</v>
      </c>
      <c r="J32" s="387">
        <f>VLOOKUP(C32,'2018+2019FX rates'!D23:E157,2,FALSE)</f>
        <v>4.1394166666666665</v>
      </c>
      <c r="K32" s="387">
        <f>VLOOKUP(C32,'2018+2019FX rates'!D23:F157,3,FALSE)</f>
        <v>4.0347499999999998</v>
      </c>
      <c r="M32" s="363">
        <f t="shared" si="3"/>
        <v>2.5941301608939014E-2</v>
      </c>
    </row>
    <row r="33" spans="2:13" x14ac:dyDescent="0.25">
      <c r="B33" s="673" t="s">
        <v>114</v>
      </c>
      <c r="C33" s="1050" t="s">
        <v>115</v>
      </c>
      <c r="D33" s="440"/>
      <c r="E33" s="387">
        <f>VLOOKUP(C33,'2018+2019FX rates'!D4:G138,4,FALSE)</f>
        <v>84.894999999999996</v>
      </c>
      <c r="F33" s="387">
        <f>VLOOKUP(C33,'2018+2019FX rates'!D4:H138,5,FALSE)</f>
        <v>82.655000000000001</v>
      </c>
      <c r="H33" s="363">
        <f t="shared" si="2"/>
        <v>2.7100598874841144E-2</v>
      </c>
      <c r="J33" s="387">
        <f>VLOOKUP(C33,'2018+2019FX rates'!D24:E158,2,FALSE)</f>
        <v>83.854583333333338</v>
      </c>
      <c r="K33" s="387">
        <f>VLOOKUP(C33,'2018+2019FX rates'!D24:F158,3,FALSE)</f>
        <v>83.030749999999998</v>
      </c>
      <c r="M33" s="363">
        <f t="shared" si="3"/>
        <v>9.922026879599909E-3</v>
      </c>
    </row>
    <row r="34" spans="2:13" x14ac:dyDescent="0.25">
      <c r="B34" s="673" t="s">
        <v>28</v>
      </c>
      <c r="C34" s="1050" t="s">
        <v>29</v>
      </c>
      <c r="D34" s="440"/>
      <c r="E34" s="387">
        <f>VLOOKUP(C34,'2018+2019FX rates'!D5:G139,4,FALSE)</f>
        <v>181.375</v>
      </c>
      <c r="F34" s="387">
        <f>VLOOKUP(C34,'2018+2019FX rates'!D5:H139,5,FALSE)</f>
        <v>182.30799999999999</v>
      </c>
      <c r="H34" s="363">
        <f t="shared" si="2"/>
        <v>-5.1177128814972068E-3</v>
      </c>
      <c r="J34" s="387">
        <f>VLOOKUP(C34,'2018+2019FX rates'!D25:E159,2,FALSE)</f>
        <v>178.26883333333333</v>
      </c>
      <c r="K34" s="387">
        <f>VLOOKUP(C34,'2018+2019FX rates'!D25:F159,3,FALSE)</f>
        <v>163.25916666666663</v>
      </c>
      <c r="M34" s="363">
        <f t="shared" si="3"/>
        <v>9.1937665572632721E-2</v>
      </c>
    </row>
    <row r="35" spans="2:13" x14ac:dyDescent="0.25">
      <c r="B35" s="673" t="s">
        <v>551</v>
      </c>
      <c r="C35" s="1050" t="s">
        <v>29</v>
      </c>
      <c r="D35" s="440"/>
      <c r="E35" s="387">
        <f>VLOOKUP(C35,'2018+2019FX rates'!D6:G140,4,FALSE)</f>
        <v>181.375</v>
      </c>
      <c r="F35" s="387">
        <f>VLOOKUP(C35,'2018+2019FX rates'!D6:H140,5,FALSE)</f>
        <v>182.30799999999999</v>
      </c>
      <c r="H35" s="363">
        <f t="shared" si="2"/>
        <v>-5.1177128814972068E-3</v>
      </c>
      <c r="J35" s="387">
        <f>VLOOKUP(C35,'2018+2019FX rates'!D26:E160,2,FALSE)</f>
        <v>178.26883333333333</v>
      </c>
      <c r="K35" s="387">
        <f>VLOOKUP(C35,'2018+2019FX rates'!D26:F160,3,FALSE)</f>
        <v>163.25916666666663</v>
      </c>
      <c r="M35" s="363">
        <f t="shared" si="3"/>
        <v>9.1937665572632721E-2</v>
      </c>
    </row>
    <row r="36" spans="2:13" x14ac:dyDescent="0.25">
      <c r="B36" s="673" t="s">
        <v>552</v>
      </c>
      <c r="C36" s="1050" t="s">
        <v>29</v>
      </c>
      <c r="D36" s="440"/>
      <c r="E36" s="387">
        <f>VLOOKUP(C36,'2018+2019FX rates'!D7:G141,4,FALSE)</f>
        <v>181.375</v>
      </c>
      <c r="F36" s="387">
        <f>VLOOKUP(C36,'2018+2019FX rates'!D7:H141,5,FALSE)</f>
        <v>182.30799999999999</v>
      </c>
      <c r="H36" s="363">
        <f t="shared" si="2"/>
        <v>-5.1177128814972068E-3</v>
      </c>
      <c r="J36" s="387">
        <f>VLOOKUP(C36,'2018+2019FX rates'!D27:E161,2,FALSE)</f>
        <v>178.26883333333333</v>
      </c>
      <c r="K36" s="387">
        <f>VLOOKUP(C36,'2018+2019FX rates'!D27:F161,3,FALSE)</f>
        <v>163.25916666666663</v>
      </c>
      <c r="M36" s="363">
        <f t="shared" si="3"/>
        <v>9.1937665572632721E-2</v>
      </c>
    </row>
    <row r="37" spans="2:13" x14ac:dyDescent="0.25">
      <c r="B37" s="673" t="s">
        <v>117</v>
      </c>
      <c r="C37" s="1050" t="s">
        <v>115</v>
      </c>
      <c r="D37" s="440"/>
      <c r="E37" s="387">
        <f>VLOOKUP(C37,'2018+2019FX rates'!D8:G142,4,FALSE)</f>
        <v>84.894999999999996</v>
      </c>
      <c r="F37" s="387">
        <f>VLOOKUP(C37,'2018+2019FX rates'!D8:H142,5,FALSE)</f>
        <v>82.655000000000001</v>
      </c>
      <c r="H37" s="363">
        <f t="shared" si="2"/>
        <v>2.7100598874841144E-2</v>
      </c>
      <c r="J37" s="387">
        <f>VLOOKUP(C37,'2018+2019FX rates'!D28:E162,2,FALSE)</f>
        <v>83.854583333333338</v>
      </c>
      <c r="K37" s="387">
        <f>VLOOKUP(C37,'2018+2019FX rates'!D28:F162,3,FALSE)</f>
        <v>83.030749999999998</v>
      </c>
      <c r="M37" s="363">
        <f t="shared" si="3"/>
        <v>9.922026879599909E-3</v>
      </c>
    </row>
    <row r="38" spans="2:13" x14ac:dyDescent="0.25">
      <c r="B38" s="673" t="s">
        <v>444</v>
      </c>
      <c r="C38" s="1050" t="s">
        <v>31</v>
      </c>
      <c r="D38" s="440"/>
      <c r="E38" s="387">
        <f>VLOOKUP(C38,'2018+2019FX rates'!D9:G143,4,FALSE)</f>
        <v>23172.5</v>
      </c>
      <c r="F38" s="387">
        <f>VLOOKUP(C38,'2018+2019FX rates'!D9:H143,5,FALSE)</f>
        <v>23125.599999999999</v>
      </c>
      <c r="H38" s="363">
        <f t="shared" si="2"/>
        <v>2.0280554882900967E-3</v>
      </c>
      <c r="J38" s="387">
        <f>VLOOKUP(C38,'2018+2019FX rates'!D29:E163,2,FALSE)</f>
        <v>23197.75</v>
      </c>
      <c r="K38" s="387">
        <f>VLOOKUP(C38,'2018+2019FX rates'!D29:F163,3,FALSE)</f>
        <v>22980.441666666666</v>
      </c>
      <c r="M38" s="363">
        <f t="shared" si="3"/>
        <v>9.4562296271503768E-3</v>
      </c>
    </row>
    <row r="39" spans="2:13" x14ac:dyDescent="0.25">
      <c r="B39" s="673" t="s">
        <v>30</v>
      </c>
      <c r="C39" s="1050" t="s">
        <v>31</v>
      </c>
      <c r="D39" s="440"/>
      <c r="E39" s="387">
        <f>VLOOKUP(C39,'2018+2019FX rates'!D10:G144,4,FALSE)</f>
        <v>23172.5</v>
      </c>
      <c r="F39" s="387">
        <f>VLOOKUP(C39,'2018+2019FX rates'!D10:H144,5,FALSE)</f>
        <v>23125.599999999999</v>
      </c>
      <c r="H39" s="363">
        <f t="shared" si="2"/>
        <v>2.0280554882900967E-3</v>
      </c>
      <c r="J39" s="387">
        <f>VLOOKUP(C39,'2018+2019FX rates'!D30:E164,2,FALSE)</f>
        <v>23197.75</v>
      </c>
      <c r="K39" s="387">
        <f>VLOOKUP(C39,'2018+2019FX rates'!D30:F164,3,FALSE)</f>
        <v>22980.441666666666</v>
      </c>
      <c r="M39" s="363">
        <f t="shared" si="3"/>
        <v>9.4562296271503768E-3</v>
      </c>
    </row>
    <row r="40" spans="2:13" x14ac:dyDescent="0.25">
      <c r="B40" s="673" t="s">
        <v>32</v>
      </c>
      <c r="C40" s="1050" t="s">
        <v>33</v>
      </c>
      <c r="D40" s="440"/>
      <c r="E40" s="387">
        <f>VLOOKUP(C40,'2018+2019FX rates'!D11:G145,4,FALSE)</f>
        <v>7.79</v>
      </c>
      <c r="F40" s="387">
        <f>VLOOKUP(C40,'2018+2019FX rates'!D11:H145,5,FALSE)</f>
        <v>7.8310000000000004</v>
      </c>
      <c r="H40" s="363">
        <f t="shared" si="2"/>
        <v>-5.2356020942408849E-3</v>
      </c>
      <c r="J40" s="387">
        <f>VLOOKUP(C40,'2018+2019FX rates'!D31:E165,2,FALSE)</f>
        <v>7.8348333333333349</v>
      </c>
      <c r="K40" s="387">
        <f>VLOOKUP(C40,'2018+2019FX rates'!D31:F165,3,FALSE)</f>
        <v>7.8378333333333332</v>
      </c>
      <c r="M40" s="363">
        <f t="shared" si="3"/>
        <v>-3.8275884066578825E-4</v>
      </c>
    </row>
    <row r="41" spans="2:13" x14ac:dyDescent="0.25">
      <c r="B41" s="673" t="s">
        <v>34</v>
      </c>
      <c r="C41" s="1050" t="s">
        <v>35</v>
      </c>
      <c r="D41" s="440"/>
      <c r="E41" s="387">
        <f>VLOOKUP(C41,'2018+2019FX rates'!D12:G146,4,FALSE)</f>
        <v>13882.5</v>
      </c>
      <c r="F41" s="387">
        <f>VLOOKUP(C41,'2018+2019FX rates'!D12:H146,5,FALSE)</f>
        <v>14428.9</v>
      </c>
      <c r="H41" s="363">
        <f t="shared" si="2"/>
        <v>-3.7868444579974889E-2</v>
      </c>
      <c r="J41" s="387">
        <f>VLOOKUP(C41,'2018+2019FX rates'!D32:E166,2,FALSE)</f>
        <v>14111.408333333333</v>
      </c>
      <c r="K41" s="387">
        <f>VLOOKUP(C41,'2018+2019FX rates'!D32:F166,3,FALSE)</f>
        <v>14245.141666666668</v>
      </c>
      <c r="M41" s="363">
        <f t="shared" si="3"/>
        <v>-9.3879960243757055E-3</v>
      </c>
    </row>
    <row r="42" spans="2:13" x14ac:dyDescent="0.25">
      <c r="B42" s="673" t="s">
        <v>36</v>
      </c>
      <c r="C42" s="1050" t="s">
        <v>37</v>
      </c>
      <c r="D42" s="440"/>
      <c r="E42" s="387">
        <f>VLOOKUP(C42,'2018+2019FX rates'!D13:G147,4,FALSE)</f>
        <v>108.625</v>
      </c>
      <c r="F42" s="387">
        <f>VLOOKUP(C42,'2018+2019FX rates'!D13:H147,5,FALSE)</f>
        <v>110.004</v>
      </c>
      <c r="H42" s="363">
        <f t="shared" si="2"/>
        <v>-1.2535907785171493E-2</v>
      </c>
      <c r="J42" s="387">
        <f>VLOOKUP(C42,'2018+2019FX rates'!D33:E167,2,FALSE)</f>
        <v>108.9045</v>
      </c>
      <c r="K42" s="387">
        <f>VLOOKUP(C42,'2018+2019FX rates'!D33:F167,3,FALSE)</f>
        <v>110.27499999999998</v>
      </c>
      <c r="M42" s="363">
        <f t="shared" si="3"/>
        <v>-1.2428020856948345E-2</v>
      </c>
    </row>
    <row r="43" spans="2:13" x14ac:dyDescent="0.25">
      <c r="B43" s="673" t="s">
        <v>656</v>
      </c>
      <c r="C43" s="1050" t="s">
        <v>37</v>
      </c>
      <c r="D43" s="440"/>
      <c r="E43" s="387">
        <f>VLOOKUP(C43,'2018+2019FX rates'!D14:G148,4,FALSE)</f>
        <v>108.625</v>
      </c>
      <c r="F43" s="387">
        <f>VLOOKUP(C43,'2018+2019FX rates'!D14:H148,5,FALSE)</f>
        <v>110.004</v>
      </c>
      <c r="H43" s="363">
        <f t="shared" si="2"/>
        <v>-1.2535907785171493E-2</v>
      </c>
      <c r="J43" s="387">
        <f>VLOOKUP(C43,'2018+2019FX rates'!D34:E168,2,FALSE)</f>
        <v>108.9045</v>
      </c>
      <c r="K43" s="387">
        <f>VLOOKUP(C43,'2018+2019FX rates'!D34:F168,3,FALSE)</f>
        <v>110.27499999999998</v>
      </c>
      <c r="M43" s="363">
        <f t="shared" si="3"/>
        <v>-1.2428020856948345E-2</v>
      </c>
    </row>
    <row r="44" spans="2:13" x14ac:dyDescent="0.25">
      <c r="B44" s="673" t="s">
        <v>657</v>
      </c>
      <c r="C44" s="1050" t="s">
        <v>37</v>
      </c>
      <c r="D44" s="440"/>
      <c r="E44" s="387">
        <f>VLOOKUP(C44,'2018+2019FX rates'!D15:G149,4,FALSE)</f>
        <v>108.625</v>
      </c>
      <c r="F44" s="387">
        <f>VLOOKUP(C44,'2018+2019FX rates'!D15:H149,5,FALSE)</f>
        <v>110.004</v>
      </c>
      <c r="H44" s="363">
        <f t="shared" si="2"/>
        <v>-1.2535907785171493E-2</v>
      </c>
      <c r="J44" s="387">
        <f>VLOOKUP(C44,'2018+2019FX rates'!D35:E169,2,FALSE)</f>
        <v>108.9045</v>
      </c>
      <c r="K44" s="387">
        <f>VLOOKUP(C44,'2018+2019FX rates'!D35:F169,3,FALSE)</f>
        <v>110.27499999999998</v>
      </c>
      <c r="M44" s="363">
        <f t="shared" si="3"/>
        <v>-1.2428020856948345E-2</v>
      </c>
    </row>
    <row r="45" spans="2:13" x14ac:dyDescent="0.25">
      <c r="B45" s="673" t="s">
        <v>38</v>
      </c>
      <c r="C45" s="1050" t="s">
        <v>39</v>
      </c>
      <c r="D45" s="440"/>
      <c r="E45" s="387">
        <f>VLOOKUP(C45,'2018+2019FX rates'!D16:G150,4,FALSE)</f>
        <v>1155.07</v>
      </c>
      <c r="F45" s="387">
        <f>VLOOKUP(C45,'2018+2019FX rates'!D16:H150,5,FALSE)</f>
        <v>1112.97</v>
      </c>
      <c r="H45" s="363">
        <f t="shared" si="2"/>
        <v>3.7826715904292034E-2</v>
      </c>
      <c r="J45" s="387">
        <f>VLOOKUP(C45,'2018+2019FX rates'!D36:E170,2,FALSE)</f>
        <v>1166.2100000000003</v>
      </c>
      <c r="K45" s="387">
        <f>VLOOKUP(C45,'2018+2019FX rates'!D36:F170,3,FALSE)</f>
        <v>1098.4283333333333</v>
      </c>
      <c r="M45" s="363">
        <f t="shared" si="3"/>
        <v>6.170786441840416E-2</v>
      </c>
    </row>
    <row r="46" spans="2:13" x14ac:dyDescent="0.25">
      <c r="B46" s="673" t="s">
        <v>520</v>
      </c>
      <c r="C46" s="1050" t="s">
        <v>24</v>
      </c>
      <c r="D46" s="440"/>
      <c r="E46" s="387">
        <f>VLOOKUP(C46,'2018+2019FX rates'!D17:G151,4,FALSE)</f>
        <v>1.4239999999999999</v>
      </c>
      <c r="F46" s="387">
        <f>VLOOKUP(C46,'2018+2019FX rates'!D17:H151,5,FALSE)</f>
        <v>1.417</v>
      </c>
      <c r="H46" s="363">
        <f t="shared" si="2"/>
        <v>4.9400141143259666E-3</v>
      </c>
      <c r="J46" s="387">
        <f>VLOOKUP(C46,'2018+2019FX rates'!D37:E171,2,FALSE)</f>
        <v>1.4383333333333335</v>
      </c>
      <c r="K46" s="387">
        <f>VLOOKUP(C46,'2018+2019FX rates'!D37:F171,3,FALSE)</f>
        <v>1.3440000000000001</v>
      </c>
      <c r="M46" s="363">
        <f t="shared" si="3"/>
        <v>7.0188492063492092E-2</v>
      </c>
    </row>
    <row r="47" spans="2:13" x14ac:dyDescent="0.25">
      <c r="B47" s="673" t="s">
        <v>433</v>
      </c>
      <c r="C47" s="1050" t="s">
        <v>25</v>
      </c>
      <c r="D47" s="440"/>
      <c r="E47" s="387">
        <f>VLOOKUP(C47,'2018+2019FX rates'!D18:G152,4,FALSE)</f>
        <v>71.355000000000004</v>
      </c>
      <c r="F47" s="387">
        <f>VLOOKUP(C47,'2018+2019FX rates'!D18:H152,5,FALSE)</f>
        <v>69.438999999999993</v>
      </c>
      <c r="H47" s="363">
        <f t="shared" si="2"/>
        <v>2.7592563256959506E-2</v>
      </c>
      <c r="J47" s="387">
        <f>VLOOKUP(C47,'2018+2019FX rates'!D38:E172,2,FALSE)</f>
        <v>70.459333333333333</v>
      </c>
      <c r="K47" s="387">
        <f>VLOOKUP(C47,'2018+2019FX rates'!D38:F172,3,FALSE)</f>
        <v>68.345999999999989</v>
      </c>
      <c r="M47" s="363">
        <f t="shared" si="3"/>
        <v>3.0921097552648939E-2</v>
      </c>
    </row>
    <row r="48" spans="2:13" x14ac:dyDescent="0.25">
      <c r="B48" s="673" t="s">
        <v>40</v>
      </c>
      <c r="C48" s="1050" t="s">
        <v>41</v>
      </c>
      <c r="D48" s="440"/>
      <c r="E48" s="387">
        <f>VLOOKUP(C48,'2018+2019FX rates'!D19:G153,4,FALSE)</f>
        <v>1.484</v>
      </c>
      <c r="F48" s="387">
        <f>VLOOKUP(C48,'2018+2019FX rates'!D19:H153,5,FALSE)</f>
        <v>1.49</v>
      </c>
      <c r="H48" s="363">
        <f t="shared" si="2"/>
        <v>-4.0268456375838965E-3</v>
      </c>
      <c r="J48" s="387">
        <f>VLOOKUP(C48,'2018+2019FX rates'!D39:E173,2,FALSE)</f>
        <v>1.5163333333333331</v>
      </c>
      <c r="K48" s="387">
        <f>VLOOKUP(C48,'2018+2019FX rates'!D39:F173,3,FALSE)</f>
        <v>1.4500833333333329</v>
      </c>
      <c r="M48" s="363">
        <f t="shared" si="3"/>
        <v>4.5687029481064415E-2</v>
      </c>
    </row>
    <row r="49" spans="2:15" x14ac:dyDescent="0.25">
      <c r="B49" s="673" t="s">
        <v>477</v>
      </c>
      <c r="C49" s="1050" t="s">
        <v>42</v>
      </c>
      <c r="D49" s="440"/>
      <c r="E49" s="387">
        <f>VLOOKUP(C49,'2018+2019FX rates'!D20:G154,4,FALSE)</f>
        <v>50.66</v>
      </c>
      <c r="F49" s="387">
        <f>VLOOKUP(C49,'2018+2019FX rates'!D20:H154,5,FALSE)</f>
        <v>52.463000000000001</v>
      </c>
      <c r="H49" s="363">
        <f t="shared" si="2"/>
        <v>-3.4367077750033441E-2</v>
      </c>
      <c r="J49" s="387">
        <f>VLOOKUP(C49,'2018+2019FX rates'!D40:E174,2,FALSE)</f>
        <v>51.622583333333331</v>
      </c>
      <c r="K49" s="387">
        <f>VLOOKUP(C49,'2018+2019FX rates'!D40:F174,3,FALSE)</f>
        <v>52.656416666666665</v>
      </c>
      <c r="M49" s="363">
        <f t="shared" si="3"/>
        <v>-1.9633567925403213E-2</v>
      </c>
    </row>
    <row r="50" spans="2:15" x14ac:dyDescent="0.25">
      <c r="B50" s="673" t="s">
        <v>43</v>
      </c>
      <c r="C50" s="1050" t="s">
        <v>44</v>
      </c>
      <c r="D50" s="440"/>
      <c r="E50" s="387">
        <f>VLOOKUP(C50,'2018+2019FX rates'!D21:G155,4,FALSE)</f>
        <v>6.9630000000000001</v>
      </c>
      <c r="F50" s="387">
        <f>VLOOKUP(C50,'2018+2019FX rates'!D21:H155,5,FALSE)</f>
        <v>6.8760000000000003</v>
      </c>
      <c r="H50" s="363">
        <f t="shared" si="2"/>
        <v>1.2652705061081987E-2</v>
      </c>
      <c r="J50" s="387">
        <f>VLOOKUP(C50,'2018+2019FX rates'!D41:E175,2,FALSE)</f>
        <v>6.8816666666666642</v>
      </c>
      <c r="K50" s="387">
        <f>VLOOKUP(C50,'2018+2019FX rates'!D41:F175,3,FALSE)</f>
        <v>6.6317500000000003</v>
      </c>
      <c r="M50" s="363">
        <f t="shared" si="3"/>
        <v>3.7684874530352304E-2</v>
      </c>
    </row>
    <row r="51" spans="2:15" x14ac:dyDescent="0.25">
      <c r="B51" s="673" t="s">
        <v>45</v>
      </c>
      <c r="C51" s="1050" t="s">
        <v>44</v>
      </c>
      <c r="D51" s="440"/>
      <c r="E51" s="387">
        <f>VLOOKUP(C51,'2018+2019FX rates'!D22:G156,4,FALSE)</f>
        <v>6.9630000000000001</v>
      </c>
      <c r="F51" s="387">
        <f>VLOOKUP(C51,'2018+2019FX rates'!D22:H156,5,FALSE)</f>
        <v>6.8760000000000003</v>
      </c>
      <c r="H51" s="363">
        <f t="shared" si="2"/>
        <v>1.2652705061081987E-2</v>
      </c>
      <c r="J51" s="387">
        <f>VLOOKUP(C51,'2018+2019FX rates'!D42:E176,2,FALSE)</f>
        <v>6.8816666666666642</v>
      </c>
      <c r="K51" s="387">
        <f>VLOOKUP(C51,'2018+2019FX rates'!D42:F176,3,FALSE)</f>
        <v>6.6317500000000003</v>
      </c>
      <c r="M51" s="363">
        <f t="shared" si="3"/>
        <v>3.7684874530352304E-2</v>
      </c>
    </row>
    <row r="52" spans="2:15" x14ac:dyDescent="0.25">
      <c r="B52" s="673" t="s">
        <v>46</v>
      </c>
      <c r="C52" s="1050" t="s">
        <v>47</v>
      </c>
      <c r="D52" s="440"/>
      <c r="E52" s="387">
        <f>VLOOKUP(C52,'2018+2019FX rates'!D23:G157,4,FALSE)</f>
        <v>1.345</v>
      </c>
      <c r="F52" s="387">
        <f>VLOOKUP(C52,'2018+2019FX rates'!D23:H157,5,FALSE)</f>
        <v>1.363</v>
      </c>
      <c r="H52" s="363">
        <f t="shared" si="2"/>
        <v>-1.3206162876008816E-2</v>
      </c>
      <c r="J52" s="387">
        <f>VLOOKUP(C52,'2018+2019FX rates'!D43:E177,2,FALSE)</f>
        <v>1.3640000000000001</v>
      </c>
      <c r="K52" s="387">
        <f>VLOOKUP(C52,'2018+2019FX rates'!D43:F177,3,FALSE)</f>
        <v>1.3489166666666668</v>
      </c>
      <c r="M52" s="363">
        <f t="shared" si="3"/>
        <v>1.1181812565639096E-2</v>
      </c>
    </row>
    <row r="53" spans="2:15" x14ac:dyDescent="0.25">
      <c r="B53" s="673" t="s">
        <v>566</v>
      </c>
      <c r="C53" s="1050" t="s">
        <v>24</v>
      </c>
      <c r="D53" s="440"/>
      <c r="E53" s="387">
        <f>VLOOKUP(C53,'2018+2019FX rates'!D24:G158,4,FALSE)</f>
        <v>1.4239999999999999</v>
      </c>
      <c r="F53" s="387">
        <f>VLOOKUP(C53,'2018+2019FX rates'!D24:H158,5,FALSE)</f>
        <v>1.417</v>
      </c>
      <c r="H53" s="363">
        <f t="shared" si="2"/>
        <v>4.9400141143259666E-3</v>
      </c>
      <c r="J53" s="387">
        <f>VLOOKUP(C53,'2018+2019FX rates'!D44:E178,2,FALSE)</f>
        <v>1.4383333333333335</v>
      </c>
      <c r="K53" s="387">
        <f>VLOOKUP(C53,'2018+2019FX rates'!D44:F178,3,FALSE)</f>
        <v>1.3440000000000001</v>
      </c>
      <c r="M53" s="363">
        <f t="shared" si="3"/>
        <v>7.0188492063492092E-2</v>
      </c>
    </row>
    <row r="54" spans="2:15" x14ac:dyDescent="0.25">
      <c r="B54" s="673" t="s">
        <v>49</v>
      </c>
      <c r="C54" s="1050" t="s">
        <v>50</v>
      </c>
      <c r="D54" s="440"/>
      <c r="E54" s="387">
        <f>VLOOKUP(C54,'2018+2019FX rates'!D25:G159,4,FALSE)</f>
        <v>29.914000000000001</v>
      </c>
      <c r="F54" s="387">
        <f>VLOOKUP(C54,'2018+2019FX rates'!D25:H159,5,FALSE)</f>
        <v>30.565000000000001</v>
      </c>
      <c r="H54" s="363">
        <f t="shared" si="2"/>
        <v>-2.1298871257974802E-2</v>
      </c>
      <c r="J54" s="387">
        <f>VLOOKUP(C54,'2018+2019FX rates'!D45:E179,2,FALSE)</f>
        <v>30.87691666666667</v>
      </c>
      <c r="K54" s="387">
        <f>VLOOKUP(C54,'2018+2019FX rates'!D45:F179,3,FALSE)</f>
        <v>30.133250000000007</v>
      </c>
      <c r="M54" s="363">
        <f t="shared" si="3"/>
        <v>2.4679271790021398E-2</v>
      </c>
    </row>
    <row r="55" spans="2:15" x14ac:dyDescent="0.25">
      <c r="B55" s="673" t="s">
        <v>51</v>
      </c>
      <c r="C55" s="1050" t="s">
        <v>50</v>
      </c>
      <c r="E55" s="387">
        <f>VLOOKUP(C55,'2018+2019FX rates'!D26:G160,4,FALSE)</f>
        <v>29.914000000000001</v>
      </c>
      <c r="F55" s="387">
        <f>VLOOKUP(C55,'2018+2019FX rates'!D26:H160,5,FALSE)</f>
        <v>30.565000000000001</v>
      </c>
      <c r="H55" s="363">
        <f t="shared" si="2"/>
        <v>-2.1298871257974802E-2</v>
      </c>
      <c r="J55" s="387">
        <f>VLOOKUP(C55,'2018+2019FX rates'!D46:E180,2,FALSE)</f>
        <v>30.87691666666667</v>
      </c>
      <c r="K55" s="387">
        <f>VLOOKUP(C55,'2018+2019FX rates'!D46:F180,3,FALSE)</f>
        <v>30.133250000000007</v>
      </c>
      <c r="M55" s="363">
        <f t="shared" si="3"/>
        <v>2.4679271790021398E-2</v>
      </c>
    </row>
    <row r="56" spans="2:15" x14ac:dyDescent="0.25">
      <c r="B56" s="1051" t="s">
        <v>351</v>
      </c>
      <c r="C56" s="1052" t="s">
        <v>48</v>
      </c>
      <c r="E56" s="389">
        <f>VLOOKUP(C56,'2018+2019FX rates'!D27:G161,4,FALSE)</f>
        <v>29.77</v>
      </c>
      <c r="F56" s="389">
        <f>VLOOKUP(C56,'2018+2019FX rates'!D1:H135,5,FALSE)</f>
        <v>32.347000000000001</v>
      </c>
      <c r="H56" s="364">
        <f t="shared" si="2"/>
        <v>-7.9667357096485036E-2</v>
      </c>
      <c r="J56" s="389">
        <f>VLOOKUP(C56,'2018+2019FX rates'!D47:E181,2,FALSE)</f>
        <v>30.879249999999999</v>
      </c>
      <c r="K56" s="389">
        <f>VLOOKUP(C56,'2018+2019FX rates'!D47:F181,3,FALSE)</f>
        <v>32.224833333333336</v>
      </c>
      <c r="M56" s="364">
        <f t="shared" si="3"/>
        <v>-4.1756099074730268E-2</v>
      </c>
    </row>
    <row r="57" spans="2:15" x14ac:dyDescent="0.25">
      <c r="E57" s="17"/>
      <c r="F57" s="17"/>
      <c r="G57" s="17"/>
      <c r="H57" s="17"/>
      <c r="I57" s="17"/>
      <c r="J57" s="17"/>
      <c r="K57" s="17"/>
      <c r="M57" s="84"/>
    </row>
    <row r="58" spans="2:15" x14ac:dyDescent="0.25">
      <c r="B58" s="141" t="s">
        <v>52</v>
      </c>
      <c r="E58" s="17"/>
      <c r="F58" s="17"/>
      <c r="G58" s="17"/>
      <c r="H58" s="17"/>
      <c r="I58" s="17"/>
      <c r="J58" s="17"/>
      <c r="K58" s="17"/>
      <c r="M58" s="84"/>
    </row>
    <row r="59" spans="2:15" x14ac:dyDescent="0.25">
      <c r="B59" s="333" t="s">
        <v>53</v>
      </c>
      <c r="C59" s="423" t="s">
        <v>54</v>
      </c>
      <c r="E59" s="385">
        <f>VLOOKUP(C59,'2018+2019FX rates'!D30:G164,4,FALSE)</f>
        <v>3.673</v>
      </c>
      <c r="F59" s="386">
        <f>VLOOKUP(C59,'2018+2019FX rates'!D4:H138,5,FALSE)</f>
        <v>3.673</v>
      </c>
      <c r="H59" s="362">
        <f t="shared" ref="H59:H124" si="4">(E59-F59)/F59</f>
        <v>0</v>
      </c>
      <c r="J59" s="385">
        <f>VLOOKUP(C59,'2018+2019FX rates'!D50:E184,2,FALSE)</f>
        <v>3.6729166666666675</v>
      </c>
      <c r="K59" s="386">
        <f>VLOOKUP(C59,'2018+2019FX rates'!D50:F184,3,FALSE)</f>
        <v>3.6727500000000011</v>
      </c>
      <c r="M59" s="362">
        <f t="shared" ref="M59:M124" si="5">(J59-K59)/K59</f>
        <v>4.5379257141495123E-5</v>
      </c>
      <c r="O59"/>
    </row>
    <row r="60" spans="2:15" x14ac:dyDescent="0.25">
      <c r="B60" s="331" t="s">
        <v>55</v>
      </c>
      <c r="C60" s="424" t="s">
        <v>56</v>
      </c>
      <c r="E60" s="387">
        <f>VLOOKUP(C60,'2018+2019FX rates'!D31:G165,4,FALSE)</f>
        <v>0.70899999999999996</v>
      </c>
      <c r="F60" s="388">
        <f>VLOOKUP(C60,'2018+2019FX rates'!D5:H139,5,FALSE)</f>
        <v>0.70899999999999996</v>
      </c>
      <c r="H60" s="363">
        <f t="shared" si="4"/>
        <v>0</v>
      </c>
      <c r="J60" s="387">
        <f>VLOOKUP(C60,'2018+2019FX rates'!D51:E185,2,FALSE)</f>
        <v>0.70899999999999974</v>
      </c>
      <c r="K60" s="388">
        <f>VLOOKUP(C60,'2018+2019FX rates'!D51:F185,3,FALSE)</f>
        <v>0.70858333333333323</v>
      </c>
      <c r="M60" s="363">
        <f t="shared" si="5"/>
        <v>5.8802775490981042E-4</v>
      </c>
      <c r="O60"/>
    </row>
    <row r="61" spans="2:15" x14ac:dyDescent="0.25">
      <c r="B61" s="331" t="s">
        <v>120</v>
      </c>
      <c r="C61" s="424" t="s">
        <v>57</v>
      </c>
      <c r="E61" s="387">
        <f>VLOOKUP(C61,'2018+2019FX rates'!D32:G166,4,FALSE)</f>
        <v>0.89200000000000002</v>
      </c>
      <c r="F61" s="388">
        <f>VLOOKUP(C61,'2018+2019FX rates'!D6:H140,5,FALSE)</f>
        <v>0.874</v>
      </c>
      <c r="H61" s="363">
        <f t="shared" si="4"/>
        <v>2.0594965675057225E-2</v>
      </c>
      <c r="J61" s="387">
        <f>VLOOKUP(C61,'2018+2019FX rates'!D52:E186,2,FALSE)</f>
        <v>0.8942500000000001</v>
      </c>
      <c r="K61" s="388">
        <f>VLOOKUP(C61,'2018+2019FX rates'!D52:F186,3,FALSE)</f>
        <v>0.84750000000000014</v>
      </c>
      <c r="M61" s="363">
        <f t="shared" si="5"/>
        <v>5.5162241887905548E-2</v>
      </c>
      <c r="O61"/>
    </row>
    <row r="62" spans="2:15" x14ac:dyDescent="0.25">
      <c r="B62" s="331" t="s">
        <v>58</v>
      </c>
      <c r="C62" s="424" t="s">
        <v>59</v>
      </c>
      <c r="E62" s="387">
        <f>VLOOKUP(C62,'2018+2019FX rates'!D33:G167,4,FALSE)</f>
        <v>0.377</v>
      </c>
      <c r="F62" s="388">
        <f>VLOOKUP(C62,'2018+2019FX rates'!D7:H141,5,FALSE)</f>
        <v>0.375</v>
      </c>
      <c r="H62" s="363">
        <f t="shared" si="4"/>
        <v>5.3333333333333384E-3</v>
      </c>
      <c r="J62" s="387">
        <f>VLOOKUP(C62,'2018+2019FX rates'!D53:E187,2,FALSE)</f>
        <v>0.37599999999999989</v>
      </c>
      <c r="K62" s="388">
        <f>VLOOKUP(C62,'2018+2019FX rates'!D53:F187,3,FALSE)</f>
        <v>0.37541666666666668</v>
      </c>
      <c r="M62" s="363">
        <f t="shared" si="5"/>
        <v>1.5538290788010129E-3</v>
      </c>
      <c r="O62"/>
    </row>
    <row r="63" spans="2:15" x14ac:dyDescent="0.25">
      <c r="B63" s="331" t="s">
        <v>121</v>
      </c>
      <c r="C63" s="424" t="s">
        <v>122</v>
      </c>
      <c r="E63" s="387">
        <f>VLOOKUP(C63,'2018+2019FX rates'!D34:G168,4,FALSE)</f>
        <v>1512</v>
      </c>
      <c r="F63" s="388">
        <f>VLOOKUP(C63,'2018+2019FX rates'!D8:H142,5,FALSE)</f>
        <v>1507.5</v>
      </c>
      <c r="H63" s="363">
        <f t="shared" si="4"/>
        <v>2.9850746268656717E-3</v>
      </c>
      <c r="J63" s="387">
        <f>VLOOKUP(C63,'2018+2019FX rates'!D54:E188,2,FALSE)</f>
        <v>1509.4916666666668</v>
      </c>
      <c r="K63" s="388">
        <f>VLOOKUP(C63,'2018+2019FX rates'!D54:F188,3,FALSE)</f>
        <v>1505.33</v>
      </c>
      <c r="M63" s="363">
        <f t="shared" si="5"/>
        <v>2.7646208251126737E-3</v>
      </c>
      <c r="O63"/>
    </row>
    <row r="64" spans="2:15" x14ac:dyDescent="0.25">
      <c r="B64" s="564" t="s">
        <v>579</v>
      </c>
      <c r="C64" s="567" t="s">
        <v>19</v>
      </c>
      <c r="D64" s="440"/>
      <c r="E64" s="568">
        <f>VLOOKUP(C64,'2018+2019FX rates'!D35:G169,4,FALSE)</f>
        <v>1</v>
      </c>
      <c r="F64" s="569">
        <f>VLOOKUP(C64,'2018+2019FX rates'!D9:H143,5,FALSE)</f>
        <v>1</v>
      </c>
      <c r="G64" s="440"/>
      <c r="H64" s="363">
        <f t="shared" si="4"/>
        <v>0</v>
      </c>
      <c r="I64" s="440"/>
      <c r="J64" s="568">
        <f>VLOOKUP(C64,'2018+2019FX rates'!D55:E189,2,FALSE)</f>
        <v>1</v>
      </c>
      <c r="K64" s="569">
        <f>VLOOKUP(C64,'2018+2019FX rates'!D55:F189,3,FALSE)</f>
        <v>1</v>
      </c>
      <c r="L64" s="440"/>
      <c r="M64" s="363">
        <f t="shared" si="5"/>
        <v>0</v>
      </c>
      <c r="O64"/>
    </row>
    <row r="65" spans="2:15" x14ac:dyDescent="0.25">
      <c r="B65" s="564" t="s">
        <v>123</v>
      </c>
      <c r="C65" s="567" t="s">
        <v>57</v>
      </c>
      <c r="D65" s="440"/>
      <c r="E65" s="568">
        <f>VLOOKUP(C65,'2018+2019FX rates'!D36:G170,4,FALSE)</f>
        <v>0.89200000000000002</v>
      </c>
      <c r="F65" s="569">
        <f>VLOOKUP(C65,'2018+2019FX rates'!D10:H144,5,FALSE)</f>
        <v>0.874</v>
      </c>
      <c r="G65" s="440"/>
      <c r="H65" s="363">
        <f t="shared" si="4"/>
        <v>2.0594965675057225E-2</v>
      </c>
      <c r="I65" s="440"/>
      <c r="J65" s="568">
        <f>VLOOKUP(C65,'2018+2019FX rates'!D56:E190,2,FALSE)</f>
        <v>0.8942500000000001</v>
      </c>
      <c r="K65" s="569">
        <f>VLOOKUP(C65,'2018+2019FX rates'!D56:F190,3,FALSE)</f>
        <v>0.84750000000000014</v>
      </c>
      <c r="L65" s="440"/>
      <c r="M65" s="363">
        <f t="shared" si="5"/>
        <v>5.5162241887905548E-2</v>
      </c>
      <c r="N65" s="440"/>
      <c r="O65" s="570"/>
    </row>
    <row r="66" spans="2:15" x14ac:dyDescent="0.25">
      <c r="B66" s="564" t="s">
        <v>580</v>
      </c>
      <c r="C66" s="567" t="s">
        <v>57</v>
      </c>
      <c r="D66" s="440"/>
      <c r="E66" s="568">
        <f>VLOOKUP(C66,'2018+2019FX rates'!D37:G171,4,FALSE)</f>
        <v>0.89200000000000002</v>
      </c>
      <c r="F66" s="569">
        <f>VLOOKUP(C66,'2018+2019FX rates'!D11:H145,5,FALSE)</f>
        <v>0.874</v>
      </c>
      <c r="G66" s="440"/>
      <c r="H66" s="363">
        <f t="shared" si="4"/>
        <v>2.0594965675057225E-2</v>
      </c>
      <c r="I66" s="440"/>
      <c r="J66" s="568">
        <f>VLOOKUP(C66,'2018+2019FX rates'!D57:E191,2,FALSE)</f>
        <v>0.8942500000000001</v>
      </c>
      <c r="K66" s="569">
        <f>VLOOKUP(C66,'2018+2019FX rates'!D57:F191,3,FALSE)</f>
        <v>0.84750000000000014</v>
      </c>
      <c r="L66" s="440"/>
      <c r="M66" s="363">
        <f t="shared" si="5"/>
        <v>5.5162241887905548E-2</v>
      </c>
      <c r="N66" s="440"/>
      <c r="O66" s="440"/>
    </row>
    <row r="67" spans="2:15" x14ac:dyDescent="0.25">
      <c r="B67" s="564" t="s">
        <v>581</v>
      </c>
      <c r="C67" s="567" t="s">
        <v>57</v>
      </c>
      <c r="D67" s="440"/>
      <c r="E67" s="568">
        <f>VLOOKUP(C67,'2018+2019FX rates'!D38:G172,4,FALSE)</f>
        <v>0.89200000000000002</v>
      </c>
      <c r="F67" s="569">
        <f>VLOOKUP(C67,'2018+2019FX rates'!D12:H146,5,FALSE)</f>
        <v>0.874</v>
      </c>
      <c r="G67" s="440"/>
      <c r="H67" s="363">
        <f t="shared" si="4"/>
        <v>2.0594965675057225E-2</v>
      </c>
      <c r="I67" s="440"/>
      <c r="J67" s="568">
        <f>VLOOKUP(C67,'2018+2019FX rates'!D58:E192,2,FALSE)</f>
        <v>0.8942500000000001</v>
      </c>
      <c r="K67" s="569">
        <f>VLOOKUP(C67,'2018+2019FX rates'!D58:F192,3,FALSE)</f>
        <v>0.84750000000000014</v>
      </c>
      <c r="L67" s="440"/>
      <c r="M67" s="363">
        <f t="shared" si="5"/>
        <v>5.5162241887905548E-2</v>
      </c>
      <c r="N67" s="440"/>
      <c r="O67" s="570"/>
    </row>
    <row r="68" spans="2:15" x14ac:dyDescent="0.25">
      <c r="B68" s="564" t="s">
        <v>582</v>
      </c>
      <c r="C68" s="567" t="s">
        <v>57</v>
      </c>
      <c r="D68" s="440"/>
      <c r="E68" s="568">
        <f>VLOOKUP(C68,'2018+2019FX rates'!D39:G173,4,FALSE)</f>
        <v>0.89200000000000002</v>
      </c>
      <c r="F68" s="569">
        <f>VLOOKUP(C68,'2018+2019FX rates'!D13:H147,5,FALSE)</f>
        <v>0.874</v>
      </c>
      <c r="G68" s="440"/>
      <c r="H68" s="363">
        <f t="shared" si="4"/>
        <v>2.0594965675057225E-2</v>
      </c>
      <c r="I68" s="440"/>
      <c r="J68" s="568">
        <f>VLOOKUP(C68,'2018+2019FX rates'!D59:E193,2,FALSE)</f>
        <v>0.8942500000000001</v>
      </c>
      <c r="K68" s="569">
        <f>VLOOKUP(C68,'2018+2019FX rates'!D59:F193,3,FALSE)</f>
        <v>0.84750000000000014</v>
      </c>
      <c r="L68" s="440"/>
      <c r="M68" s="363">
        <f t="shared" si="5"/>
        <v>5.5162241887905548E-2</v>
      </c>
      <c r="N68" s="440"/>
      <c r="O68" s="570"/>
    </row>
    <row r="69" spans="2:15" x14ac:dyDescent="0.25">
      <c r="B69" s="564" t="s">
        <v>583</v>
      </c>
      <c r="C69" s="567" t="s">
        <v>57</v>
      </c>
      <c r="D69" s="440"/>
      <c r="E69" s="568">
        <f>VLOOKUP(C69,'2018+2019FX rates'!D40:G174,4,FALSE)</f>
        <v>0.89200000000000002</v>
      </c>
      <c r="F69" s="569">
        <f>VLOOKUP(C69,'2018+2019FX rates'!D14:H148,5,FALSE)</f>
        <v>0.874</v>
      </c>
      <c r="G69" s="440"/>
      <c r="H69" s="363">
        <f t="shared" si="4"/>
        <v>2.0594965675057225E-2</v>
      </c>
      <c r="I69" s="440"/>
      <c r="J69" s="568">
        <f>VLOOKUP(C69,'2018+2019FX rates'!D60:E194,2,FALSE)</f>
        <v>0.8942500000000001</v>
      </c>
      <c r="K69" s="569">
        <f>VLOOKUP(C69,'2018+2019FX rates'!D60:F194,3,FALSE)</f>
        <v>0.84750000000000014</v>
      </c>
      <c r="L69" s="440"/>
      <c r="M69" s="363">
        <f t="shared" si="5"/>
        <v>5.5162241887905548E-2</v>
      </c>
      <c r="N69" s="440"/>
      <c r="O69" s="440"/>
    </row>
    <row r="70" spans="2:15" x14ac:dyDescent="0.25">
      <c r="B70" s="564" t="s">
        <v>60</v>
      </c>
      <c r="C70" s="567" t="s">
        <v>61</v>
      </c>
      <c r="D70" s="440"/>
      <c r="E70" s="568">
        <f>VLOOKUP(C70,'2018+2019FX rates'!D41:G175,4,FALSE)</f>
        <v>5.9489999999999998</v>
      </c>
      <c r="F70" s="569">
        <f>VLOOKUP(C70,'2018+2019FX rates'!D15:H149,5,FALSE)</f>
        <v>5.2830000000000004</v>
      </c>
      <c r="G70" s="440"/>
      <c r="H70" s="363">
        <f t="shared" si="4"/>
        <v>0.12606473594548542</v>
      </c>
      <c r="I70" s="440"/>
      <c r="J70" s="568">
        <f>VLOOKUP(C70,'2018+2019FX rates'!D61:E195,2,FALSE)</f>
        <v>5.6950000000000003</v>
      </c>
      <c r="K70" s="569">
        <f>VLOOKUP(C70,'2018+2019FX rates'!D61:F195,3,FALSE)</f>
        <v>4.8471666666666673</v>
      </c>
      <c r="L70" s="440"/>
      <c r="M70" s="363">
        <f t="shared" si="5"/>
        <v>0.17491317952068208</v>
      </c>
      <c r="N70" s="440"/>
      <c r="O70" s="440"/>
    </row>
    <row r="71" spans="2:15" x14ac:dyDescent="0.25">
      <c r="B71" s="331" t="s">
        <v>420</v>
      </c>
      <c r="C71" s="424" t="s">
        <v>421</v>
      </c>
      <c r="E71" s="387">
        <f>VLOOKUP(C71,'2018+2019FX rates'!D42:G176,4,FALSE)</f>
        <v>10.87</v>
      </c>
      <c r="F71" s="388">
        <f>VLOOKUP(C71,'2018+2019FX rates'!D16:H150,5,FALSE)</f>
        <v>10.516</v>
      </c>
      <c r="H71" s="363">
        <f t="shared" si="4"/>
        <v>3.3662989729935262E-2</v>
      </c>
      <c r="J71" s="387">
        <f>VLOOKUP(C71,'2018+2019FX rates'!D62:E196,2,FALSE)</f>
        <v>10.699</v>
      </c>
      <c r="K71" s="388">
        <f>VLOOKUP(C71,'2018+2019FX rates'!D62:F196,3,FALSE)</f>
        <v>10.310815833333333</v>
      </c>
      <c r="M71" s="363">
        <f t="shared" si="5"/>
        <v>3.7648249463609403E-2</v>
      </c>
      <c r="N71" s="440"/>
      <c r="O71" s="440"/>
    </row>
    <row r="72" spans="2:15" x14ac:dyDescent="0.25">
      <c r="B72" s="564" t="s">
        <v>587</v>
      </c>
      <c r="C72" s="567" t="s">
        <v>588</v>
      </c>
      <c r="D72" s="440"/>
      <c r="E72" s="568">
        <f>VLOOKUP(C72,'2018+2019FX rates'!D43:G177,4,FALSE)</f>
        <v>0.30299999999999999</v>
      </c>
      <c r="F72" s="569">
        <f>VLOOKUP(C72,'2018+2019FX rates'!D17:H151,5,FALSE)</f>
        <v>0.30499999999999999</v>
      </c>
      <c r="G72" s="440"/>
      <c r="H72" s="363">
        <f t="shared" si="4"/>
        <v>-6.5573770491803339E-3</v>
      </c>
      <c r="I72" s="440"/>
      <c r="J72" s="568">
        <f>VLOOKUP(C72,'2018+2019FX rates'!D63:E197,2,FALSE)</f>
        <v>0.30416666666666659</v>
      </c>
      <c r="K72" s="569">
        <f>VLOOKUP(C72,'2018+2019FX rates'!D63:F197,3,FALSE)</f>
        <v>0.30499999999999999</v>
      </c>
      <c r="L72" s="440"/>
      <c r="M72" s="363">
        <f t="shared" si="5"/>
        <v>-2.732240437158715E-3</v>
      </c>
      <c r="N72" s="440"/>
      <c r="O72" s="440"/>
    </row>
    <row r="73" spans="2:15" x14ac:dyDescent="0.25">
      <c r="B73" s="330" t="s">
        <v>62</v>
      </c>
      <c r="C73" s="424" t="s">
        <v>63</v>
      </c>
      <c r="E73" s="387">
        <f>VLOOKUP(C73,'2018+2019FX rates'!D44:G178,4,FALSE)</f>
        <v>9.5660000000000007</v>
      </c>
      <c r="F73" s="388">
        <f>VLOOKUP(C73,'2018+2019FX rates'!D18:H152,5,FALSE)</f>
        <v>9.5120000000000005</v>
      </c>
      <c r="H73" s="363">
        <f t="shared" si="4"/>
        <v>5.6770395290160081E-3</v>
      </c>
      <c r="J73" s="387">
        <f>VLOOKUP(C73,'2018+2019FX rates'!D64:E198,2,FALSE)</f>
        <v>9.6028333333333329</v>
      </c>
      <c r="K73" s="388">
        <f>VLOOKUP(C73,'2018+2019FX rates'!D64:F198,3,FALSE)</f>
        <v>9.3658333333333346</v>
      </c>
      <c r="M73" s="363">
        <f t="shared" si="5"/>
        <v>2.5304742414805407E-2</v>
      </c>
    </row>
    <row r="74" spans="2:15" x14ac:dyDescent="0.25">
      <c r="B74" s="331" t="s">
        <v>125</v>
      </c>
      <c r="C74" s="424" t="s">
        <v>423</v>
      </c>
      <c r="E74" s="387">
        <f>VLOOKUP(C74,'2018+2019FX rates'!D45:G179,4,FALSE)</f>
        <v>585.25</v>
      </c>
      <c r="F74" s="388">
        <f>VLOOKUP(C74,'2018+2019FX rates'!D19:H153,5,FALSE)</f>
        <v>573.09</v>
      </c>
      <c r="H74" s="363">
        <f t="shared" si="4"/>
        <v>2.1218307770158207E-2</v>
      </c>
      <c r="J74" s="387">
        <f>VLOOKUP(C74,'2018+2019FX rates'!D65:E199,2,FALSE)</f>
        <v>586.98458333333338</v>
      </c>
      <c r="K74" s="388">
        <f>VLOOKUP(C74,'2018+2019FX rates'!D65:F199,3,FALSE)</f>
        <v>556.63650000000007</v>
      </c>
      <c r="M74" s="363">
        <f t="shared" si="5"/>
        <v>5.4520469522450113E-2</v>
      </c>
    </row>
    <row r="75" spans="2:15" x14ac:dyDescent="0.25">
      <c r="B75" s="331" t="s">
        <v>127</v>
      </c>
      <c r="C75" s="424" t="s">
        <v>128</v>
      </c>
      <c r="E75" s="387">
        <f>VLOOKUP(C75,'2018+2019FX rates'!D46:G180,4,FALSE)</f>
        <v>4.2699999999999996</v>
      </c>
      <c r="F75" s="388">
        <f>VLOOKUP(C75,'2018+2019FX rates'!D20:H154,5,FALSE)</f>
        <v>4.0609999999999999</v>
      </c>
      <c r="H75" s="363">
        <f t="shared" si="4"/>
        <v>5.1465156365427145E-2</v>
      </c>
      <c r="J75" s="387">
        <f>VLOOKUP(C75,'2018+2019FX rates'!D66:E200,2,FALSE)</f>
        <v>4.243833333333332</v>
      </c>
      <c r="K75" s="388">
        <f>VLOOKUP(C75,'2018+2019FX rates'!D66:F200,3,FALSE)</f>
        <v>3.9443333333333328</v>
      </c>
      <c r="M75" s="363">
        <f t="shared" si="5"/>
        <v>7.5931716386376885E-2</v>
      </c>
    </row>
    <row r="76" spans="2:15" x14ac:dyDescent="0.25">
      <c r="B76" s="331" t="s">
        <v>129</v>
      </c>
      <c r="C76" s="424" t="s">
        <v>130</v>
      </c>
      <c r="E76" s="387">
        <f>VLOOKUP(C76,'2018+2019FX rates'!D47:G181,4,FALSE)</f>
        <v>295.31</v>
      </c>
      <c r="F76" s="388">
        <f>VLOOKUP(C76,'2018+2019FX rates'!D21:H155,5,FALSE)</f>
        <v>280.358</v>
      </c>
      <c r="H76" s="363">
        <f t="shared" si="4"/>
        <v>5.3331811469620981E-2</v>
      </c>
      <c r="J76" s="387">
        <f>VLOOKUP(C76,'2018+2019FX rates'!D67:E201,2,FALSE)</f>
        <v>291.17166666666668</v>
      </c>
      <c r="K76" s="388">
        <f>VLOOKUP(C76,'2018+2019FX rates'!D67:F201,3,FALSE)</f>
        <v>271.40358333333336</v>
      </c>
      <c r="M76" s="363">
        <f t="shared" si="5"/>
        <v>7.283648613089419E-2</v>
      </c>
    </row>
    <row r="77" spans="2:15" x14ac:dyDescent="0.25">
      <c r="B77" s="331" t="s">
        <v>594</v>
      </c>
      <c r="C77" s="424" t="s">
        <v>595</v>
      </c>
      <c r="E77" s="387">
        <f>VLOOKUP(C77,'2018+2019FX rates'!D48:G182,4,FALSE)</f>
        <v>1.744</v>
      </c>
      <c r="F77" s="388">
        <f>VLOOKUP(C77,'2018+2019FX rates'!D22:H156,5,FALSE)</f>
        <v>1.71</v>
      </c>
      <c r="H77" s="363">
        <f t="shared" si="4"/>
        <v>1.9883040935672534E-2</v>
      </c>
      <c r="J77" s="387">
        <f>VLOOKUP(C77,'2018+2019FX rates'!D68:E202,2,FALSE)</f>
        <v>1.7504166666666665</v>
      </c>
      <c r="K77" s="388">
        <f>VLOOKUP(C77,'2018+2019FX rates'!D68:F202,3,FALSE)</f>
        <v>1.6589425000000002</v>
      </c>
      <c r="M77" s="363">
        <f t="shared" si="5"/>
        <v>5.5140046545715894E-2</v>
      </c>
    </row>
    <row r="78" spans="2:15" x14ac:dyDescent="0.25">
      <c r="B78" s="331" t="s">
        <v>501</v>
      </c>
      <c r="C78" s="425" t="s">
        <v>57</v>
      </c>
      <c r="E78" s="387">
        <f>VLOOKUP(C78,'2018+2019FX rates'!D49:G183,4,FALSE)</f>
        <v>0.89200000000000002</v>
      </c>
      <c r="F78" s="388">
        <f>VLOOKUP(C78,'2018+2019FX rates'!D23:H157,5,FALSE)</f>
        <v>0.874</v>
      </c>
      <c r="H78" s="363">
        <f t="shared" si="4"/>
        <v>2.0594965675057225E-2</v>
      </c>
      <c r="J78" s="387">
        <f>VLOOKUP(C78,'2018+2019FX rates'!D69:E203,2,FALSE)</f>
        <v>0.8942500000000001</v>
      </c>
      <c r="K78" s="388">
        <f>VLOOKUP(C78,'2018+2019FX rates'!D69:F203,3,FALSE)</f>
        <v>0.84750000000000014</v>
      </c>
      <c r="M78" s="363">
        <f t="shared" si="5"/>
        <v>5.5162241887905548E-2</v>
      </c>
    </row>
    <row r="79" spans="2:15" x14ac:dyDescent="0.25">
      <c r="B79" s="331" t="s">
        <v>597</v>
      </c>
      <c r="C79" s="424" t="s">
        <v>598</v>
      </c>
      <c r="E79" s="387">
        <f>VLOOKUP(C79,'2018+2019FX rates'!D50:G184,4,FALSE)</f>
        <v>22.667000000000002</v>
      </c>
      <c r="F79" s="388">
        <f>VLOOKUP(C79,'2018+2019FX rates'!D24:H158,5,FALSE)</f>
        <v>22.541</v>
      </c>
      <c r="H79" s="363">
        <f t="shared" si="4"/>
        <v>5.5898141164988785E-3</v>
      </c>
      <c r="J79" s="387">
        <f>VLOOKUP(C79,'2018+2019FX rates'!D70:E204,2,FALSE)</f>
        <v>22.989333333333335</v>
      </c>
      <c r="K79" s="388">
        <f>VLOOKUP(C79,'2018+2019FX rates'!D70:F204,3,FALSE)</f>
        <v>21.808149999999998</v>
      </c>
      <c r="M79" s="363">
        <f t="shared" si="5"/>
        <v>5.4162472898129227E-2</v>
      </c>
    </row>
    <row r="80" spans="2:15" x14ac:dyDescent="0.25">
      <c r="B80" s="331" t="s">
        <v>599</v>
      </c>
      <c r="C80" s="424" t="s">
        <v>57</v>
      </c>
      <c r="E80" s="387">
        <f>VLOOKUP(C80,'2018+2019FX rates'!D51:G185,4,FALSE)</f>
        <v>0.89200000000000002</v>
      </c>
      <c r="F80" s="388">
        <f>VLOOKUP(C80,'2018+2019FX rates'!D25:H159,5,FALSE)</f>
        <v>0.874</v>
      </c>
      <c r="H80" s="363">
        <f t="shared" si="4"/>
        <v>2.0594965675057225E-2</v>
      </c>
      <c r="J80" s="387">
        <f>VLOOKUP(C80,'2018+2019FX rates'!D71:E205,2,FALSE)</f>
        <v>0.8942500000000001</v>
      </c>
      <c r="K80" s="388">
        <f>VLOOKUP(C80,'2018+2019FX rates'!D71:F205,3,FALSE)</f>
        <v>0.84750000000000014</v>
      </c>
      <c r="M80" s="363">
        <f t="shared" si="5"/>
        <v>5.5162241887905548E-2</v>
      </c>
    </row>
    <row r="81" spans="2:13" x14ac:dyDescent="0.25">
      <c r="B81" s="331" t="s">
        <v>64</v>
      </c>
      <c r="C81" s="424" t="s">
        <v>57</v>
      </c>
      <c r="E81" s="387">
        <f>VLOOKUP(C81,'2018+2019FX rates'!D52:G186,4,FALSE)</f>
        <v>0.89200000000000002</v>
      </c>
      <c r="F81" s="388">
        <f>VLOOKUP(C81,'2018+2019FX rates'!D26:H160,5,FALSE)</f>
        <v>0.874</v>
      </c>
      <c r="H81" s="363">
        <f t="shared" si="4"/>
        <v>2.0594965675057225E-2</v>
      </c>
      <c r="J81" s="387">
        <f>VLOOKUP(C81,'2018+2019FX rates'!D72:E206,2,FALSE)</f>
        <v>0.8942500000000001</v>
      </c>
      <c r="K81" s="388">
        <f>VLOOKUP(C81,'2018+2019FX rates'!D72:F206,3,FALSE)</f>
        <v>0.84750000000000014</v>
      </c>
      <c r="M81" s="363">
        <f t="shared" si="5"/>
        <v>5.5162241887905548E-2</v>
      </c>
    </row>
    <row r="82" spans="2:13" x14ac:dyDescent="0.25">
      <c r="B82" s="331" t="s">
        <v>601</v>
      </c>
      <c r="C82" s="424" t="s">
        <v>602</v>
      </c>
      <c r="E82" s="387">
        <f>VLOOKUP(C82,'2018+2019FX rates'!D53:G187,4,FALSE)</f>
        <v>2306.75</v>
      </c>
      <c r="F82" s="388">
        <f>VLOOKUP(C82,'2018+2019FX rates'!D27:H161,5,FALSE)</f>
        <v>2302.6999999999998</v>
      </c>
      <c r="H82" s="363" t="s">
        <v>101</v>
      </c>
      <c r="J82" s="387">
        <f>VLOOKUP(C82,'2018+2019FX rates'!D73:E207,2,FALSE)</f>
        <v>2311.8449999999998</v>
      </c>
      <c r="K82" s="1053" t="s">
        <v>101</v>
      </c>
      <c r="M82" s="363" t="s">
        <v>101</v>
      </c>
    </row>
    <row r="83" spans="2:13" x14ac:dyDescent="0.25">
      <c r="B83" s="331" t="s">
        <v>603</v>
      </c>
      <c r="C83" s="424" t="s">
        <v>57</v>
      </c>
      <c r="E83" s="387">
        <f>VLOOKUP(C83,'2018+2019FX rates'!D54:G188,4,FALSE)</f>
        <v>0.89200000000000002</v>
      </c>
      <c r="F83" s="388">
        <f>VLOOKUP(C83,'2018+2019FX rates'!D28:H162,5,FALSE)</f>
        <v>0.874</v>
      </c>
      <c r="H83" s="363">
        <f t="shared" si="4"/>
        <v>2.0594965675057225E-2</v>
      </c>
      <c r="J83" s="387">
        <f>VLOOKUP(C83,'2018+2019FX rates'!D74:E208,2,FALSE)</f>
        <v>0.8942500000000001</v>
      </c>
      <c r="K83" s="388">
        <f>VLOOKUP(C83,'2018+2019FX rates'!D74:F208,3,FALSE)</f>
        <v>0.84750000000000014</v>
      </c>
      <c r="M83" s="363">
        <f t="shared" si="5"/>
        <v>5.5162241887905548E-2</v>
      </c>
    </row>
    <row r="84" spans="2:13" x14ac:dyDescent="0.25">
      <c r="B84" s="331" t="s">
        <v>65</v>
      </c>
      <c r="C84" s="424" t="s">
        <v>54</v>
      </c>
      <c r="E84" s="387">
        <f>VLOOKUP(C84,'2018+2019FX rates'!D55:G189,4,FALSE)</f>
        <v>3.673</v>
      </c>
      <c r="F84" s="388">
        <f>VLOOKUP(C84,'2018+2019FX rates'!D29:H163,5,FALSE)</f>
        <v>3.673</v>
      </c>
      <c r="H84" s="363">
        <f t="shared" si="4"/>
        <v>0</v>
      </c>
      <c r="J84" s="387">
        <f>VLOOKUP(C84,'2018+2019FX rates'!D75:E209,2,FALSE)</f>
        <v>3.6729166666666675</v>
      </c>
      <c r="K84" s="388">
        <f>VLOOKUP(C84,'2018+2019FX rates'!D75:F209,3,FALSE)</f>
        <v>3.6727500000000011</v>
      </c>
      <c r="M84" s="363">
        <f t="shared" si="5"/>
        <v>4.5379257141495123E-5</v>
      </c>
    </row>
    <row r="85" spans="2:13" x14ac:dyDescent="0.25">
      <c r="B85" s="564" t="s">
        <v>67</v>
      </c>
      <c r="C85" s="567" t="s">
        <v>57</v>
      </c>
      <c r="D85" s="440"/>
      <c r="E85" s="387">
        <f>VLOOKUP(C85,'2018+2019FX rates'!D56:G190,4,FALSE)</f>
        <v>0.89200000000000002</v>
      </c>
      <c r="F85" s="388">
        <f>VLOOKUP(C85,'2018+2019FX rates'!D30:H164,5,FALSE)</f>
        <v>0.874</v>
      </c>
      <c r="H85" s="363">
        <f t="shared" si="4"/>
        <v>2.0594965675057225E-2</v>
      </c>
      <c r="J85" s="387">
        <f>VLOOKUP(C85,'2018+2019FX rates'!D76:E210,2,FALSE)</f>
        <v>0.8942500000000001</v>
      </c>
      <c r="K85" s="388">
        <f>VLOOKUP(C85,'2018+2019FX rates'!D76:F210,3,FALSE)</f>
        <v>0.84750000000000014</v>
      </c>
      <c r="M85" s="363">
        <f t="shared" si="5"/>
        <v>5.5162241887905548E-2</v>
      </c>
    </row>
    <row r="86" spans="2:13" x14ac:dyDescent="0.25">
      <c r="B86" s="331" t="s">
        <v>605</v>
      </c>
      <c r="C86" s="424" t="s">
        <v>57</v>
      </c>
      <c r="E86" s="387">
        <f>VLOOKUP(C86,'2018+2019FX rates'!D57:G191,4,FALSE)</f>
        <v>0.89200000000000002</v>
      </c>
      <c r="F86" s="388">
        <f>VLOOKUP(C86,'2018+2019FX rates'!D31:H165,5,FALSE)</f>
        <v>0.874</v>
      </c>
      <c r="H86" s="363">
        <f t="shared" si="4"/>
        <v>2.0594965675057225E-2</v>
      </c>
      <c r="J86" s="387">
        <f>VLOOKUP(C86,'2018+2019FX rates'!D77:E211,2,FALSE)</f>
        <v>0.8942500000000001</v>
      </c>
      <c r="K86" s="388">
        <f>VLOOKUP(C86,'2018+2019FX rates'!D77:F211,3,FALSE)</f>
        <v>0.84750000000000014</v>
      </c>
      <c r="M86" s="363">
        <f t="shared" si="5"/>
        <v>5.5162241887905548E-2</v>
      </c>
    </row>
    <row r="87" spans="2:13" x14ac:dyDescent="0.25">
      <c r="B87" s="331" t="s">
        <v>606</v>
      </c>
      <c r="C87" s="424" t="s">
        <v>57</v>
      </c>
      <c r="E87" s="387">
        <f>VLOOKUP(C87,'2018+2019FX rates'!D58:G192,4,FALSE)</f>
        <v>0.89200000000000002</v>
      </c>
      <c r="F87" s="388">
        <f>VLOOKUP(C87,'2018+2019FX rates'!D32:H166,5,FALSE)</f>
        <v>0.874</v>
      </c>
      <c r="H87" s="363">
        <f t="shared" si="4"/>
        <v>2.0594965675057225E-2</v>
      </c>
      <c r="J87" s="387">
        <f>VLOOKUP(C87,'2018+2019FX rates'!D78:E212,2,FALSE)</f>
        <v>0.8942500000000001</v>
      </c>
      <c r="K87" s="388">
        <f>VLOOKUP(C87,'2018+2019FX rates'!D78:F212,3,FALSE)</f>
        <v>0.84750000000000014</v>
      </c>
      <c r="M87" s="363">
        <f t="shared" si="5"/>
        <v>5.5162241887905548E-2</v>
      </c>
    </row>
    <row r="88" spans="2:13" x14ac:dyDescent="0.25">
      <c r="B88" s="331" t="s">
        <v>607</v>
      </c>
      <c r="C88" s="424" t="s">
        <v>57</v>
      </c>
      <c r="E88" s="387">
        <f>VLOOKUP(C88,'2018+2019FX rates'!D59:G193,4,FALSE)</f>
        <v>0.89200000000000002</v>
      </c>
      <c r="F88" s="388">
        <f>VLOOKUP(C88,'2018+2019FX rates'!D33:H167,5,FALSE)</f>
        <v>0.874</v>
      </c>
      <c r="H88" s="363">
        <f t="shared" si="4"/>
        <v>2.0594965675057225E-2</v>
      </c>
      <c r="J88" s="387">
        <f>VLOOKUP(C88,'2018+2019FX rates'!D79:E213,2,FALSE)</f>
        <v>0.8942500000000001</v>
      </c>
      <c r="K88" s="388">
        <f>VLOOKUP(C88,'2018+2019FX rates'!D79:F213,3,FALSE)</f>
        <v>0.84750000000000014</v>
      </c>
      <c r="M88" s="363">
        <f t="shared" si="5"/>
        <v>5.5162241887905548E-2</v>
      </c>
    </row>
    <row r="89" spans="2:13" x14ac:dyDescent="0.25">
      <c r="B89" s="331" t="s">
        <v>608</v>
      </c>
      <c r="C89" s="424" t="s">
        <v>57</v>
      </c>
      <c r="E89" s="387">
        <f>VLOOKUP(C89,'2018+2019FX rates'!D60:G194,4,FALSE)</f>
        <v>0.89200000000000002</v>
      </c>
      <c r="F89" s="388">
        <f>VLOOKUP(C89,'2018+2019FX rates'!D34:H168,5,FALSE)</f>
        <v>0.874</v>
      </c>
      <c r="H89" s="363">
        <f t="shared" si="4"/>
        <v>2.0594965675057225E-2</v>
      </c>
      <c r="J89" s="387">
        <f>VLOOKUP(C89,'2018+2019FX rates'!D80:E214,2,FALSE)</f>
        <v>0.8942500000000001</v>
      </c>
      <c r="K89" s="388">
        <f>VLOOKUP(C89,'2018+2019FX rates'!D80:F214,3,FALSE)</f>
        <v>0.84750000000000014</v>
      </c>
      <c r="M89" s="363">
        <f t="shared" si="5"/>
        <v>5.5162241887905548E-2</v>
      </c>
    </row>
    <row r="90" spans="2:13" x14ac:dyDescent="0.25">
      <c r="B90" s="331" t="s">
        <v>609</v>
      </c>
      <c r="C90" s="424" t="s">
        <v>57</v>
      </c>
      <c r="E90" s="387">
        <f>VLOOKUP(C90,'2018+2019FX rates'!D61:G195,4,FALSE)</f>
        <v>0.89200000000000002</v>
      </c>
      <c r="F90" s="388">
        <f>VLOOKUP(C90,'2018+2019FX rates'!D35:H169,5,FALSE)</f>
        <v>0.874</v>
      </c>
      <c r="H90" s="363">
        <f t="shared" si="4"/>
        <v>2.0594965675057225E-2</v>
      </c>
      <c r="J90" s="387">
        <f>VLOOKUP(C90,'2018+2019FX rates'!D81:E215,2,FALSE)</f>
        <v>0.8942500000000001</v>
      </c>
      <c r="K90" s="388">
        <f>VLOOKUP(C90,'2018+2019FX rates'!D81:F215,3,FALSE)</f>
        <v>0.84750000000000014</v>
      </c>
      <c r="M90" s="363">
        <f t="shared" si="5"/>
        <v>5.5162241887905548E-2</v>
      </c>
    </row>
    <row r="91" spans="2:13" x14ac:dyDescent="0.25">
      <c r="B91" s="331" t="s">
        <v>479</v>
      </c>
      <c r="C91" s="424" t="s">
        <v>140</v>
      </c>
      <c r="E91" s="387">
        <f>VLOOKUP(C91,'2018+2019FX rates'!D62:G196,4,FALSE)</f>
        <v>42000</v>
      </c>
      <c r="F91" s="388">
        <f>VLOOKUP(C91,'2018+2019FX rates'!D36:H170,5,FALSE)</f>
        <v>42000</v>
      </c>
      <c r="H91" s="363">
        <f t="shared" si="4"/>
        <v>0</v>
      </c>
      <c r="J91" s="387">
        <f>VLOOKUP(C91,'2018+2019FX rates'!D82:E216,2,FALSE)</f>
        <v>42011.666666666664</v>
      </c>
      <c r="K91" s="388">
        <f>VLOOKUP(C91,'2018+2019FX rates'!D82:F216,3,FALSE)</f>
        <v>41033.816666666666</v>
      </c>
      <c r="M91" s="363">
        <f t="shared" si="5"/>
        <v>2.3830344809098476E-2</v>
      </c>
    </row>
    <row r="92" spans="2:13" x14ac:dyDescent="0.25">
      <c r="B92" s="358" t="s">
        <v>68</v>
      </c>
      <c r="C92" s="424" t="s">
        <v>69</v>
      </c>
      <c r="E92" s="387">
        <f>VLOOKUP(C92,'2018+2019FX rates'!D63:G197,4,FALSE)</f>
        <v>13.999000000000001</v>
      </c>
      <c r="F92" s="388">
        <f>VLOOKUP(C92,'2018+2019FX rates'!D37:H171,5,FALSE)</f>
        <v>14.382</v>
      </c>
      <c r="H92" s="363">
        <f t="shared" si="4"/>
        <v>-2.6630510360172378E-2</v>
      </c>
      <c r="J92" s="387">
        <f>VLOOKUP(C92,'2018+2019FX rates'!D83:E217,2,FALSE)</f>
        <v>14.440916666666668</v>
      </c>
      <c r="K92" s="388">
        <f>VLOOKUP(C92,'2018+2019FX rates'!D83:F217,3,FALSE)</f>
        <v>13.269833333333336</v>
      </c>
      <c r="M92" s="363">
        <f t="shared" si="5"/>
        <v>8.8251547997337199E-2</v>
      </c>
    </row>
    <row r="93" spans="2:13" x14ac:dyDescent="0.25">
      <c r="B93" s="407" t="s">
        <v>70</v>
      </c>
      <c r="C93" s="424" t="s">
        <v>71</v>
      </c>
      <c r="E93" s="387">
        <f>VLOOKUP(C93,'2018+2019FX rates'!D64:G198,4,FALSE)</f>
        <v>382.92500000000001</v>
      </c>
      <c r="F93" s="388">
        <f>VLOOKUP(C93,'2018+2019FX rates'!D38:H172,5,FALSE)</f>
        <v>382.56200000000001</v>
      </c>
      <c r="H93" s="363">
        <f t="shared" si="4"/>
        <v>9.4886580475844317E-4</v>
      </c>
      <c r="J93" s="387">
        <f>VLOOKUP(C93,'2018+2019FX rates'!D84:E218,2,FALSE)</f>
        <v>382.70425</v>
      </c>
      <c r="K93" s="388">
        <f>VLOOKUP(C93,'2018+2019FX rates'!D84:F218,3,FALSE)</f>
        <v>345.96133333333336</v>
      </c>
      <c r="M93" s="363">
        <f t="shared" si="5"/>
        <v>0.10620526956769728</v>
      </c>
    </row>
    <row r="94" spans="2:13" x14ac:dyDescent="0.25">
      <c r="B94" s="331" t="s">
        <v>132</v>
      </c>
      <c r="C94" s="424" t="s">
        <v>57</v>
      </c>
      <c r="E94" s="387">
        <f>VLOOKUP(C94,'2018+2019FX rates'!D65:G199,4,FALSE)</f>
        <v>0.89200000000000002</v>
      </c>
      <c r="F94" s="388">
        <f>VLOOKUP(C94,'2018+2019FX rates'!D39:H173,5,FALSE)</f>
        <v>0.874</v>
      </c>
      <c r="H94" s="363">
        <f t="shared" si="4"/>
        <v>2.0594965675057225E-2</v>
      </c>
      <c r="J94" s="387">
        <f>VLOOKUP(C94,'2018+2019FX rates'!D85:E219,2,FALSE)</f>
        <v>0.8942500000000001</v>
      </c>
      <c r="K94" s="388">
        <f>VLOOKUP(C94,'2018+2019FX rates'!D85:F219,3,FALSE)</f>
        <v>0.84750000000000014</v>
      </c>
      <c r="M94" s="363">
        <f t="shared" si="5"/>
        <v>5.5162241887905548E-2</v>
      </c>
    </row>
    <row r="95" spans="2:13" x14ac:dyDescent="0.25">
      <c r="B95" s="331" t="s">
        <v>134</v>
      </c>
      <c r="C95" s="424" t="s">
        <v>57</v>
      </c>
      <c r="E95" s="387">
        <f>VLOOKUP(C95,'2018+2019FX rates'!D66:G200,4,FALSE)</f>
        <v>0.89200000000000002</v>
      </c>
      <c r="F95" s="388">
        <f>VLOOKUP(C95,'2018+2019FX rates'!D40:H174,5,FALSE)</f>
        <v>0.874</v>
      </c>
      <c r="H95" s="363">
        <f t="shared" si="4"/>
        <v>2.0594965675057225E-2</v>
      </c>
      <c r="J95" s="387">
        <f>VLOOKUP(C95,'2018+2019FX rates'!D86:E220,2,FALSE)</f>
        <v>0.8942500000000001</v>
      </c>
      <c r="K95" s="388">
        <f>VLOOKUP(C95,'2018+2019FX rates'!D86:F220,3,FALSE)</f>
        <v>0.84750000000000014</v>
      </c>
      <c r="M95" s="363">
        <f t="shared" si="5"/>
        <v>5.5162241887905548E-2</v>
      </c>
    </row>
    <row r="96" spans="2:13" x14ac:dyDescent="0.25">
      <c r="B96" s="331" t="s">
        <v>614</v>
      </c>
      <c r="C96" s="424" t="s">
        <v>57</v>
      </c>
      <c r="E96" s="387">
        <f>VLOOKUP(C96,'2018+2019FX rates'!D67:G201,4,FALSE)</f>
        <v>0.89200000000000002</v>
      </c>
      <c r="F96" s="388">
        <f>VLOOKUP(C96,'2018+2019FX rates'!D41:H175,5,FALSE)</f>
        <v>0.874</v>
      </c>
      <c r="H96" s="363">
        <f t="shared" si="4"/>
        <v>2.0594965675057225E-2</v>
      </c>
      <c r="J96" s="387">
        <f>VLOOKUP(C96,'2018+2019FX rates'!D87:E221,2,FALSE)</f>
        <v>0.8942500000000001</v>
      </c>
      <c r="K96" s="388">
        <f>VLOOKUP(C96,'2018+2019FX rates'!D87:F221,3,FALSE)</f>
        <v>0.84750000000000014</v>
      </c>
      <c r="M96" s="363">
        <f t="shared" si="5"/>
        <v>5.5162241887905548E-2</v>
      </c>
    </row>
    <row r="97" spans="2:13" x14ac:dyDescent="0.25">
      <c r="B97" s="331" t="s">
        <v>615</v>
      </c>
      <c r="C97" s="424" t="s">
        <v>613</v>
      </c>
      <c r="E97" s="387">
        <f>VLOOKUP(C97,'2018+2019FX rates'!D68:G202,4,FALSE)</f>
        <v>0.754</v>
      </c>
      <c r="F97" s="388">
        <f>VLOOKUP(C97,'2018+2019FX rates'!D42:H176,5,FALSE)</f>
        <v>0.78500000000000003</v>
      </c>
      <c r="H97" s="363">
        <f t="shared" si="4"/>
        <v>-3.9490445859872644E-2</v>
      </c>
      <c r="J97" s="387">
        <f>VLOOKUP(C97,'2018+2019FX rates'!D88:E222,2,FALSE)</f>
        <v>0.78358333333333341</v>
      </c>
      <c r="K97" s="388">
        <f>VLOOKUP(C97,'2018+2019FX rates'!D88:F222,3,FALSE)</f>
        <v>0.75216666666666665</v>
      </c>
      <c r="M97" s="363">
        <f t="shared" si="5"/>
        <v>4.1768225127409832E-2</v>
      </c>
    </row>
    <row r="98" spans="2:13" x14ac:dyDescent="0.25">
      <c r="B98" s="331" t="s">
        <v>72</v>
      </c>
      <c r="C98" s="424" t="s">
        <v>57</v>
      </c>
      <c r="E98" s="387">
        <f>VLOOKUP(C98,'2018+2019FX rates'!D69:G203,4,FALSE)</f>
        <v>0.89200000000000002</v>
      </c>
      <c r="F98" s="388">
        <f>VLOOKUP(C98,'2018+2019FX rates'!D43:H177,5,FALSE)</f>
        <v>0.874</v>
      </c>
      <c r="H98" s="363">
        <f t="shared" si="4"/>
        <v>2.0594965675057225E-2</v>
      </c>
      <c r="J98" s="387">
        <f>VLOOKUP(C98,'2018+2019FX rates'!D89:E223,2,FALSE)</f>
        <v>0.8942500000000001</v>
      </c>
      <c r="K98" s="388">
        <f>VLOOKUP(C98,'2018+2019FX rates'!D89:F223,3,FALSE)</f>
        <v>0.84750000000000014</v>
      </c>
      <c r="M98" s="363">
        <f t="shared" si="5"/>
        <v>5.5162241887905548E-2</v>
      </c>
    </row>
    <row r="99" spans="2:13" x14ac:dyDescent="0.25">
      <c r="B99" s="331" t="s">
        <v>73</v>
      </c>
      <c r="C99" s="424" t="s">
        <v>57</v>
      </c>
      <c r="E99" s="387">
        <f>VLOOKUP(C99,'2018+2019FX rates'!D70:G204,4,FALSE)</f>
        <v>0.89200000000000002</v>
      </c>
      <c r="F99" s="388">
        <f>VLOOKUP(C99,'2018+2019FX rates'!D44:H178,5,FALSE)</f>
        <v>0.874</v>
      </c>
      <c r="H99" s="363">
        <f t="shared" si="4"/>
        <v>2.0594965675057225E-2</v>
      </c>
      <c r="J99" s="387">
        <f>VLOOKUP(C99,'2018+2019FX rates'!D90:E224,2,FALSE)</f>
        <v>0.8942500000000001</v>
      </c>
      <c r="K99" s="388">
        <f>VLOOKUP(C99,'2018+2019FX rates'!D90:F224,3,FALSE)</f>
        <v>0.84750000000000014</v>
      </c>
      <c r="M99" s="363">
        <f t="shared" si="5"/>
        <v>5.5162241887905548E-2</v>
      </c>
    </row>
    <row r="100" spans="2:13" x14ac:dyDescent="0.25">
      <c r="B100" s="564" t="s">
        <v>617</v>
      </c>
      <c r="C100" s="567" t="s">
        <v>422</v>
      </c>
      <c r="D100" s="440"/>
      <c r="E100" s="387">
        <f>VLOOKUP(C100,'2018+2019FX rates'!D71:G205,4,FALSE)</f>
        <v>13.7</v>
      </c>
      <c r="F100" s="388">
        <f>VLOOKUP(C100,'2018+2019FX rates'!D45:H179,5,FALSE)</f>
        <v>13.170999999999999</v>
      </c>
      <c r="H100" s="363">
        <f t="shared" si="4"/>
        <v>4.0163996659327308E-2</v>
      </c>
      <c r="J100" s="387">
        <f>VLOOKUP(C100,'2018+2019FX rates'!D91:E225,2,FALSE)</f>
        <v>13.387583333333332</v>
      </c>
      <c r="K100" s="388">
        <f>VLOOKUP(C100,'2018+2019FX rates'!D91:F225,3,FALSE)</f>
        <v>13.128916666666663</v>
      </c>
      <c r="M100" s="363">
        <f t="shared" si="5"/>
        <v>1.9702057163894084E-2</v>
      </c>
    </row>
    <row r="101" spans="2:13" x14ac:dyDescent="0.25">
      <c r="B101" s="331" t="s">
        <v>74</v>
      </c>
      <c r="C101" s="424" t="s">
        <v>619</v>
      </c>
      <c r="E101" s="387">
        <f>VLOOKUP(C101,'2018+2019FX rates'!D72:G206,4,FALSE)</f>
        <v>61.933999999999997</v>
      </c>
      <c r="F101" s="388">
        <f>VLOOKUP(C101,'2018+2019FX rates'!D46:H180,5,FALSE)</f>
        <v>69.459000000000003</v>
      </c>
      <c r="H101" s="363">
        <f t="shared" si="4"/>
        <v>-0.10833729250349135</v>
      </c>
      <c r="J101" s="387">
        <f>VLOOKUP(C101,'2018+2019FX rates'!D92:E226,2,FALSE)</f>
        <v>64.714833333333331</v>
      </c>
      <c r="K101" s="388">
        <f>VLOOKUP(C101,'2018+2019FX rates'!D92:F226,3,FALSE)</f>
        <v>62.913666666666678</v>
      </c>
      <c r="M101" s="363">
        <f t="shared" si="5"/>
        <v>2.8629179669493948E-2</v>
      </c>
    </row>
    <row r="102" spans="2:13" x14ac:dyDescent="0.25">
      <c r="B102" s="331" t="s">
        <v>76</v>
      </c>
      <c r="C102" s="424" t="s">
        <v>77</v>
      </c>
      <c r="E102" s="387">
        <f>VLOOKUP(C102,'2018+2019FX rates'!D73:G207,4,FALSE)</f>
        <v>0.38500000000000001</v>
      </c>
      <c r="F102" s="388">
        <f>VLOOKUP(C102,'2018+2019FX rates'!D47:H181,5,FALSE)</f>
        <v>0.38400000000000001</v>
      </c>
      <c r="H102" s="363">
        <f t="shared" si="4"/>
        <v>2.6041666666666691E-3</v>
      </c>
      <c r="J102" s="387">
        <f>VLOOKUP(C102,'2018+2019FX rates'!D93:E227,2,FALSE)</f>
        <v>0.3844999999999999</v>
      </c>
      <c r="K102" s="388">
        <f>VLOOKUP(C102,'2018+2019FX rates'!D93:F227,3,FALSE)</f>
        <v>0.38399999999999995</v>
      </c>
      <c r="M102" s="363">
        <f t="shared" si="5"/>
        <v>1.3020833333331901E-3</v>
      </c>
    </row>
    <row r="103" spans="2:13" x14ac:dyDescent="0.25">
      <c r="B103" s="331" t="s">
        <v>622</v>
      </c>
      <c r="C103" s="424" t="s">
        <v>623</v>
      </c>
      <c r="E103" s="387">
        <f>VLOOKUP(C103,'2018+2019FX rates'!D74:G208,4,FALSE)</f>
        <v>101.35</v>
      </c>
      <c r="F103" s="388">
        <f>VLOOKUP(C103,'2018+2019FX rates'!D48:H182,5,FALSE)</f>
        <v>101.16800000000001</v>
      </c>
      <c r="H103" s="363">
        <f t="shared" si="4"/>
        <v>1.798987822236161E-3</v>
      </c>
      <c r="J103" s="387">
        <f>VLOOKUP(C103,'2018+2019FX rates'!D94:E228,2,FALSE)</f>
        <v>101.59824999999999</v>
      </c>
      <c r="K103" s="388">
        <f>VLOOKUP(C103,'2018+2019FX rates'!D94:F228,3,FALSE)</f>
        <v>100.48133333333332</v>
      </c>
      <c r="M103" s="363">
        <f t="shared" si="5"/>
        <v>1.1115663274107315E-2</v>
      </c>
    </row>
    <row r="104" spans="2:13" x14ac:dyDescent="0.25">
      <c r="B104" s="331" t="s">
        <v>135</v>
      </c>
      <c r="C104" s="424" t="s">
        <v>136</v>
      </c>
      <c r="E104" s="387">
        <f>VLOOKUP(C104,'2018+2019FX rates'!D75:G209,4,FALSE)</f>
        <v>13.993</v>
      </c>
      <c r="F104" s="388">
        <f>VLOOKUP(C104,'2018+2019FX rates'!D49:H183,5,FALSE)</f>
        <v>14.382</v>
      </c>
      <c r="H104" s="363">
        <f t="shared" si="4"/>
        <v>-2.704769851202888E-2</v>
      </c>
      <c r="J104" s="387">
        <f>VLOOKUP(C104,'2018+2019FX rates'!D95:E229,2,FALSE)</f>
        <v>14.439833333333334</v>
      </c>
      <c r="K104" s="388">
        <f>VLOOKUP(C104,'2018+2019FX rates'!D95:F229,3,FALSE)</f>
        <v>13.247333333333335</v>
      </c>
      <c r="M104" s="363">
        <f t="shared" si="5"/>
        <v>9.0018116853706323E-2</v>
      </c>
    </row>
    <row r="105" spans="2:13" x14ac:dyDescent="0.25">
      <c r="B105" s="331" t="s">
        <v>625</v>
      </c>
      <c r="C105" s="424" t="s">
        <v>57</v>
      </c>
      <c r="E105" s="387">
        <f>VLOOKUP(C105,'2018+2019FX rates'!D76:G210,4,FALSE)</f>
        <v>0.89200000000000002</v>
      </c>
      <c r="F105" s="388">
        <f>VLOOKUP(C105,'2018+2019FX rates'!D50:H184,5,FALSE)</f>
        <v>0.874</v>
      </c>
      <c r="H105" s="363">
        <f t="shared" si="4"/>
        <v>2.0594965675057225E-2</v>
      </c>
      <c r="J105" s="387">
        <f>VLOOKUP(C105,'2018+2019FX rates'!D96:E230,2,FALSE)</f>
        <v>0.8942500000000001</v>
      </c>
      <c r="K105" s="388">
        <f>VLOOKUP(C105,'2018+2019FX rates'!D96:F230,3,FALSE)</f>
        <v>0.84750000000000014</v>
      </c>
      <c r="M105" s="363">
        <f t="shared" si="5"/>
        <v>5.5162241887905548E-2</v>
      </c>
    </row>
    <row r="106" spans="2:13" x14ac:dyDescent="0.25">
      <c r="B106" s="331" t="s">
        <v>627</v>
      </c>
      <c r="C106" s="424" t="s">
        <v>628</v>
      </c>
      <c r="E106" s="387">
        <f>VLOOKUP(C106,'2018+2019FX rates'!D77:G211,4,FALSE)</f>
        <v>6.6630000000000003</v>
      </c>
      <c r="F106" s="388">
        <f>VLOOKUP(C106,'2018+2019FX rates'!D51:H185,5,FALSE)</f>
        <v>6.5229999999999997</v>
      </c>
      <c r="H106" s="363">
        <f t="shared" si="4"/>
        <v>2.1462517246665733E-2</v>
      </c>
      <c r="J106" s="387">
        <f>VLOOKUP(C106,'2018+2019FX rates'!D97:E231,2,FALSE)</f>
        <v>6.6743333333333332</v>
      </c>
      <c r="K106" s="388">
        <f>VLOOKUP(C106,'2018+2019FX rates'!D97:F231,3,FALSE)</f>
        <v>6.3243333333333327</v>
      </c>
      <c r="M106" s="363">
        <f t="shared" si="5"/>
        <v>5.534180150740535E-2</v>
      </c>
    </row>
    <row r="107" spans="2:13" x14ac:dyDescent="0.25">
      <c r="B107" s="331" t="s">
        <v>629</v>
      </c>
      <c r="C107" s="424" t="s">
        <v>57</v>
      </c>
      <c r="E107" s="387">
        <f>VLOOKUP(C107,'2018+2019FX rates'!D78:G212,4,FALSE)</f>
        <v>0.89200000000000002</v>
      </c>
      <c r="F107" s="388">
        <f>VLOOKUP(C107,'2018+2019FX rates'!D52:H186,5,FALSE)</f>
        <v>0.874</v>
      </c>
      <c r="H107" s="363">
        <f t="shared" si="4"/>
        <v>2.0594965675057225E-2</v>
      </c>
      <c r="J107" s="387">
        <f>VLOOKUP(C107,'2018+2019FX rates'!D98:E232,2,FALSE)</f>
        <v>0.8942500000000001</v>
      </c>
      <c r="K107" s="388">
        <f>VLOOKUP(C107,'2018+2019FX rates'!D98:F232,3,FALSE)</f>
        <v>0.84750000000000014</v>
      </c>
      <c r="M107" s="363">
        <f t="shared" si="5"/>
        <v>5.5162241887905548E-2</v>
      </c>
    </row>
    <row r="108" spans="2:13" x14ac:dyDescent="0.25">
      <c r="B108" s="331" t="s">
        <v>631</v>
      </c>
      <c r="C108" s="424" t="s">
        <v>632</v>
      </c>
      <c r="E108" s="387">
        <f>VLOOKUP(C108,'2018+2019FX rates'!D79:G213,4,FALSE)</f>
        <v>121.12</v>
      </c>
      <c r="F108" s="388">
        <f>VLOOKUP(C108,'2018+2019FX rates'!D53:H187,5,FALSE)</f>
        <v>0</v>
      </c>
      <c r="H108" s="363" t="s">
        <v>101</v>
      </c>
      <c r="J108" s="387">
        <f>VLOOKUP(C108,'2018+2019FX rates'!D99:E233,2,FALSE)</f>
        <v>122.10833333333333</v>
      </c>
      <c r="K108" s="1053" t="s">
        <v>101</v>
      </c>
      <c r="M108" s="363" t="s">
        <v>101</v>
      </c>
    </row>
    <row r="109" spans="2:13" x14ac:dyDescent="0.25">
      <c r="B109" s="331" t="s">
        <v>633</v>
      </c>
      <c r="C109" s="424" t="s">
        <v>57</v>
      </c>
      <c r="E109" s="387">
        <f>VLOOKUP(C109,'2018+2019FX rates'!D80:G214,4,FALSE)</f>
        <v>0.89200000000000002</v>
      </c>
      <c r="F109" s="388">
        <f>VLOOKUP(C109,'2018+2019FX rates'!D54:H188,5,FALSE)</f>
        <v>0.874</v>
      </c>
      <c r="H109" s="363">
        <f t="shared" si="4"/>
        <v>2.0594965675057225E-2</v>
      </c>
      <c r="J109" s="387">
        <f>VLOOKUP(C109,'2018+2019FX rates'!D100:E234,2,FALSE)</f>
        <v>0.8942500000000001</v>
      </c>
      <c r="K109" s="388">
        <f>VLOOKUP(C109,'2018+2019FX rates'!D100:F234,3,FALSE)</f>
        <v>0.84750000000000014</v>
      </c>
      <c r="M109" s="363">
        <f t="shared" si="5"/>
        <v>5.5162241887905548E-2</v>
      </c>
    </row>
    <row r="110" spans="2:13" x14ac:dyDescent="0.25">
      <c r="B110" s="331" t="s">
        <v>78</v>
      </c>
      <c r="C110" s="424" t="s">
        <v>79</v>
      </c>
      <c r="E110" s="387">
        <f>VLOOKUP(C110,'2018+2019FX rates'!D81:G215,4,FALSE)</f>
        <v>306.5</v>
      </c>
      <c r="F110" s="388">
        <f>VLOOKUP(C110,'2018+2019FX rates'!D55:H189,5,FALSE)</f>
        <v>363.03800000000001</v>
      </c>
      <c r="H110" s="363">
        <f t="shared" si="4"/>
        <v>-0.1557357631983429</v>
      </c>
      <c r="J110" s="387">
        <f>VLOOKUP(C110,'2018+2019FX rates'!D101:E235,2,FALSE)</f>
        <v>332.77583333333337</v>
      </c>
      <c r="K110" s="388">
        <f>VLOOKUP(C110,'2018+2019FX rates'!D101:F235,3,FALSE)</f>
        <v>359.91466666666673</v>
      </c>
      <c r="M110" s="363">
        <f t="shared" si="5"/>
        <v>-7.5403521575484633E-2</v>
      </c>
    </row>
    <row r="111" spans="2:13" x14ac:dyDescent="0.25">
      <c r="B111" s="331" t="s">
        <v>636</v>
      </c>
      <c r="C111" s="424" t="s">
        <v>80</v>
      </c>
      <c r="E111" s="387">
        <f>VLOOKUP(C111,'2018+2019FX rates'!D82:G216,4,FALSE)</f>
        <v>8.7799999999999994</v>
      </c>
      <c r="F111" s="388">
        <f>VLOOKUP(C111,'2018+2019FX rates'!D56:H190,5,FALSE)</f>
        <v>8.6769999999999996</v>
      </c>
      <c r="H111" s="363">
        <f t="shared" si="4"/>
        <v>1.1870462141293047E-2</v>
      </c>
      <c r="J111" s="387">
        <f>VLOOKUP(C111,'2018+2019FX rates'!D102:E236,2,FALSE)</f>
        <v>8.8147500000000001</v>
      </c>
      <c r="K111" s="388">
        <f>VLOOKUP(C111,'2018+2019FX rates'!D102:F236,3,FALSE)</f>
        <v>8.1669166666666655</v>
      </c>
      <c r="M111" s="363">
        <f t="shared" si="5"/>
        <v>7.9324102323398427E-2</v>
      </c>
    </row>
    <row r="112" spans="2:13" x14ac:dyDescent="0.25">
      <c r="B112" s="331" t="s">
        <v>137</v>
      </c>
      <c r="C112" s="424" t="s">
        <v>19</v>
      </c>
      <c r="E112" s="387">
        <f>VLOOKUP(C112,'2018+2019FX rates'!D83:G217,4,FALSE)</f>
        <v>1</v>
      </c>
      <c r="F112" s="388">
        <f>VLOOKUP(C112,'2018+2019FX rates'!D57:H191,5,FALSE)</f>
        <v>1</v>
      </c>
      <c r="H112" s="363">
        <f t="shared" si="4"/>
        <v>0</v>
      </c>
      <c r="J112" s="387">
        <f>VLOOKUP(C112,'2018+2019FX rates'!D103:E237,2,FALSE)</f>
        <v>1</v>
      </c>
      <c r="K112" s="388">
        <f>VLOOKUP(C112,'2018+2019FX rates'!D103:F237,3,FALSE)</f>
        <v>1</v>
      </c>
      <c r="M112" s="363">
        <f t="shared" si="5"/>
        <v>0</v>
      </c>
    </row>
    <row r="113" spans="2:13" x14ac:dyDescent="0.25">
      <c r="B113" s="331" t="s">
        <v>81</v>
      </c>
      <c r="C113" s="424" t="s">
        <v>82</v>
      </c>
      <c r="E113" s="387">
        <f>VLOOKUP(C113,'2018+2019FX rates'!D84:G218,4,FALSE)</f>
        <v>3.641</v>
      </c>
      <c r="F113" s="388">
        <f>VLOOKUP(C113,'2018+2019FX rates'!D58:H192,5,FALSE)</f>
        <v>3.6110000000000002</v>
      </c>
      <c r="H113" s="363">
        <f t="shared" si="4"/>
        <v>8.3079479368595409E-3</v>
      </c>
      <c r="J113" s="387">
        <f>VLOOKUP(C113,'2018+2019FX rates'!D104:E238,2,FALSE)</f>
        <v>3.6263333333333332</v>
      </c>
      <c r="K113" s="388">
        <f>VLOOKUP(C113,'2018+2019FX rates'!D104:F238,3,FALSE)</f>
        <v>3.6165833333333328</v>
      </c>
      <c r="M113" s="363">
        <f t="shared" si="5"/>
        <v>2.6959146524114484E-3</v>
      </c>
    </row>
    <row r="114" spans="2:13" x14ac:dyDescent="0.25">
      <c r="B114" s="331" t="s">
        <v>639</v>
      </c>
      <c r="C114" s="424" t="s">
        <v>640</v>
      </c>
      <c r="E114" s="387">
        <f>VLOOKUP(C114,'2018+2019FX rates'!D85:G219,4,FALSE)</f>
        <v>948.20500000000004</v>
      </c>
      <c r="F114" s="388">
        <f>VLOOKUP(C114,'2018+2019FX rates'!D59:H193,5,FALSE)</f>
        <v>860.69</v>
      </c>
      <c r="H114" s="363">
        <f t="shared" si="4"/>
        <v>0.10168004740382713</v>
      </c>
      <c r="J114" s="387">
        <f>VLOOKUP(C114,'2018+2019FX rates'!D105:E239,2,FALSE)</f>
        <v>911.0335</v>
      </c>
      <c r="K114" s="388">
        <f>VLOOKUP(C114,'2018+2019FX rates'!D105:F239,3,FALSE)</f>
        <v>874.83699999999999</v>
      </c>
      <c r="M114" s="363">
        <f t="shared" si="5"/>
        <v>4.1375136168223352E-2</v>
      </c>
    </row>
    <row r="115" spans="2:13" x14ac:dyDescent="0.25">
      <c r="B115" s="331" t="s">
        <v>138</v>
      </c>
      <c r="C115" s="424" t="s">
        <v>83</v>
      </c>
      <c r="E115" s="387">
        <f>VLOOKUP(C115,'2018+2019FX rates'!D86:G220,4,FALSE)</f>
        <v>3.7509999999999999</v>
      </c>
      <c r="F115" s="388">
        <f>VLOOKUP(C115,'2018+2019FX rates'!D60:H194,5,FALSE)</f>
        <v>3.75</v>
      </c>
      <c r="H115" s="363">
        <f t="shared" si="4"/>
        <v>2.666666666666373E-4</v>
      </c>
      <c r="J115" s="387">
        <f>VLOOKUP(C115,'2018+2019FX rates'!D106:E240,2,FALSE)</f>
        <v>3.749333333333333</v>
      </c>
      <c r="K115" s="388">
        <f>VLOOKUP(C115,'2018+2019FX rates'!D106:F240,3,FALSE)</f>
        <v>3.7485833333333338</v>
      </c>
      <c r="M115" s="363">
        <f t="shared" si="5"/>
        <v>2.0007558410932311E-4</v>
      </c>
    </row>
    <row r="116" spans="2:13" x14ac:dyDescent="0.25">
      <c r="B116" s="331" t="s">
        <v>84</v>
      </c>
      <c r="C116" s="424" t="s">
        <v>85</v>
      </c>
      <c r="E116" s="387">
        <f>VLOOKUP(C116,'2018+2019FX rates'!D87:G221,4,FALSE)</f>
        <v>0.96799999999999997</v>
      </c>
      <c r="F116" s="388">
        <f>VLOOKUP(C116,'2018+2019FX rates'!D61:H195,5,FALSE)</f>
        <v>0.98399999999999999</v>
      </c>
      <c r="H116" s="363">
        <f t="shared" si="4"/>
        <v>-1.6260162601626032E-2</v>
      </c>
      <c r="J116" s="387">
        <f>VLOOKUP(C116,'2018+2019FX rates'!D107:E241,2,FALSE)</f>
        <v>0.99299999999999999</v>
      </c>
      <c r="K116" s="388">
        <f>VLOOKUP(C116,'2018+2019FX rates'!D107:F241,3,FALSE)</f>
        <v>0.97633333333333328</v>
      </c>
      <c r="M116" s="363">
        <f t="shared" si="5"/>
        <v>1.7070672584499885E-2</v>
      </c>
    </row>
    <row r="117" spans="2:13" x14ac:dyDescent="0.25">
      <c r="B117" s="331" t="s">
        <v>86</v>
      </c>
      <c r="C117" s="424" t="s">
        <v>87</v>
      </c>
      <c r="E117" s="387">
        <f>VLOOKUP(C117,'2018+2019FX rates'!D88:G222,4,FALSE)</f>
        <v>36.35</v>
      </c>
      <c r="F117" s="388">
        <f>VLOOKUP(C117,'2018+2019FX rates'!D62:H196,5,FALSE)</f>
        <v>33.442</v>
      </c>
      <c r="H117" s="363">
        <f t="shared" si="4"/>
        <v>8.6956521739130474E-2</v>
      </c>
      <c r="J117" s="387">
        <f>VLOOKUP(C117,'2018+2019FX rates'!D108:E242,2,FALSE)</f>
        <v>35.085416666666667</v>
      </c>
      <c r="K117" s="388">
        <f>VLOOKUP(C117,'2018+2019FX rates'!D108:F242,3,FALSE)</f>
        <v>33.079083333333337</v>
      </c>
      <c r="M117" s="363">
        <f t="shared" si="5"/>
        <v>6.0652627919455554E-2</v>
      </c>
    </row>
    <row r="118" spans="2:13" x14ac:dyDescent="0.25">
      <c r="B118" s="331" t="s">
        <v>139</v>
      </c>
      <c r="C118" s="424" t="s">
        <v>140</v>
      </c>
      <c r="E118" s="387">
        <f>VLOOKUP(C118,'2018+2019FX rates'!D89:G223,4,FALSE)</f>
        <v>42000</v>
      </c>
      <c r="F118" s="388">
        <f>VLOOKUP(C118,'2018+2019FX rates'!D63:H197,5,FALSE)</f>
        <v>42000</v>
      </c>
      <c r="H118" s="363">
        <f t="shared" si="4"/>
        <v>0</v>
      </c>
      <c r="J118" s="387">
        <f>VLOOKUP(C118,'2018+2019FX rates'!D109:E243,2,FALSE)</f>
        <v>42011.666666666664</v>
      </c>
      <c r="K118" s="388">
        <f>VLOOKUP(C118,'2018+2019FX rates'!D109:F243,3,FALSE)</f>
        <v>41033.816666666666</v>
      </c>
      <c r="M118" s="363">
        <f t="shared" si="5"/>
        <v>2.3830344809098476E-2</v>
      </c>
    </row>
    <row r="119" spans="2:13" x14ac:dyDescent="0.25">
      <c r="B119" s="331" t="s">
        <v>88</v>
      </c>
      <c r="C119" s="424" t="s">
        <v>89</v>
      </c>
      <c r="E119" s="387">
        <f>VLOOKUP(C119,'2018+2019FX rates'!D90:G224,4,FALSE)</f>
        <v>3.4540000000000002</v>
      </c>
      <c r="F119" s="388">
        <f>VLOOKUP(C119,'2018+2019FX rates'!D64:H198,5,FALSE)</f>
        <v>3.75</v>
      </c>
      <c r="H119" s="363">
        <f t="shared" si="4"/>
        <v>-7.8933333333333286E-2</v>
      </c>
      <c r="J119" s="387">
        <f>VLOOKUP(C119,'2018+2019FX rates'!D110:E244,2,FALSE)</f>
        <v>3.55925</v>
      </c>
      <c r="K119" s="388">
        <f>VLOOKUP(C119,'2018+2019FX rates'!D110:F244,3,FALSE)</f>
        <v>3.6051666666666673</v>
      </c>
      <c r="M119" s="363">
        <f t="shared" si="5"/>
        <v>-1.2736350607923979E-2</v>
      </c>
    </row>
    <row r="120" spans="2:13" x14ac:dyDescent="0.25">
      <c r="B120" s="331" t="s">
        <v>333</v>
      </c>
      <c r="C120" s="424" t="s">
        <v>66</v>
      </c>
      <c r="E120" s="387">
        <f>VLOOKUP(C120,'2018+2019FX rates'!D91:G225,4,FALSE)</f>
        <v>16.05</v>
      </c>
      <c r="F120" s="388">
        <f>VLOOKUP(C120,'2018+2019FX rates'!D65:H199,5,FALSE)</f>
        <v>17.875</v>
      </c>
      <c r="H120" s="363">
        <f t="shared" si="4"/>
        <v>-0.10209790209790205</v>
      </c>
      <c r="J120" s="387">
        <f>VLOOKUP(C120,'2018+2019FX rates'!D111:E245,2,FALSE)</f>
        <v>16.742583333333332</v>
      </c>
      <c r="K120" s="388">
        <f>VLOOKUP(C120,'2018+2019FX rates'!D111:F245,3,FALSE)</f>
        <v>17.784500000000001</v>
      </c>
      <c r="M120" s="363">
        <f t="shared" si="5"/>
        <v>-5.8585659797389243E-2</v>
      </c>
    </row>
    <row r="121" spans="2:13" x14ac:dyDescent="0.25">
      <c r="B121" s="331" t="s">
        <v>424</v>
      </c>
      <c r="C121" s="424" t="s">
        <v>124</v>
      </c>
      <c r="E121" s="387">
        <f>VLOOKUP(C121,'2018+2019FX rates'!D92:G226,4,FALSE)</f>
        <v>2.79</v>
      </c>
      <c r="F121" s="388">
        <f>VLOOKUP(C121,'2018+2019FX rates'!D66:H200,5,FALSE)</f>
        <v>2.927</v>
      </c>
      <c r="H121" s="363">
        <f t="shared" si="4"/>
        <v>-4.6805603006491288E-2</v>
      </c>
      <c r="J121" s="387">
        <f>VLOOKUP(C121,'2018+2019FX rates'!D112:E246,2,FALSE)</f>
        <v>2.8904999999999998</v>
      </c>
      <c r="K121" s="388">
        <f>VLOOKUP(C121,'2018+2019FX rates'!D112:F246,3,FALSE)</f>
        <v>2.6392500000000001</v>
      </c>
      <c r="M121" s="363">
        <f t="shared" si="5"/>
        <v>9.5197499289570803E-2</v>
      </c>
    </row>
    <row r="122" spans="2:13" x14ac:dyDescent="0.25">
      <c r="B122" s="331" t="s">
        <v>141</v>
      </c>
      <c r="C122" s="424" t="s">
        <v>142</v>
      </c>
      <c r="E122" s="387">
        <f>VLOOKUP(C122,'2018+2019FX rates'!D93:G227,4,FALSE)</f>
        <v>23.7</v>
      </c>
      <c r="F122" s="388">
        <f>VLOOKUP(C122,'2018+2019FX rates'!D67:H201,5,FALSE)</f>
        <v>27.585000000000001</v>
      </c>
      <c r="H122" s="363">
        <f t="shared" si="4"/>
        <v>-0.14083741163675917</v>
      </c>
      <c r="J122" s="387">
        <f>VLOOKUP(C122,'2018+2019FX rates'!D113:E247,2,FALSE)</f>
        <v>25.69</v>
      </c>
      <c r="K122" s="388">
        <f>VLOOKUP(C122,'2018+2019FX rates'!D113:F247,3,FALSE)</f>
        <v>27.148416666666666</v>
      </c>
      <c r="M122" s="363">
        <f t="shared" si="5"/>
        <v>-5.3720137147347378E-2</v>
      </c>
    </row>
    <row r="123" spans="2:13" x14ac:dyDescent="0.25">
      <c r="B123" s="331" t="s">
        <v>143</v>
      </c>
      <c r="C123" s="424" t="s">
        <v>144</v>
      </c>
      <c r="E123" s="387">
        <f>VLOOKUP(C123,'2018+2019FX rates'!D94:G228,4,FALSE)</f>
        <v>3.7930000000000001</v>
      </c>
      <c r="F123" s="388">
        <f>VLOOKUP(C123,'2018+2019FX rates'!D68:H202,5,FALSE)</f>
        <v>3.7519999999999998</v>
      </c>
      <c r="H123" s="363">
        <f t="shared" si="4"/>
        <v>1.0927505330490504E-2</v>
      </c>
      <c r="J123" s="387">
        <f>VLOOKUP(C123,'2018+2019FX rates'!D114:E248,2,FALSE)</f>
        <v>3.8406666666666673</v>
      </c>
      <c r="K123" s="388">
        <f>VLOOKUP(C123,'2018+2019FX rates'!D114:F248,3,FALSE)</f>
        <v>3.6210833333333343</v>
      </c>
      <c r="M123" s="363">
        <f t="shared" si="5"/>
        <v>6.0640231974777241E-2</v>
      </c>
    </row>
    <row r="124" spans="2:13" x14ac:dyDescent="0.25">
      <c r="B124" s="427" t="s">
        <v>145</v>
      </c>
      <c r="C124" s="426" t="s">
        <v>146</v>
      </c>
      <c r="E124" s="389">
        <f>VLOOKUP(C124,'2018+2019FX rates'!D95:G229,4,FALSE)</f>
        <v>6.6379999999999999</v>
      </c>
      <c r="F124" s="390">
        <f>VLOOKUP(C124,'2018+2019FX rates'!D69:H203,5,FALSE)</f>
        <v>6.4729999999999999</v>
      </c>
      <c r="H124" s="364">
        <f t="shared" si="4"/>
        <v>2.5490498995828833E-2</v>
      </c>
      <c r="J124" s="389">
        <f>VLOOKUP(C124,'2018+2019FX rates'!D115:E249,2,FALSE)</f>
        <v>6.6323333333333343</v>
      </c>
      <c r="K124" s="390">
        <f>VLOOKUP(C124,'2018+2019FX rates'!D115:F249,3,FALSE)</f>
        <v>6.2906666666666666</v>
      </c>
      <c r="M124" s="364">
        <f t="shared" si="5"/>
        <v>5.4313268334040009E-2</v>
      </c>
    </row>
    <row r="125" spans="2:13" x14ac:dyDescent="0.25">
      <c r="C125" s="1"/>
    </row>
    <row r="126" spans="2:13" x14ac:dyDescent="0.25">
      <c r="C126" s="1"/>
    </row>
  </sheetData>
  <sortState xmlns:xlrd2="http://schemas.microsoft.com/office/spreadsheetml/2017/richdata2" ref="B58:M104">
    <sortCondition ref="B58"/>
  </sortState>
  <mergeCells count="8">
    <mergeCell ref="K4:K6"/>
    <mergeCell ref="M4:M6"/>
    <mergeCell ref="B4:B6"/>
    <mergeCell ref="C4:C6"/>
    <mergeCell ref="E4:E6"/>
    <mergeCell ref="F4:F6"/>
    <mergeCell ref="H4:H6"/>
    <mergeCell ref="J4:J6"/>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48713-4F47-40CF-A1E0-C97F17D97D07}">
  <sheetPr codeName="Sheet58"/>
  <dimension ref="A1:AF135"/>
  <sheetViews>
    <sheetView workbookViewId="0">
      <pane ySplit="1" topLeftCell="A112" activePane="bottomLeft" state="frozen"/>
      <selection pane="bottomLeft" activeCell="B128" sqref="B128"/>
    </sheetView>
  </sheetViews>
  <sheetFormatPr defaultRowHeight="15" x14ac:dyDescent="0.25"/>
  <cols>
    <col min="1" max="1" width="27.140625" style="1039" bestFit="1" customWidth="1"/>
    <col min="2" max="2" width="39.5703125" style="1039" customWidth="1"/>
    <col min="3" max="3" width="9.140625" style="1039"/>
    <col min="4" max="4" width="13.28515625" style="1039" customWidth="1"/>
    <col min="5" max="6" width="12" style="1039" bestFit="1" customWidth="1"/>
    <col min="7" max="8" width="12" style="1039" customWidth="1"/>
    <col min="9" max="32" width="12" style="1039" bestFit="1" customWidth="1"/>
    <col min="33" max="16384" width="9.140625" style="1039"/>
  </cols>
  <sheetData>
    <row r="1" spans="1:32" s="1046" customFormat="1" ht="46.5" customHeight="1" x14ac:dyDescent="0.25">
      <c r="A1" s="1044" t="s">
        <v>521</v>
      </c>
      <c r="B1" s="1044" t="s">
        <v>310</v>
      </c>
      <c r="C1" s="1044" t="s">
        <v>522</v>
      </c>
      <c r="D1" s="1044" t="s">
        <v>655</v>
      </c>
      <c r="E1" s="1047" t="s">
        <v>652</v>
      </c>
      <c r="F1" s="1047" t="s">
        <v>651</v>
      </c>
      <c r="G1" s="1048" t="s">
        <v>653</v>
      </c>
      <c r="H1" s="1048" t="s">
        <v>654</v>
      </c>
      <c r="I1" s="1045">
        <v>43101</v>
      </c>
      <c r="J1" s="1045">
        <v>43132</v>
      </c>
      <c r="K1" s="1045">
        <v>43160</v>
      </c>
      <c r="L1" s="1045">
        <v>43191</v>
      </c>
      <c r="M1" s="1045">
        <v>43221</v>
      </c>
      <c r="N1" s="1045">
        <v>43252</v>
      </c>
      <c r="O1" s="1045">
        <v>43282</v>
      </c>
      <c r="P1" s="1045">
        <v>43313</v>
      </c>
      <c r="Q1" s="1045">
        <v>43344</v>
      </c>
      <c r="R1" s="1045">
        <v>43374</v>
      </c>
      <c r="S1" s="1045">
        <v>43405</v>
      </c>
      <c r="T1" s="1045">
        <v>43435</v>
      </c>
      <c r="U1" s="1045">
        <v>43466</v>
      </c>
      <c r="V1" s="1045">
        <v>43497</v>
      </c>
      <c r="W1" s="1045">
        <v>43525</v>
      </c>
      <c r="X1" s="1045">
        <v>43556</v>
      </c>
      <c r="Y1" s="1045">
        <v>43586</v>
      </c>
      <c r="Z1" s="1045">
        <v>43617</v>
      </c>
      <c r="AA1" s="1045">
        <v>43647</v>
      </c>
      <c r="AB1" s="1045">
        <v>43678</v>
      </c>
      <c r="AC1" s="1045">
        <v>43709</v>
      </c>
      <c r="AD1" s="1045">
        <v>43739</v>
      </c>
      <c r="AE1" s="1045">
        <v>43770</v>
      </c>
      <c r="AF1" s="1045">
        <v>43800</v>
      </c>
    </row>
    <row r="2" spans="1:32" x14ac:dyDescent="0.25">
      <c r="A2" s="94" t="s">
        <v>523</v>
      </c>
      <c r="B2" s="75" t="s">
        <v>508</v>
      </c>
      <c r="C2" s="75" t="s">
        <v>6</v>
      </c>
      <c r="D2" s="7" t="s">
        <v>9</v>
      </c>
      <c r="E2" s="1042">
        <f t="shared" ref="E2:E33" si="0">AVERAGE(U2:AF2)</f>
        <v>3.9525833333333331</v>
      </c>
      <c r="F2" s="1042">
        <f t="shared" ref="F2:F33" si="1">AVERAGE(I2:T2)</f>
        <v>3.6767499999999997</v>
      </c>
      <c r="G2" s="1042">
        <v>4.0199999999999996</v>
      </c>
      <c r="H2" s="1042">
        <v>3.8780000000000001</v>
      </c>
      <c r="I2" s="1040">
        <v>3.177</v>
      </c>
      <c r="J2" s="1040">
        <v>3.2469999999999999</v>
      </c>
      <c r="K2" s="1040">
        <v>3.302</v>
      </c>
      <c r="L2" s="1040">
        <v>3.4729999999999999</v>
      </c>
      <c r="M2" s="1040">
        <v>3.7229999999999999</v>
      </c>
      <c r="N2" s="1040">
        <v>3.8769999999999998</v>
      </c>
      <c r="O2" s="1040">
        <v>3.7389999999999999</v>
      </c>
      <c r="P2" s="1040">
        <v>4.1219999999999999</v>
      </c>
      <c r="Q2" s="1040">
        <v>4.0199999999999996</v>
      </c>
      <c r="R2" s="1040">
        <v>3.706</v>
      </c>
      <c r="S2" s="1040">
        <v>3.8570000000000002</v>
      </c>
      <c r="T2" s="1040">
        <v>3.8780000000000001</v>
      </c>
      <c r="U2" s="1040">
        <v>3.6640000000000001</v>
      </c>
      <c r="V2" s="1040">
        <v>3.7360000000000002</v>
      </c>
      <c r="W2" s="1040">
        <v>3.9009999999999998</v>
      </c>
      <c r="X2" s="1040">
        <v>3.9359999999999999</v>
      </c>
      <c r="Y2" s="1040">
        <v>3.9550000000000001</v>
      </c>
      <c r="Z2" s="1040">
        <v>3.8460000000000001</v>
      </c>
      <c r="AA2" s="1040">
        <v>3.8130000000000002</v>
      </c>
      <c r="AB2" s="1040">
        <v>4.1449999999999996</v>
      </c>
      <c r="AC2" s="1040">
        <v>4.1870000000000003</v>
      </c>
      <c r="AD2" s="1040">
        <v>3.9910000000000001</v>
      </c>
      <c r="AE2" s="1040">
        <v>4.2370000000000001</v>
      </c>
      <c r="AF2" s="1040">
        <v>4.0199999999999996</v>
      </c>
    </row>
    <row r="3" spans="1:32" x14ac:dyDescent="0.25">
      <c r="A3" s="94" t="s">
        <v>524</v>
      </c>
      <c r="B3" s="75" t="s">
        <v>104</v>
      </c>
      <c r="C3" s="75" t="s">
        <v>6</v>
      </c>
      <c r="D3" s="7" t="s">
        <v>312</v>
      </c>
      <c r="E3" s="1042">
        <f t="shared" si="0"/>
        <v>2.0094999999999996</v>
      </c>
      <c r="F3" s="1042">
        <f t="shared" si="1"/>
        <v>2</v>
      </c>
      <c r="G3" s="1042">
        <v>2.0190000000000001</v>
      </c>
      <c r="H3" s="1042">
        <v>2</v>
      </c>
      <c r="I3" s="1040">
        <v>2</v>
      </c>
      <c r="J3" s="1040">
        <v>2</v>
      </c>
      <c r="K3" s="1040">
        <v>2</v>
      </c>
      <c r="L3" s="1040">
        <v>2</v>
      </c>
      <c r="M3" s="1040">
        <v>2</v>
      </c>
      <c r="N3" s="1040">
        <v>2</v>
      </c>
      <c r="O3" s="1040">
        <v>2</v>
      </c>
      <c r="P3" s="1040">
        <v>2</v>
      </c>
      <c r="Q3" s="1040">
        <v>2</v>
      </c>
      <c r="R3" s="1040">
        <v>2</v>
      </c>
      <c r="S3" s="1040">
        <v>2</v>
      </c>
      <c r="T3" s="1040">
        <v>2</v>
      </c>
      <c r="U3" s="1040">
        <v>2</v>
      </c>
      <c r="V3" s="1040">
        <v>2</v>
      </c>
      <c r="W3" s="1040">
        <v>2</v>
      </c>
      <c r="X3" s="1040">
        <v>2</v>
      </c>
      <c r="Y3" s="1040">
        <v>2</v>
      </c>
      <c r="Z3" s="1040">
        <v>2</v>
      </c>
      <c r="AA3" s="1040">
        <v>2.0190000000000001</v>
      </c>
      <c r="AB3" s="1040">
        <v>2.0190000000000001</v>
      </c>
      <c r="AC3" s="1040">
        <v>2.0190000000000001</v>
      </c>
      <c r="AD3" s="1040">
        <v>2.0190000000000001</v>
      </c>
      <c r="AE3" s="1040">
        <v>2.0190000000000001</v>
      </c>
      <c r="AF3" s="1040">
        <v>2.0190000000000001</v>
      </c>
    </row>
    <row r="4" spans="1:32" x14ac:dyDescent="0.25">
      <c r="A4" s="94" t="s">
        <v>525</v>
      </c>
      <c r="B4" s="75" t="s">
        <v>519</v>
      </c>
      <c r="C4" s="75" t="s">
        <v>6</v>
      </c>
      <c r="D4" s="7" t="s">
        <v>19</v>
      </c>
      <c r="E4" s="1042">
        <f t="shared" si="0"/>
        <v>1</v>
      </c>
      <c r="F4" s="1042">
        <f t="shared" si="1"/>
        <v>1</v>
      </c>
      <c r="G4" s="1042">
        <v>1</v>
      </c>
      <c r="H4" s="1042">
        <v>1</v>
      </c>
      <c r="I4" s="1040">
        <v>1</v>
      </c>
      <c r="J4" s="1040">
        <v>1</v>
      </c>
      <c r="K4" s="1040">
        <v>1</v>
      </c>
      <c r="L4" s="1040">
        <v>1</v>
      </c>
      <c r="M4" s="1040">
        <v>1</v>
      </c>
      <c r="N4" s="1040">
        <v>1</v>
      </c>
      <c r="O4" s="1040">
        <v>1</v>
      </c>
      <c r="P4" s="1040">
        <v>1</v>
      </c>
      <c r="Q4" s="1040">
        <v>1</v>
      </c>
      <c r="R4" s="1040">
        <v>1</v>
      </c>
      <c r="S4" s="1040">
        <v>1</v>
      </c>
      <c r="T4" s="1040">
        <v>1</v>
      </c>
      <c r="U4" s="1040">
        <v>1</v>
      </c>
      <c r="V4" s="1040">
        <v>1</v>
      </c>
      <c r="W4" s="1040">
        <v>1</v>
      </c>
      <c r="X4" s="1040">
        <v>1</v>
      </c>
      <c r="Y4" s="1040">
        <v>1</v>
      </c>
      <c r="Z4" s="1040">
        <v>1</v>
      </c>
      <c r="AA4" s="1040">
        <v>1</v>
      </c>
      <c r="AB4" s="1040">
        <v>1</v>
      </c>
      <c r="AC4" s="1040">
        <v>1</v>
      </c>
      <c r="AD4" s="1040">
        <v>1</v>
      </c>
      <c r="AE4" s="1040">
        <v>1</v>
      </c>
      <c r="AF4" s="1040">
        <v>1</v>
      </c>
    </row>
    <row r="5" spans="1:32" x14ac:dyDescent="0.25">
      <c r="A5" s="94" t="s">
        <v>526</v>
      </c>
      <c r="B5" s="75" t="s">
        <v>7</v>
      </c>
      <c r="C5" s="75" t="s">
        <v>6</v>
      </c>
      <c r="D5" s="7" t="s">
        <v>512</v>
      </c>
      <c r="E5" s="1042">
        <f t="shared" si="0"/>
        <v>1</v>
      </c>
      <c r="F5" s="1042">
        <f t="shared" si="1"/>
        <v>1</v>
      </c>
      <c r="G5" s="1042">
        <v>1</v>
      </c>
      <c r="H5" s="1042">
        <v>1</v>
      </c>
      <c r="I5" s="1040">
        <v>1</v>
      </c>
      <c r="J5" s="1040">
        <v>1</v>
      </c>
      <c r="K5" s="1040">
        <v>1</v>
      </c>
      <c r="L5" s="1040">
        <v>1</v>
      </c>
      <c r="M5" s="1040">
        <v>1</v>
      </c>
      <c r="N5" s="1040">
        <v>1</v>
      </c>
      <c r="O5" s="1040">
        <v>1</v>
      </c>
      <c r="P5" s="1040">
        <v>1</v>
      </c>
      <c r="Q5" s="1040">
        <v>1</v>
      </c>
      <c r="R5" s="1040">
        <v>1</v>
      </c>
      <c r="S5" s="1040">
        <v>1</v>
      </c>
      <c r="T5" s="1040">
        <v>1</v>
      </c>
      <c r="U5" s="1040">
        <v>1</v>
      </c>
      <c r="V5" s="1040">
        <v>1</v>
      </c>
      <c r="W5" s="1040">
        <v>1</v>
      </c>
      <c r="X5" s="1040">
        <v>1</v>
      </c>
      <c r="Y5" s="1040">
        <v>1</v>
      </c>
      <c r="Z5" s="1040">
        <v>1</v>
      </c>
      <c r="AA5" s="1040">
        <v>1</v>
      </c>
      <c r="AB5" s="1040">
        <v>1</v>
      </c>
      <c r="AC5" s="1040">
        <v>1</v>
      </c>
      <c r="AD5" s="1040">
        <v>1</v>
      </c>
      <c r="AE5" s="1040">
        <v>1</v>
      </c>
      <c r="AF5" s="1040">
        <v>1</v>
      </c>
    </row>
    <row r="6" spans="1:32" x14ac:dyDescent="0.25">
      <c r="A6" s="94" t="s">
        <v>527</v>
      </c>
      <c r="B6" s="75" t="s">
        <v>11</v>
      </c>
      <c r="C6" s="75" t="s">
        <v>6</v>
      </c>
      <c r="D6" s="7" t="s">
        <v>12</v>
      </c>
      <c r="E6" s="1042">
        <f t="shared" si="0"/>
        <v>708.47008333333326</v>
      </c>
      <c r="F6" s="1042">
        <f t="shared" si="1"/>
        <v>643.86166666666668</v>
      </c>
      <c r="G6" s="1042">
        <v>751.95</v>
      </c>
      <c r="H6" s="1042">
        <v>693.08900000000006</v>
      </c>
      <c r="I6" s="1040">
        <v>604.27200000000005</v>
      </c>
      <c r="J6" s="1040">
        <v>592.69100000000003</v>
      </c>
      <c r="K6" s="1040">
        <v>602.27099999999996</v>
      </c>
      <c r="L6" s="1040">
        <v>608.88400000000001</v>
      </c>
      <c r="M6" s="1040">
        <v>628.93399999999997</v>
      </c>
      <c r="N6" s="1040">
        <v>653.55499999999995</v>
      </c>
      <c r="O6" s="1040">
        <v>637.976</v>
      </c>
      <c r="P6" s="1040">
        <v>679.74800000000005</v>
      </c>
      <c r="Q6" s="1040">
        <v>658.90700000000004</v>
      </c>
      <c r="R6" s="1040">
        <v>695.36900000000003</v>
      </c>
      <c r="S6" s="1040">
        <v>670.64400000000001</v>
      </c>
      <c r="T6" s="1040">
        <v>693.08900000000006</v>
      </c>
      <c r="U6" s="1040">
        <v>659.51199999999994</v>
      </c>
      <c r="V6" s="1040">
        <v>651.279</v>
      </c>
      <c r="W6" s="1040">
        <v>680.18899999999996</v>
      </c>
      <c r="X6" s="1040">
        <v>677.79499999999996</v>
      </c>
      <c r="Y6" s="1040">
        <v>709.64099999999996</v>
      </c>
      <c r="Z6" s="1040">
        <v>677.04499999999996</v>
      </c>
      <c r="AA6" s="1040">
        <v>703.57500000000005</v>
      </c>
      <c r="AB6" s="1040">
        <v>721.255</v>
      </c>
      <c r="AC6" s="1040">
        <v>725.25</v>
      </c>
      <c r="AD6" s="1040">
        <v>739.40499999999997</v>
      </c>
      <c r="AE6" s="1040">
        <v>804.745</v>
      </c>
      <c r="AF6" s="1040">
        <v>751.95</v>
      </c>
    </row>
    <row r="7" spans="1:32" x14ac:dyDescent="0.25">
      <c r="A7" s="94" t="s">
        <v>528</v>
      </c>
      <c r="B7" s="75" t="s">
        <v>13</v>
      </c>
      <c r="C7" s="75" t="s">
        <v>6</v>
      </c>
      <c r="D7" s="7" t="s">
        <v>14</v>
      </c>
      <c r="E7" s="1042">
        <f t="shared" si="0"/>
        <v>3295.4500000000007</v>
      </c>
      <c r="F7" s="1042">
        <f t="shared" si="1"/>
        <v>2970.6016666666674</v>
      </c>
      <c r="G7" s="1042">
        <v>3287.23</v>
      </c>
      <c r="H7" s="1042">
        <v>3245.01</v>
      </c>
      <c r="I7" s="1040">
        <v>2833.01</v>
      </c>
      <c r="J7" s="1040">
        <v>2854.75</v>
      </c>
      <c r="K7" s="1040">
        <v>2783.88</v>
      </c>
      <c r="L7" s="1040">
        <v>2796.42</v>
      </c>
      <c r="M7" s="1040">
        <v>2877.34</v>
      </c>
      <c r="N7" s="1040">
        <v>2929.3</v>
      </c>
      <c r="O7" s="1040">
        <v>2877.13</v>
      </c>
      <c r="P7" s="1040">
        <v>3041.79</v>
      </c>
      <c r="Q7" s="1040">
        <v>2975.83</v>
      </c>
      <c r="R7" s="1040">
        <v>3200.26</v>
      </c>
      <c r="S7" s="1040">
        <v>3232.5</v>
      </c>
      <c r="T7" s="1040">
        <v>3245.01</v>
      </c>
      <c r="U7" s="1040">
        <v>3140.75</v>
      </c>
      <c r="V7" s="1040">
        <v>3069.18</v>
      </c>
      <c r="W7" s="1040">
        <v>3170.14</v>
      </c>
      <c r="X7" s="1040">
        <v>3238.98</v>
      </c>
      <c r="Y7" s="1040">
        <v>3358.94</v>
      </c>
      <c r="Z7" s="1040">
        <v>3205.55</v>
      </c>
      <c r="AA7" s="1040">
        <v>3280.93</v>
      </c>
      <c r="AB7" s="1040">
        <v>3442.65</v>
      </c>
      <c r="AC7" s="1040">
        <v>3442.65</v>
      </c>
      <c r="AD7" s="1040">
        <v>3390.4</v>
      </c>
      <c r="AE7" s="1040">
        <v>3518</v>
      </c>
      <c r="AF7" s="1040">
        <v>3287.23</v>
      </c>
    </row>
    <row r="8" spans="1:32" x14ac:dyDescent="0.25">
      <c r="A8" s="94" t="s">
        <v>529</v>
      </c>
      <c r="B8" s="75" t="s">
        <v>15</v>
      </c>
      <c r="C8" s="75" t="s">
        <v>6</v>
      </c>
      <c r="D8" s="7" t="s">
        <v>16</v>
      </c>
      <c r="E8" s="1042">
        <f t="shared" si="0"/>
        <v>3.3380833333333335</v>
      </c>
      <c r="F8" s="1042">
        <f t="shared" si="1"/>
        <v>3.2792499999999998</v>
      </c>
      <c r="G8" s="1042">
        <v>3.3130000000000002</v>
      </c>
      <c r="H8" s="1042">
        <v>3.3639999999999999</v>
      </c>
      <c r="I8" s="1040">
        <v>3.2069999999999999</v>
      </c>
      <c r="J8" s="1040">
        <v>3.2469999999999999</v>
      </c>
      <c r="K8" s="1040">
        <v>3.214</v>
      </c>
      <c r="L8" s="1040">
        <v>3.2250000000000001</v>
      </c>
      <c r="M8" s="1040">
        <v>3.2570000000000001</v>
      </c>
      <c r="N8" s="1040">
        <v>3.2770000000000001</v>
      </c>
      <c r="O8" s="1040">
        <v>3.2570000000000001</v>
      </c>
      <c r="P8" s="1040">
        <v>3.2919999999999998</v>
      </c>
      <c r="Q8" s="1040">
        <v>3.2909999999999999</v>
      </c>
      <c r="R8" s="1040">
        <v>3.3519999999999999</v>
      </c>
      <c r="S8" s="1040">
        <v>3.3679999999999999</v>
      </c>
      <c r="T8" s="1040">
        <v>3.3639999999999999</v>
      </c>
      <c r="U8" s="1040">
        <v>3.3319999999999999</v>
      </c>
      <c r="V8" s="1040">
        <v>3.2919999999999998</v>
      </c>
      <c r="W8" s="1040">
        <v>3.3079999999999998</v>
      </c>
      <c r="X8" s="1040">
        <v>3.3029999999999999</v>
      </c>
      <c r="Y8" s="1040">
        <v>3.3540000000000001</v>
      </c>
      <c r="Z8" s="1040">
        <v>3.2879999999999998</v>
      </c>
      <c r="AA8" s="1040">
        <v>3.3039999999999998</v>
      </c>
      <c r="AB8" s="1040">
        <v>3.3940000000000001</v>
      </c>
      <c r="AC8" s="1040">
        <v>3.4060000000000001</v>
      </c>
      <c r="AD8" s="1040">
        <v>3.359</v>
      </c>
      <c r="AE8" s="1040">
        <v>3.4039999999999999</v>
      </c>
      <c r="AF8" s="1040">
        <v>3.3130000000000002</v>
      </c>
    </row>
    <row r="9" spans="1:32" x14ac:dyDescent="0.25">
      <c r="A9" s="94" t="s">
        <v>525</v>
      </c>
      <c r="B9" s="75" t="s">
        <v>105</v>
      </c>
      <c r="C9" s="75" t="s">
        <v>6</v>
      </c>
      <c r="D9" s="7" t="s">
        <v>19</v>
      </c>
      <c r="E9" s="1042">
        <f t="shared" si="0"/>
        <v>1</v>
      </c>
      <c r="F9" s="1042">
        <f t="shared" si="1"/>
        <v>1</v>
      </c>
      <c r="G9" s="1042">
        <v>1</v>
      </c>
      <c r="H9" s="1042">
        <v>1</v>
      </c>
      <c r="I9" s="1040">
        <v>1</v>
      </c>
      <c r="J9" s="1040">
        <v>1</v>
      </c>
      <c r="K9" s="1040">
        <v>1</v>
      </c>
      <c r="L9" s="1040">
        <v>1</v>
      </c>
      <c r="M9" s="1040">
        <v>1</v>
      </c>
      <c r="N9" s="1040">
        <v>1</v>
      </c>
      <c r="O9" s="1040">
        <v>1</v>
      </c>
      <c r="P9" s="1040">
        <v>1</v>
      </c>
      <c r="Q9" s="1040">
        <v>1</v>
      </c>
      <c r="R9" s="1040">
        <v>1</v>
      </c>
      <c r="S9" s="1040">
        <v>1</v>
      </c>
      <c r="T9" s="1040">
        <v>1</v>
      </c>
      <c r="U9" s="1040">
        <v>1</v>
      </c>
      <c r="V9" s="1040">
        <v>1</v>
      </c>
      <c r="W9" s="1040">
        <v>1</v>
      </c>
      <c r="X9" s="1040">
        <v>1</v>
      </c>
      <c r="Y9" s="1040">
        <v>1</v>
      </c>
      <c r="Z9" s="1040">
        <v>1</v>
      </c>
      <c r="AA9" s="1040">
        <v>1</v>
      </c>
      <c r="AB9" s="1040">
        <v>1</v>
      </c>
      <c r="AC9" s="1040">
        <v>1</v>
      </c>
      <c r="AD9" s="1040">
        <v>1</v>
      </c>
      <c r="AE9" s="1040">
        <v>1</v>
      </c>
      <c r="AF9" s="1040">
        <v>1</v>
      </c>
    </row>
    <row r="10" spans="1:32" x14ac:dyDescent="0.25">
      <c r="A10" s="94" t="s">
        <v>527</v>
      </c>
      <c r="B10" s="75" t="s">
        <v>509</v>
      </c>
      <c r="C10" s="75" t="s">
        <v>6</v>
      </c>
      <c r="D10" s="7" t="s">
        <v>12</v>
      </c>
      <c r="E10" s="1042">
        <f t="shared" si="0"/>
        <v>708.47008333333326</v>
      </c>
      <c r="F10" s="1042">
        <f t="shared" si="1"/>
        <v>643.86166666666668</v>
      </c>
      <c r="G10" s="1042">
        <v>751.95</v>
      </c>
      <c r="H10" s="1042">
        <v>693.08900000000006</v>
      </c>
      <c r="I10" s="1040">
        <v>604.27200000000005</v>
      </c>
      <c r="J10" s="1040">
        <v>592.69100000000003</v>
      </c>
      <c r="K10" s="1040">
        <v>602.27099999999996</v>
      </c>
      <c r="L10" s="1040">
        <v>608.88400000000001</v>
      </c>
      <c r="M10" s="1040">
        <v>628.93399999999997</v>
      </c>
      <c r="N10" s="1040">
        <v>653.55499999999995</v>
      </c>
      <c r="O10" s="1040">
        <v>637.976</v>
      </c>
      <c r="P10" s="1040">
        <v>679.74800000000005</v>
      </c>
      <c r="Q10" s="1040">
        <v>658.90700000000004</v>
      </c>
      <c r="R10" s="1040">
        <v>695.36900000000003</v>
      </c>
      <c r="S10" s="1040">
        <v>670.64400000000001</v>
      </c>
      <c r="T10" s="1040">
        <v>693.08900000000006</v>
      </c>
      <c r="U10" s="1040">
        <v>659.51199999999994</v>
      </c>
      <c r="V10" s="1040">
        <v>651.279</v>
      </c>
      <c r="W10" s="1040">
        <v>680.18899999999996</v>
      </c>
      <c r="X10" s="1040">
        <v>677.79499999999996</v>
      </c>
      <c r="Y10" s="1040">
        <v>709.64099999999996</v>
      </c>
      <c r="Z10" s="1040">
        <v>677.04499999999996</v>
      </c>
      <c r="AA10" s="1040">
        <v>703.57500000000005</v>
      </c>
      <c r="AB10" s="1040">
        <v>721.255</v>
      </c>
      <c r="AC10" s="1040">
        <v>725.25</v>
      </c>
      <c r="AD10" s="1040">
        <v>739.40499999999997</v>
      </c>
      <c r="AE10" s="1040">
        <v>804.745</v>
      </c>
      <c r="AF10" s="1040">
        <v>751.95</v>
      </c>
    </row>
    <row r="11" spans="1:32" x14ac:dyDescent="0.25">
      <c r="A11" s="94" t="s">
        <v>530</v>
      </c>
      <c r="B11" s="75" t="s">
        <v>17</v>
      </c>
      <c r="C11" s="75" t="s">
        <v>6</v>
      </c>
      <c r="D11" s="7" t="s">
        <v>513</v>
      </c>
      <c r="E11" s="1042">
        <f t="shared" si="0"/>
        <v>19.367916666666662</v>
      </c>
      <c r="F11" s="1042">
        <f t="shared" si="1"/>
        <v>19.223083333333335</v>
      </c>
      <c r="G11" s="1042">
        <v>18.931999999999999</v>
      </c>
      <c r="H11" s="1042">
        <v>19.645</v>
      </c>
      <c r="I11" s="1040">
        <v>18.646000000000001</v>
      </c>
      <c r="J11" s="1040">
        <v>18.818000000000001</v>
      </c>
      <c r="K11" s="1040">
        <v>18.167000000000002</v>
      </c>
      <c r="L11" s="1040">
        <v>18.692</v>
      </c>
      <c r="M11" s="1040">
        <v>19.867999999999999</v>
      </c>
      <c r="N11" s="1040">
        <v>19.881</v>
      </c>
      <c r="O11" s="1040">
        <v>18.585999999999999</v>
      </c>
      <c r="P11" s="1040">
        <v>19.12</v>
      </c>
      <c r="Q11" s="1040">
        <v>18.754000000000001</v>
      </c>
      <c r="R11" s="1040">
        <v>20.195</v>
      </c>
      <c r="S11" s="1040">
        <v>20.305</v>
      </c>
      <c r="T11" s="1040">
        <v>19.645</v>
      </c>
      <c r="U11" s="1040">
        <v>19.097999999999999</v>
      </c>
      <c r="V11" s="1040">
        <v>19.210999999999999</v>
      </c>
      <c r="W11" s="1040">
        <v>19.36</v>
      </c>
      <c r="X11" s="1040">
        <v>18.997</v>
      </c>
      <c r="Y11" s="1040">
        <v>19.617999999999999</v>
      </c>
      <c r="Z11" s="1040">
        <v>19.201000000000001</v>
      </c>
      <c r="AA11" s="1040">
        <v>19.134</v>
      </c>
      <c r="AB11" s="1040">
        <v>20.068000000000001</v>
      </c>
      <c r="AC11" s="1040">
        <v>20.148</v>
      </c>
      <c r="AD11" s="1040">
        <v>19.081</v>
      </c>
      <c r="AE11" s="1040">
        <v>19.567</v>
      </c>
      <c r="AF11" s="1040">
        <v>18.931999999999999</v>
      </c>
    </row>
    <row r="12" spans="1:32" x14ac:dyDescent="0.25">
      <c r="A12" s="94" t="s">
        <v>531</v>
      </c>
      <c r="B12" s="75" t="s">
        <v>106</v>
      </c>
      <c r="C12" s="75" t="s">
        <v>6</v>
      </c>
      <c r="D12" s="7" t="s">
        <v>314</v>
      </c>
      <c r="E12" s="1042">
        <f t="shared" si="0"/>
        <v>579.64333333333332</v>
      </c>
      <c r="F12" s="1042">
        <f t="shared" si="1"/>
        <v>570.03525000000002</v>
      </c>
      <c r="G12" s="1042">
        <v>571.01</v>
      </c>
      <c r="H12" s="1042">
        <v>597.04999999999995</v>
      </c>
      <c r="I12" s="1040">
        <v>561.16399999999999</v>
      </c>
      <c r="J12" s="1040">
        <v>563.29100000000005</v>
      </c>
      <c r="K12" s="1040">
        <v>559.101</v>
      </c>
      <c r="L12" s="1040">
        <v>557.82500000000005</v>
      </c>
      <c r="M12" s="1040">
        <v>558.43899999999996</v>
      </c>
      <c r="N12" s="1040">
        <v>559.71</v>
      </c>
      <c r="O12" s="1040">
        <v>559.37199999999996</v>
      </c>
      <c r="P12" s="1040">
        <v>564.88800000000003</v>
      </c>
      <c r="Q12" s="1040">
        <v>572.84299999999996</v>
      </c>
      <c r="R12" s="1040">
        <v>596.76099999999997</v>
      </c>
      <c r="S12" s="1040">
        <v>589.97900000000004</v>
      </c>
      <c r="T12" s="1040">
        <v>597.04999999999995</v>
      </c>
      <c r="U12" s="1040">
        <v>601.38</v>
      </c>
      <c r="V12" s="1040">
        <v>600.57899999999995</v>
      </c>
      <c r="W12" s="1040">
        <v>594.44799999999998</v>
      </c>
      <c r="X12" s="1040">
        <v>588.18700000000001</v>
      </c>
      <c r="Y12" s="1040">
        <v>577.24099999999999</v>
      </c>
      <c r="Z12" s="1040">
        <v>570.85500000000002</v>
      </c>
      <c r="AA12" s="1040">
        <v>571.70000000000005</v>
      </c>
      <c r="AB12" s="1040">
        <v>569.36</v>
      </c>
      <c r="AC12" s="1040">
        <v>569.53499999999997</v>
      </c>
      <c r="AD12" s="1040">
        <v>582.42499999999995</v>
      </c>
      <c r="AE12" s="1040">
        <v>559</v>
      </c>
      <c r="AF12" s="1040">
        <v>571.01</v>
      </c>
    </row>
    <row r="13" spans="1:32" x14ac:dyDescent="0.25">
      <c r="A13" s="94" t="s">
        <v>532</v>
      </c>
      <c r="B13" s="75" t="s">
        <v>510</v>
      </c>
      <c r="C13" s="75" t="s">
        <v>6</v>
      </c>
      <c r="D13" s="7" t="s">
        <v>313</v>
      </c>
      <c r="E13" s="1042">
        <f t="shared" si="0"/>
        <v>49.347166666666659</v>
      </c>
      <c r="F13" s="1042">
        <f t="shared" si="1"/>
        <v>29.329666666666668</v>
      </c>
      <c r="G13" s="1042">
        <v>59.87</v>
      </c>
      <c r="H13" s="1042">
        <v>37.668999999999997</v>
      </c>
      <c r="I13" s="1040">
        <v>19.629000000000001</v>
      </c>
      <c r="J13" s="1040">
        <v>20.167999999999999</v>
      </c>
      <c r="K13" s="1040">
        <v>20.099</v>
      </c>
      <c r="L13" s="1040">
        <v>20.504000000000001</v>
      </c>
      <c r="M13" s="1040">
        <v>24.934999999999999</v>
      </c>
      <c r="N13" s="1040">
        <v>28.931999999999999</v>
      </c>
      <c r="O13" s="1040">
        <v>27.309000000000001</v>
      </c>
      <c r="P13" s="1040">
        <v>38.061</v>
      </c>
      <c r="Q13" s="1040">
        <v>40.409999999999997</v>
      </c>
      <c r="R13" s="1040">
        <v>36.51</v>
      </c>
      <c r="S13" s="1040">
        <v>37.729999999999997</v>
      </c>
      <c r="T13" s="1040">
        <v>37.668999999999997</v>
      </c>
      <c r="U13" s="1040">
        <v>37.363</v>
      </c>
      <c r="V13" s="1040">
        <v>38.902999999999999</v>
      </c>
      <c r="W13" s="1040">
        <v>43.487000000000002</v>
      </c>
      <c r="X13" s="1040">
        <v>44.279000000000003</v>
      </c>
      <c r="Y13" s="1040">
        <v>44.664999999999999</v>
      </c>
      <c r="Z13" s="1040">
        <v>42.473999999999997</v>
      </c>
      <c r="AA13" s="1040">
        <v>43.82</v>
      </c>
      <c r="AB13" s="1040">
        <v>59.5</v>
      </c>
      <c r="AC13" s="1040">
        <v>58.25</v>
      </c>
      <c r="AD13" s="1040">
        <v>59.63</v>
      </c>
      <c r="AE13" s="1040">
        <v>59.924999999999997</v>
      </c>
      <c r="AF13" s="1040">
        <v>59.87</v>
      </c>
    </row>
    <row r="14" spans="1:32" x14ac:dyDescent="0.25">
      <c r="A14" s="94" t="s">
        <v>533</v>
      </c>
      <c r="B14" s="75" t="s">
        <v>534</v>
      </c>
      <c r="C14" s="75" t="s">
        <v>6</v>
      </c>
      <c r="D14" s="7" t="s">
        <v>22</v>
      </c>
      <c r="E14" s="1042">
        <f t="shared" si="0"/>
        <v>1.3251666666666664</v>
      </c>
      <c r="F14" s="1042">
        <f t="shared" si="1"/>
        <v>1.2997499999999997</v>
      </c>
      <c r="G14" s="1042">
        <v>1.2989999999999999</v>
      </c>
      <c r="H14" s="1042">
        <v>1.363</v>
      </c>
      <c r="I14" s="1040">
        <v>1.23</v>
      </c>
      <c r="J14" s="1040">
        <v>1.2789999999999999</v>
      </c>
      <c r="K14" s="1040">
        <v>1.2889999999999999</v>
      </c>
      <c r="L14" s="1040">
        <v>1.284</v>
      </c>
      <c r="M14" s="1040">
        <v>1.2909999999999999</v>
      </c>
      <c r="N14" s="1040">
        <v>1.3129999999999999</v>
      </c>
      <c r="O14" s="1040">
        <v>1.3029999999999999</v>
      </c>
      <c r="P14" s="1040">
        <v>1.3029999999999999</v>
      </c>
      <c r="Q14" s="1040">
        <v>1.298</v>
      </c>
      <c r="R14" s="1040">
        <v>1.3140000000000001</v>
      </c>
      <c r="S14" s="1040">
        <v>1.33</v>
      </c>
      <c r="T14" s="1040">
        <v>1.363</v>
      </c>
      <c r="U14" s="1040">
        <v>1.3140000000000001</v>
      </c>
      <c r="V14" s="1040">
        <v>1.3160000000000001</v>
      </c>
      <c r="W14" s="1040">
        <v>1.339</v>
      </c>
      <c r="X14" s="1040">
        <v>1.3440000000000001</v>
      </c>
      <c r="Y14" s="1040">
        <v>1.353</v>
      </c>
      <c r="Z14" s="1040">
        <v>1.31</v>
      </c>
      <c r="AA14" s="1040">
        <v>1.319</v>
      </c>
      <c r="AB14" s="1040">
        <v>1.331</v>
      </c>
      <c r="AC14" s="1040">
        <v>1.333</v>
      </c>
      <c r="AD14" s="1040">
        <v>1.3160000000000001</v>
      </c>
      <c r="AE14" s="1040">
        <v>1.3280000000000001</v>
      </c>
      <c r="AF14" s="1040">
        <v>1.2989999999999999</v>
      </c>
    </row>
    <row r="15" spans="1:32" x14ac:dyDescent="0.25">
      <c r="A15" s="94" t="s">
        <v>525</v>
      </c>
      <c r="B15" s="75" t="s">
        <v>511</v>
      </c>
      <c r="C15" s="75" t="s">
        <v>6</v>
      </c>
      <c r="D15" s="7" t="s">
        <v>19</v>
      </c>
      <c r="E15" s="1042">
        <f t="shared" si="0"/>
        <v>1</v>
      </c>
      <c r="F15" s="1042">
        <f t="shared" si="1"/>
        <v>1</v>
      </c>
      <c r="G15" s="1042">
        <v>1</v>
      </c>
      <c r="H15" s="1042">
        <v>1</v>
      </c>
      <c r="I15" s="1040">
        <v>1</v>
      </c>
      <c r="J15" s="1040">
        <v>1</v>
      </c>
      <c r="K15" s="1040">
        <v>1</v>
      </c>
      <c r="L15" s="1040">
        <v>1</v>
      </c>
      <c r="M15" s="1040">
        <v>1</v>
      </c>
      <c r="N15" s="1040">
        <v>1</v>
      </c>
      <c r="O15" s="1040">
        <v>1</v>
      </c>
      <c r="P15" s="1040">
        <v>1</v>
      </c>
      <c r="Q15" s="1040">
        <v>1</v>
      </c>
      <c r="R15" s="1040">
        <v>1</v>
      </c>
      <c r="S15" s="1040">
        <v>1</v>
      </c>
      <c r="T15" s="1040">
        <v>1</v>
      </c>
      <c r="U15" s="1040">
        <v>1</v>
      </c>
      <c r="V15" s="1040">
        <v>1</v>
      </c>
      <c r="W15" s="1040">
        <v>1</v>
      </c>
      <c r="X15" s="1040">
        <v>1</v>
      </c>
      <c r="Y15" s="1040">
        <v>1</v>
      </c>
      <c r="Z15" s="1040">
        <v>1</v>
      </c>
      <c r="AA15" s="1040">
        <v>1</v>
      </c>
      <c r="AB15" s="1040">
        <v>1</v>
      </c>
      <c r="AC15" s="1040">
        <v>1</v>
      </c>
      <c r="AD15" s="1040">
        <v>1</v>
      </c>
      <c r="AE15" s="1040">
        <v>1</v>
      </c>
      <c r="AF15" s="1040">
        <v>1</v>
      </c>
    </row>
    <row r="16" spans="1:32" x14ac:dyDescent="0.25">
      <c r="A16" s="94" t="s">
        <v>525</v>
      </c>
      <c r="B16" s="75" t="s">
        <v>427</v>
      </c>
      <c r="C16" s="75" t="s">
        <v>6</v>
      </c>
      <c r="D16" s="7" t="s">
        <v>19</v>
      </c>
      <c r="E16" s="1042">
        <f t="shared" si="0"/>
        <v>1</v>
      </c>
      <c r="F16" s="1042">
        <f t="shared" si="1"/>
        <v>1</v>
      </c>
      <c r="G16" s="1042">
        <v>1</v>
      </c>
      <c r="H16" s="1042">
        <v>1</v>
      </c>
      <c r="I16" s="1040">
        <v>1</v>
      </c>
      <c r="J16" s="1040">
        <v>1</v>
      </c>
      <c r="K16" s="1040">
        <v>1</v>
      </c>
      <c r="L16" s="1040">
        <v>1</v>
      </c>
      <c r="M16" s="1040">
        <v>1</v>
      </c>
      <c r="N16" s="1040">
        <v>1</v>
      </c>
      <c r="O16" s="1040">
        <v>1</v>
      </c>
      <c r="P16" s="1040">
        <v>1</v>
      </c>
      <c r="Q16" s="1040">
        <v>1</v>
      </c>
      <c r="R16" s="1040">
        <v>1</v>
      </c>
      <c r="S16" s="1040">
        <v>1</v>
      </c>
      <c r="T16" s="1040">
        <v>1</v>
      </c>
      <c r="U16" s="1040">
        <v>1</v>
      </c>
      <c r="V16" s="1040">
        <v>1</v>
      </c>
      <c r="W16" s="1040">
        <v>1</v>
      </c>
      <c r="X16" s="1040">
        <v>1</v>
      </c>
      <c r="Y16" s="1040">
        <v>1</v>
      </c>
      <c r="Z16" s="1040">
        <v>1</v>
      </c>
      <c r="AA16" s="1040">
        <v>1</v>
      </c>
      <c r="AB16" s="1040">
        <v>1</v>
      </c>
      <c r="AC16" s="1040">
        <v>1</v>
      </c>
      <c r="AD16" s="1040">
        <v>1</v>
      </c>
      <c r="AE16" s="1040">
        <v>1</v>
      </c>
      <c r="AF16" s="1040">
        <v>1</v>
      </c>
    </row>
    <row r="17" spans="1:32" x14ac:dyDescent="0.25">
      <c r="A17" s="94" t="s">
        <v>525</v>
      </c>
      <c r="B17" s="75" t="s">
        <v>437</v>
      </c>
      <c r="C17" s="75" t="s">
        <v>6</v>
      </c>
      <c r="D17" s="7" t="s">
        <v>19</v>
      </c>
      <c r="E17" s="1042">
        <f t="shared" si="0"/>
        <v>1</v>
      </c>
      <c r="F17" s="1042">
        <f t="shared" si="1"/>
        <v>1</v>
      </c>
      <c r="G17" s="1042">
        <v>1</v>
      </c>
      <c r="H17" s="1042">
        <v>1</v>
      </c>
      <c r="I17" s="1040">
        <v>1</v>
      </c>
      <c r="J17" s="1040">
        <v>1</v>
      </c>
      <c r="K17" s="1040">
        <v>1</v>
      </c>
      <c r="L17" s="1040">
        <v>1</v>
      </c>
      <c r="M17" s="1040">
        <v>1</v>
      </c>
      <c r="N17" s="1040">
        <v>1</v>
      </c>
      <c r="O17" s="1040">
        <v>1</v>
      </c>
      <c r="P17" s="1040">
        <v>1</v>
      </c>
      <c r="Q17" s="1040">
        <v>1</v>
      </c>
      <c r="R17" s="1040">
        <v>1</v>
      </c>
      <c r="S17" s="1040">
        <v>1</v>
      </c>
      <c r="T17" s="1040">
        <v>1</v>
      </c>
      <c r="U17" s="1040">
        <v>1</v>
      </c>
      <c r="V17" s="1040">
        <v>1</v>
      </c>
      <c r="W17" s="1040">
        <v>1</v>
      </c>
      <c r="X17" s="1040">
        <v>1</v>
      </c>
      <c r="Y17" s="1040">
        <v>1</v>
      </c>
      <c r="Z17" s="1040">
        <v>1</v>
      </c>
      <c r="AA17" s="1040">
        <v>1</v>
      </c>
      <c r="AB17" s="1040">
        <v>1</v>
      </c>
      <c r="AC17" s="1040">
        <v>1</v>
      </c>
      <c r="AD17" s="1040">
        <v>1</v>
      </c>
      <c r="AE17" s="1040">
        <v>1</v>
      </c>
      <c r="AF17" s="1040">
        <v>1</v>
      </c>
    </row>
    <row r="18" spans="1:32" x14ac:dyDescent="0.25">
      <c r="A18" s="94" t="s">
        <v>525</v>
      </c>
      <c r="B18" s="75" t="s">
        <v>107</v>
      </c>
      <c r="C18" s="75" t="s">
        <v>6</v>
      </c>
      <c r="D18" s="7" t="s">
        <v>19</v>
      </c>
      <c r="E18" s="1042">
        <f t="shared" si="0"/>
        <v>1</v>
      </c>
      <c r="F18" s="1042">
        <f t="shared" si="1"/>
        <v>1</v>
      </c>
      <c r="G18" s="1042">
        <v>1</v>
      </c>
      <c r="H18" s="1042">
        <v>1</v>
      </c>
      <c r="I18" s="1040">
        <v>1</v>
      </c>
      <c r="J18" s="1040">
        <v>1</v>
      </c>
      <c r="K18" s="1040">
        <v>1</v>
      </c>
      <c r="L18" s="1040">
        <v>1</v>
      </c>
      <c r="M18" s="1040">
        <v>1</v>
      </c>
      <c r="N18" s="1040">
        <v>1</v>
      </c>
      <c r="O18" s="1040">
        <v>1</v>
      </c>
      <c r="P18" s="1040">
        <v>1</v>
      </c>
      <c r="Q18" s="1040">
        <v>1</v>
      </c>
      <c r="R18" s="1040">
        <v>1</v>
      </c>
      <c r="S18" s="1040">
        <v>1</v>
      </c>
      <c r="T18" s="1040">
        <v>1</v>
      </c>
      <c r="U18" s="1040">
        <v>1</v>
      </c>
      <c r="V18" s="1040">
        <v>1</v>
      </c>
      <c r="W18" s="1040">
        <v>1</v>
      </c>
      <c r="X18" s="1040">
        <v>1</v>
      </c>
      <c r="Y18" s="1040">
        <v>1</v>
      </c>
      <c r="Z18" s="1040">
        <v>1</v>
      </c>
      <c r="AA18" s="1040">
        <v>1</v>
      </c>
      <c r="AB18" s="1040">
        <v>1</v>
      </c>
      <c r="AC18" s="1040">
        <v>1</v>
      </c>
      <c r="AD18" s="1040">
        <v>1</v>
      </c>
      <c r="AE18" s="1040">
        <v>1</v>
      </c>
      <c r="AF18" s="1040">
        <v>1</v>
      </c>
    </row>
    <row r="19" spans="1:32" x14ac:dyDescent="0.25">
      <c r="A19" s="94" t="s">
        <v>533</v>
      </c>
      <c r="B19" s="75" t="s">
        <v>108</v>
      </c>
      <c r="C19" s="75" t="s">
        <v>6</v>
      </c>
      <c r="D19" s="7" t="s">
        <v>22</v>
      </c>
      <c r="E19" s="1042">
        <f t="shared" si="0"/>
        <v>1.3251666666666664</v>
      </c>
      <c r="F19" s="1042">
        <f t="shared" si="1"/>
        <v>1.2997499999999997</v>
      </c>
      <c r="G19" s="1042">
        <v>1.2989999999999999</v>
      </c>
      <c r="H19" s="1042">
        <v>1.363</v>
      </c>
      <c r="I19" s="1040">
        <v>1.23</v>
      </c>
      <c r="J19" s="1040">
        <v>1.2789999999999999</v>
      </c>
      <c r="K19" s="1040">
        <v>1.2889999999999999</v>
      </c>
      <c r="L19" s="1040">
        <v>1.284</v>
      </c>
      <c r="M19" s="1040">
        <v>1.2909999999999999</v>
      </c>
      <c r="N19" s="1040">
        <v>1.3129999999999999</v>
      </c>
      <c r="O19" s="1040">
        <v>1.3029999999999999</v>
      </c>
      <c r="P19" s="1040">
        <v>1.3029999999999999</v>
      </c>
      <c r="Q19" s="1040">
        <v>1.298</v>
      </c>
      <c r="R19" s="1040">
        <v>1.3140000000000001</v>
      </c>
      <c r="S19" s="1040">
        <v>1.33</v>
      </c>
      <c r="T19" s="1040">
        <v>1.363</v>
      </c>
      <c r="U19" s="1040">
        <v>1.3140000000000001</v>
      </c>
      <c r="V19" s="1040">
        <v>1.3160000000000001</v>
      </c>
      <c r="W19" s="1040">
        <v>1.339</v>
      </c>
      <c r="X19" s="1040">
        <v>1.3440000000000001</v>
      </c>
      <c r="Y19" s="1040">
        <v>1.353</v>
      </c>
      <c r="Z19" s="1040">
        <v>1.31</v>
      </c>
      <c r="AA19" s="1040">
        <v>1.319</v>
      </c>
      <c r="AB19" s="1040">
        <v>1.331</v>
      </c>
      <c r="AC19" s="1040">
        <v>1.333</v>
      </c>
      <c r="AD19" s="1040">
        <v>1.3160000000000001</v>
      </c>
      <c r="AE19" s="1040">
        <v>1.3280000000000001</v>
      </c>
      <c r="AF19" s="1040">
        <v>1.2989999999999999</v>
      </c>
    </row>
    <row r="20" spans="1:32" x14ac:dyDescent="0.25">
      <c r="A20" s="94" t="s">
        <v>525</v>
      </c>
      <c r="B20" s="75" t="s">
        <v>109</v>
      </c>
      <c r="C20" s="75" t="s">
        <v>6</v>
      </c>
      <c r="D20" s="7" t="s">
        <v>19</v>
      </c>
      <c r="E20" s="1042">
        <f t="shared" si="0"/>
        <v>1</v>
      </c>
      <c r="F20" s="1042">
        <f t="shared" si="1"/>
        <v>1</v>
      </c>
      <c r="G20" s="1042">
        <v>1</v>
      </c>
      <c r="H20" s="1042">
        <v>1</v>
      </c>
      <c r="I20" s="1040">
        <v>1</v>
      </c>
      <c r="J20" s="1040">
        <v>1</v>
      </c>
      <c r="K20" s="1040">
        <v>1</v>
      </c>
      <c r="L20" s="1040">
        <v>1</v>
      </c>
      <c r="M20" s="1040">
        <v>1</v>
      </c>
      <c r="N20" s="1040">
        <v>1</v>
      </c>
      <c r="O20" s="1040">
        <v>1</v>
      </c>
      <c r="P20" s="1040">
        <v>1</v>
      </c>
      <c r="Q20" s="1040">
        <v>1</v>
      </c>
      <c r="R20" s="1040">
        <v>1</v>
      </c>
      <c r="S20" s="1040">
        <v>1</v>
      </c>
      <c r="T20" s="1040">
        <v>1</v>
      </c>
      <c r="U20" s="1040">
        <v>1</v>
      </c>
      <c r="V20" s="1040">
        <v>1</v>
      </c>
      <c r="W20" s="1040">
        <v>1</v>
      </c>
      <c r="X20" s="1040">
        <v>1</v>
      </c>
      <c r="Y20" s="1040">
        <v>1</v>
      </c>
      <c r="Z20" s="1040">
        <v>1</v>
      </c>
      <c r="AA20" s="1040">
        <v>1</v>
      </c>
      <c r="AB20" s="1040">
        <v>1</v>
      </c>
      <c r="AC20" s="1040">
        <v>1</v>
      </c>
      <c r="AD20" s="1040">
        <v>1</v>
      </c>
      <c r="AE20" s="1040">
        <v>1</v>
      </c>
      <c r="AF20" s="1040">
        <v>1</v>
      </c>
    </row>
    <row r="21" spans="1:32" x14ac:dyDescent="0.25">
      <c r="A21" s="94" t="s">
        <v>525</v>
      </c>
      <c r="B21" s="75" t="s">
        <v>110</v>
      </c>
      <c r="C21" s="75" t="s">
        <v>6</v>
      </c>
      <c r="D21" s="7" t="s">
        <v>19</v>
      </c>
      <c r="E21" s="1042">
        <f t="shared" si="0"/>
        <v>1</v>
      </c>
      <c r="F21" s="1042">
        <f t="shared" si="1"/>
        <v>1</v>
      </c>
      <c r="G21" s="1042">
        <v>1</v>
      </c>
      <c r="H21" s="1042">
        <v>1</v>
      </c>
      <c r="I21" s="1040">
        <v>1</v>
      </c>
      <c r="J21" s="1040">
        <v>1</v>
      </c>
      <c r="K21" s="1040">
        <v>1</v>
      </c>
      <c r="L21" s="1040">
        <v>1</v>
      </c>
      <c r="M21" s="1040">
        <v>1</v>
      </c>
      <c r="N21" s="1040">
        <v>1</v>
      </c>
      <c r="O21" s="1040">
        <v>1</v>
      </c>
      <c r="P21" s="1040">
        <v>1</v>
      </c>
      <c r="Q21" s="1040">
        <v>1</v>
      </c>
      <c r="R21" s="1040">
        <v>1</v>
      </c>
      <c r="S21" s="1040">
        <v>1</v>
      </c>
      <c r="T21" s="1040">
        <v>1</v>
      </c>
      <c r="U21" s="1040">
        <v>1</v>
      </c>
      <c r="V21" s="1040">
        <v>1</v>
      </c>
      <c r="W21" s="1040">
        <v>1</v>
      </c>
      <c r="X21" s="1040">
        <v>1</v>
      </c>
      <c r="Y21" s="1040">
        <v>1</v>
      </c>
      <c r="Z21" s="1040">
        <v>1</v>
      </c>
      <c r="AA21" s="1040">
        <v>1</v>
      </c>
      <c r="AB21" s="1040">
        <v>1</v>
      </c>
      <c r="AC21" s="1040">
        <v>1</v>
      </c>
      <c r="AD21" s="1040">
        <v>1</v>
      </c>
      <c r="AE21" s="1040">
        <v>1</v>
      </c>
      <c r="AF21" s="1040">
        <v>1</v>
      </c>
    </row>
    <row r="22" spans="1:32" x14ac:dyDescent="0.25">
      <c r="A22" s="94" t="s">
        <v>535</v>
      </c>
      <c r="B22" s="75" t="s">
        <v>111</v>
      </c>
      <c r="C22" s="75" t="s">
        <v>6</v>
      </c>
      <c r="D22" s="7" t="s">
        <v>315</v>
      </c>
      <c r="E22" s="1042">
        <f t="shared" si="0"/>
        <v>132.68174999999999</v>
      </c>
      <c r="F22" s="1042">
        <f t="shared" si="1"/>
        <v>127.61316666666666</v>
      </c>
      <c r="G22" s="1042">
        <v>132</v>
      </c>
      <c r="H22" s="1042">
        <v>126.366</v>
      </c>
      <c r="I22" s="1040">
        <v>123.571</v>
      </c>
      <c r="J22" s="1040">
        <v>126.047</v>
      </c>
      <c r="K22" s="1040">
        <v>124.755</v>
      </c>
      <c r="L22" s="1040">
        <v>123.396</v>
      </c>
      <c r="M22" s="1040">
        <v>125.562</v>
      </c>
      <c r="N22" s="1040">
        <v>128.37</v>
      </c>
      <c r="O22" s="1040">
        <v>131.39400000000001</v>
      </c>
      <c r="P22" s="1040">
        <v>135.71100000000001</v>
      </c>
      <c r="Q22" s="1040">
        <v>133.857</v>
      </c>
      <c r="R22" s="1040">
        <v>127.062</v>
      </c>
      <c r="S22" s="1040">
        <v>125.267</v>
      </c>
      <c r="T22" s="1040">
        <v>126.366</v>
      </c>
      <c r="U22" s="1040">
        <v>131.917</v>
      </c>
      <c r="V22" s="1040">
        <v>128.31</v>
      </c>
      <c r="W22" s="1040">
        <v>124.26</v>
      </c>
      <c r="X22" s="1040">
        <v>131.97800000000001</v>
      </c>
      <c r="Y22" s="1040">
        <v>133.65600000000001</v>
      </c>
      <c r="Z22" s="1040">
        <v>129.07</v>
      </c>
      <c r="AA22" s="1040">
        <v>135.69999999999999</v>
      </c>
      <c r="AB22" s="1040">
        <v>136</v>
      </c>
      <c r="AC22" s="1040">
        <v>135.5</v>
      </c>
      <c r="AD22" s="1040">
        <v>137.79</v>
      </c>
      <c r="AE22" s="1040">
        <v>136</v>
      </c>
      <c r="AF22" s="1040">
        <v>132</v>
      </c>
    </row>
    <row r="23" spans="1:32" x14ac:dyDescent="0.25">
      <c r="A23" s="94" t="s">
        <v>532</v>
      </c>
      <c r="B23" s="75" t="s">
        <v>536</v>
      </c>
      <c r="C23" s="75" t="s">
        <v>6</v>
      </c>
      <c r="D23" s="7" t="s">
        <v>313</v>
      </c>
      <c r="E23" s="1042">
        <f t="shared" si="0"/>
        <v>49.347166666666659</v>
      </c>
      <c r="F23" s="1042">
        <f t="shared" si="1"/>
        <v>29.329666666666668</v>
      </c>
      <c r="G23" s="1042">
        <v>59.87</v>
      </c>
      <c r="H23" s="1042">
        <v>37.668999999999997</v>
      </c>
      <c r="I23" s="1040">
        <v>19.629000000000001</v>
      </c>
      <c r="J23" s="1040">
        <v>20.167999999999999</v>
      </c>
      <c r="K23" s="1040">
        <v>20.099</v>
      </c>
      <c r="L23" s="1040">
        <v>20.504000000000001</v>
      </c>
      <c r="M23" s="1040">
        <v>24.934999999999999</v>
      </c>
      <c r="N23" s="1040">
        <v>28.931999999999999</v>
      </c>
      <c r="O23" s="1040">
        <v>27.309000000000001</v>
      </c>
      <c r="P23" s="1040">
        <v>38.061</v>
      </c>
      <c r="Q23" s="1040">
        <v>40.409999999999997</v>
      </c>
      <c r="R23" s="1040">
        <v>36.51</v>
      </c>
      <c r="S23" s="1040">
        <v>37.729999999999997</v>
      </c>
      <c r="T23" s="1040">
        <v>37.668999999999997</v>
      </c>
      <c r="U23" s="1040">
        <v>37.363</v>
      </c>
      <c r="V23" s="1040">
        <v>38.902999999999999</v>
      </c>
      <c r="W23" s="1040">
        <v>43.487000000000002</v>
      </c>
      <c r="X23" s="1040">
        <v>44.279000000000003</v>
      </c>
      <c r="Y23" s="1040">
        <v>44.664999999999999</v>
      </c>
      <c r="Z23" s="1040">
        <v>42.473999999999997</v>
      </c>
      <c r="AA23" s="1040">
        <v>43.82</v>
      </c>
      <c r="AB23" s="1040">
        <v>59.5</v>
      </c>
      <c r="AC23" s="1040">
        <v>58.25</v>
      </c>
      <c r="AD23" s="1040">
        <v>59.63</v>
      </c>
      <c r="AE23" s="1040">
        <v>59.924999999999997</v>
      </c>
      <c r="AF23" s="1040">
        <v>59.87</v>
      </c>
    </row>
    <row r="24" spans="1:32" x14ac:dyDescent="0.25">
      <c r="A24" s="94" t="s">
        <v>525</v>
      </c>
      <c r="B24" s="75" t="s">
        <v>537</v>
      </c>
      <c r="C24" s="75" t="s">
        <v>6</v>
      </c>
      <c r="D24" s="7" t="s">
        <v>19</v>
      </c>
      <c r="E24" s="1042">
        <f t="shared" si="0"/>
        <v>1</v>
      </c>
      <c r="F24" s="1042">
        <f t="shared" si="1"/>
        <v>1</v>
      </c>
      <c r="G24" s="1042">
        <v>1</v>
      </c>
      <c r="H24" s="1042">
        <v>1</v>
      </c>
      <c r="I24" s="1040">
        <v>1</v>
      </c>
      <c r="J24" s="1040">
        <v>1</v>
      </c>
      <c r="K24" s="1040">
        <v>1</v>
      </c>
      <c r="L24" s="1040">
        <v>1</v>
      </c>
      <c r="M24" s="1040">
        <v>1</v>
      </c>
      <c r="N24" s="1040">
        <v>1</v>
      </c>
      <c r="O24" s="1040">
        <v>1</v>
      </c>
      <c r="P24" s="1040">
        <v>1</v>
      </c>
      <c r="Q24" s="1040">
        <v>1</v>
      </c>
      <c r="R24" s="1040">
        <v>1</v>
      </c>
      <c r="S24" s="1040">
        <v>1</v>
      </c>
      <c r="T24" s="1040">
        <v>1</v>
      </c>
      <c r="U24" s="1040">
        <v>1</v>
      </c>
      <c r="V24" s="1040">
        <v>1</v>
      </c>
      <c r="W24" s="1040">
        <v>1</v>
      </c>
      <c r="X24" s="1040">
        <v>1</v>
      </c>
      <c r="Y24" s="1040">
        <v>1</v>
      </c>
      <c r="Z24" s="1040">
        <v>1</v>
      </c>
      <c r="AA24" s="1040">
        <v>1</v>
      </c>
      <c r="AB24" s="1040">
        <v>1</v>
      </c>
      <c r="AC24" s="1040">
        <v>1</v>
      </c>
      <c r="AD24" s="1040">
        <v>1</v>
      </c>
      <c r="AE24" s="1040">
        <v>1</v>
      </c>
      <c r="AF24" s="1040">
        <v>1</v>
      </c>
    </row>
    <row r="25" spans="1:32" x14ac:dyDescent="0.25">
      <c r="A25" s="94" t="s">
        <v>525</v>
      </c>
      <c r="B25" s="75" t="s">
        <v>20</v>
      </c>
      <c r="C25" s="75" t="s">
        <v>6</v>
      </c>
      <c r="D25" s="7" t="s">
        <v>19</v>
      </c>
      <c r="E25" s="1042">
        <f t="shared" si="0"/>
        <v>1</v>
      </c>
      <c r="F25" s="1042">
        <f t="shared" si="1"/>
        <v>1</v>
      </c>
      <c r="G25" s="1042">
        <v>1</v>
      </c>
      <c r="H25" s="1042">
        <v>1</v>
      </c>
      <c r="I25" s="1040">
        <v>1</v>
      </c>
      <c r="J25" s="1040">
        <v>1</v>
      </c>
      <c r="K25" s="1040">
        <v>1</v>
      </c>
      <c r="L25" s="1040">
        <v>1</v>
      </c>
      <c r="M25" s="1040">
        <v>1</v>
      </c>
      <c r="N25" s="1040">
        <v>1</v>
      </c>
      <c r="O25" s="1040">
        <v>1</v>
      </c>
      <c r="P25" s="1040">
        <v>1</v>
      </c>
      <c r="Q25" s="1040">
        <v>1</v>
      </c>
      <c r="R25" s="1040">
        <v>1</v>
      </c>
      <c r="S25" s="1040">
        <v>1</v>
      </c>
      <c r="T25" s="1040">
        <v>1</v>
      </c>
      <c r="U25" s="1040">
        <v>1</v>
      </c>
      <c r="V25" s="1040">
        <v>1</v>
      </c>
      <c r="W25" s="1040">
        <v>1</v>
      </c>
      <c r="X25" s="1040">
        <v>1</v>
      </c>
      <c r="Y25" s="1040">
        <v>1</v>
      </c>
      <c r="Z25" s="1040">
        <v>1</v>
      </c>
      <c r="AA25" s="1040">
        <v>1</v>
      </c>
      <c r="AB25" s="1040">
        <v>1</v>
      </c>
      <c r="AC25" s="1040">
        <v>1</v>
      </c>
      <c r="AD25" s="1040">
        <v>1</v>
      </c>
      <c r="AE25" s="1040">
        <v>1</v>
      </c>
      <c r="AF25" s="1040">
        <v>1</v>
      </c>
    </row>
    <row r="26" spans="1:32" x14ac:dyDescent="0.25">
      <c r="A26" s="94" t="s">
        <v>525</v>
      </c>
      <c r="B26" s="75" t="s">
        <v>112</v>
      </c>
      <c r="C26" s="75" t="s">
        <v>6</v>
      </c>
      <c r="D26" s="7" t="s">
        <v>19</v>
      </c>
      <c r="E26" s="1042">
        <f t="shared" si="0"/>
        <v>1</v>
      </c>
      <c r="F26" s="1042">
        <f t="shared" si="1"/>
        <v>1</v>
      </c>
      <c r="G26" s="1042">
        <v>1</v>
      </c>
      <c r="H26" s="1042">
        <v>1</v>
      </c>
      <c r="I26" s="1040">
        <v>1</v>
      </c>
      <c r="J26" s="1040">
        <v>1</v>
      </c>
      <c r="K26" s="1040">
        <v>1</v>
      </c>
      <c r="L26" s="1040">
        <v>1</v>
      </c>
      <c r="M26" s="1040">
        <v>1</v>
      </c>
      <c r="N26" s="1040">
        <v>1</v>
      </c>
      <c r="O26" s="1040">
        <v>1</v>
      </c>
      <c r="P26" s="1040">
        <v>1</v>
      </c>
      <c r="Q26" s="1040">
        <v>1</v>
      </c>
      <c r="R26" s="1040">
        <v>1</v>
      </c>
      <c r="S26" s="1040">
        <v>1</v>
      </c>
      <c r="T26" s="1040">
        <v>1</v>
      </c>
      <c r="U26" s="1040">
        <v>1</v>
      </c>
      <c r="V26" s="1040">
        <v>1</v>
      </c>
      <c r="W26" s="1040">
        <v>1</v>
      </c>
      <c r="X26" s="1040">
        <v>1</v>
      </c>
      <c r="Y26" s="1040">
        <v>1</v>
      </c>
      <c r="Z26" s="1040">
        <v>1</v>
      </c>
      <c r="AA26" s="1040">
        <v>1</v>
      </c>
      <c r="AB26" s="1040">
        <v>1</v>
      </c>
      <c r="AC26" s="1040">
        <v>1</v>
      </c>
      <c r="AD26" s="1040">
        <v>1</v>
      </c>
      <c r="AE26" s="1040">
        <v>1</v>
      </c>
      <c r="AF26" s="1040">
        <v>1</v>
      </c>
    </row>
    <row r="27" spans="1:32" x14ac:dyDescent="0.25">
      <c r="A27" s="94" t="s">
        <v>533</v>
      </c>
      <c r="B27" s="75" t="s">
        <v>21</v>
      </c>
      <c r="C27" s="75" t="s">
        <v>6</v>
      </c>
      <c r="D27" s="7" t="s">
        <v>22</v>
      </c>
      <c r="E27" s="1042">
        <f t="shared" si="0"/>
        <v>1.3251666666666664</v>
      </c>
      <c r="F27" s="1042">
        <f t="shared" si="1"/>
        <v>1.2997499999999997</v>
      </c>
      <c r="G27" s="1042">
        <v>1.2989999999999999</v>
      </c>
      <c r="H27" s="1042">
        <v>1.363</v>
      </c>
      <c r="I27" s="1040">
        <v>1.23</v>
      </c>
      <c r="J27" s="1040">
        <v>1.2789999999999999</v>
      </c>
      <c r="K27" s="1040">
        <v>1.2889999999999999</v>
      </c>
      <c r="L27" s="1040">
        <v>1.284</v>
      </c>
      <c r="M27" s="1040">
        <v>1.2909999999999999</v>
      </c>
      <c r="N27" s="1040">
        <v>1.3129999999999999</v>
      </c>
      <c r="O27" s="1040">
        <v>1.3029999999999999</v>
      </c>
      <c r="P27" s="1040">
        <v>1.3029999999999999</v>
      </c>
      <c r="Q27" s="1040">
        <v>1.298</v>
      </c>
      <c r="R27" s="1040">
        <v>1.3140000000000001</v>
      </c>
      <c r="S27" s="1040">
        <v>1.33</v>
      </c>
      <c r="T27" s="1040">
        <v>1.363</v>
      </c>
      <c r="U27" s="1040">
        <v>1.3140000000000001</v>
      </c>
      <c r="V27" s="1040">
        <v>1.3160000000000001</v>
      </c>
      <c r="W27" s="1040">
        <v>1.339</v>
      </c>
      <c r="X27" s="1040">
        <v>1.3440000000000001</v>
      </c>
      <c r="Y27" s="1040">
        <v>1.353</v>
      </c>
      <c r="Z27" s="1040">
        <v>1.31</v>
      </c>
      <c r="AA27" s="1040">
        <v>1.319</v>
      </c>
      <c r="AB27" s="1040">
        <v>1.331</v>
      </c>
      <c r="AC27" s="1040">
        <v>1.333</v>
      </c>
      <c r="AD27" s="1040">
        <v>1.3160000000000001</v>
      </c>
      <c r="AE27" s="1040">
        <v>1.3280000000000001</v>
      </c>
      <c r="AF27" s="1040">
        <v>1.2989999999999999</v>
      </c>
    </row>
    <row r="28" spans="1:32" x14ac:dyDescent="0.25">
      <c r="A28" s="94" t="s">
        <v>538</v>
      </c>
      <c r="B28" s="75" t="s">
        <v>539</v>
      </c>
      <c r="C28" s="75" t="s">
        <v>540</v>
      </c>
      <c r="D28" s="7" t="s">
        <v>541</v>
      </c>
      <c r="E28" s="1042">
        <f t="shared" si="0"/>
        <v>485.82783333333327</v>
      </c>
      <c r="F28" s="1042">
        <f t="shared" si="1"/>
        <v>489.59416666666658</v>
      </c>
      <c r="G28" s="1042">
        <v>479</v>
      </c>
      <c r="H28" s="1042">
        <v>484</v>
      </c>
      <c r="I28" s="1040">
        <v>492.39400000000001</v>
      </c>
      <c r="J28" s="1040">
        <v>492.73899999999998</v>
      </c>
      <c r="K28" s="1040">
        <v>486.81799999999998</v>
      </c>
      <c r="L28" s="1040">
        <v>483.57</v>
      </c>
      <c r="M28" s="1040">
        <v>490.23899999999998</v>
      </c>
      <c r="N28" s="1040">
        <v>489.16</v>
      </c>
      <c r="O28" s="1040">
        <v>487.49400000000003</v>
      </c>
      <c r="P28" s="1040">
        <v>494.93900000000002</v>
      </c>
      <c r="Q28" s="1040">
        <v>482.96</v>
      </c>
      <c r="R28" s="1040">
        <v>499.48599999999999</v>
      </c>
      <c r="S28" s="1040">
        <v>491.33100000000002</v>
      </c>
      <c r="T28" s="1040">
        <v>484</v>
      </c>
      <c r="U28" s="1040">
        <v>493.59100000000001</v>
      </c>
      <c r="V28" s="1040">
        <v>495.31599999999997</v>
      </c>
      <c r="W28" s="1040">
        <v>486.69</v>
      </c>
      <c r="X28" s="1040">
        <v>486.52600000000001</v>
      </c>
      <c r="Y28" s="1040">
        <v>487.97899999999998</v>
      </c>
      <c r="Z28" s="1040">
        <v>490.72500000000002</v>
      </c>
      <c r="AA28" s="1040">
        <v>483.12099999999998</v>
      </c>
      <c r="AB28" s="1040">
        <v>483.89400000000001</v>
      </c>
      <c r="AC28" s="1040">
        <v>475.86500000000001</v>
      </c>
      <c r="AD28" s="1040">
        <v>482.43299999999999</v>
      </c>
      <c r="AE28" s="1040">
        <v>484.79399999999998</v>
      </c>
      <c r="AF28" s="1040">
        <v>479</v>
      </c>
    </row>
    <row r="29" spans="1:32" x14ac:dyDescent="0.25">
      <c r="A29" s="94" t="s">
        <v>542</v>
      </c>
      <c r="B29" s="75" t="s">
        <v>543</v>
      </c>
      <c r="C29" s="75" t="s">
        <v>540</v>
      </c>
      <c r="D29" s="7" t="s">
        <v>24</v>
      </c>
      <c r="E29" s="1042">
        <f t="shared" si="0"/>
        <v>1.4383333333333335</v>
      </c>
      <c r="F29" s="1042">
        <f t="shared" si="1"/>
        <v>1.3440000000000001</v>
      </c>
      <c r="G29" s="1042">
        <v>1.4239999999999999</v>
      </c>
      <c r="H29" s="1042">
        <v>1.417</v>
      </c>
      <c r="I29" s="1040">
        <v>1.238</v>
      </c>
      <c r="J29" s="1040">
        <v>1.2829999999999999</v>
      </c>
      <c r="K29" s="1040">
        <v>1.3</v>
      </c>
      <c r="L29" s="1040">
        <v>1.325</v>
      </c>
      <c r="M29" s="1040">
        <v>1.321</v>
      </c>
      <c r="N29" s="1040">
        <v>1.349</v>
      </c>
      <c r="O29" s="1040">
        <v>1.347</v>
      </c>
      <c r="P29" s="1040">
        <v>1.3839999999999999</v>
      </c>
      <c r="Q29" s="1040">
        <v>1.385</v>
      </c>
      <c r="R29" s="1040">
        <v>1.411</v>
      </c>
      <c r="S29" s="1040">
        <v>1.3680000000000001</v>
      </c>
      <c r="T29" s="1040">
        <v>1.417</v>
      </c>
      <c r="U29" s="1040">
        <v>1.375</v>
      </c>
      <c r="V29" s="1040">
        <v>1.4039999999999999</v>
      </c>
      <c r="W29" s="1040">
        <v>1.41</v>
      </c>
      <c r="X29" s="1040">
        <v>1.419</v>
      </c>
      <c r="Y29" s="1040">
        <v>1.444</v>
      </c>
      <c r="Z29" s="1040">
        <v>1.423</v>
      </c>
      <c r="AA29" s="1040">
        <v>1.4610000000000001</v>
      </c>
      <c r="AB29" s="1040">
        <v>1.484</v>
      </c>
      <c r="AC29" s="1040">
        <v>1.4890000000000001</v>
      </c>
      <c r="AD29" s="1040">
        <v>1.4490000000000001</v>
      </c>
      <c r="AE29" s="1040">
        <v>1.478</v>
      </c>
      <c r="AF29" s="1040">
        <v>1.4239999999999999</v>
      </c>
    </row>
    <row r="30" spans="1:32" x14ac:dyDescent="0.25">
      <c r="A30" s="94"/>
      <c r="B30" s="75" t="s">
        <v>520</v>
      </c>
      <c r="C30" s="75" t="s">
        <v>540</v>
      </c>
      <c r="D30" s="7" t="s">
        <v>24</v>
      </c>
      <c r="E30" s="1042">
        <f t="shared" si="0"/>
        <v>1.4383333333333335</v>
      </c>
      <c r="F30" s="1042">
        <f t="shared" si="1"/>
        <v>1.3440000000000001</v>
      </c>
      <c r="G30" s="1042">
        <v>1.4239999999999999</v>
      </c>
      <c r="H30" s="1042">
        <v>1.417</v>
      </c>
      <c r="I30" s="1040">
        <v>1.238</v>
      </c>
      <c r="J30" s="1040">
        <v>1.2829999999999999</v>
      </c>
      <c r="K30" s="1040">
        <v>1.3</v>
      </c>
      <c r="L30" s="1040">
        <v>1.325</v>
      </c>
      <c r="M30" s="1040">
        <v>1.321</v>
      </c>
      <c r="N30" s="1040">
        <v>1.349</v>
      </c>
      <c r="O30" s="1040">
        <v>1.347</v>
      </c>
      <c r="P30" s="1040">
        <v>1.3839999999999999</v>
      </c>
      <c r="Q30" s="1040">
        <v>1.385</v>
      </c>
      <c r="R30" s="1040">
        <v>1.411</v>
      </c>
      <c r="S30" s="1040">
        <v>1.3680000000000001</v>
      </c>
      <c r="T30" s="1040">
        <v>1.417</v>
      </c>
      <c r="U30" s="1040">
        <v>1.375</v>
      </c>
      <c r="V30" s="1040">
        <v>1.4039999999999999</v>
      </c>
      <c r="W30" s="1040">
        <v>1.41</v>
      </c>
      <c r="X30" s="1040">
        <v>1.419</v>
      </c>
      <c r="Y30" s="1040">
        <v>1.444</v>
      </c>
      <c r="Z30" s="1040">
        <v>1.423</v>
      </c>
      <c r="AA30" s="1040">
        <v>1.4610000000000001</v>
      </c>
      <c r="AB30" s="1040">
        <v>1.484</v>
      </c>
      <c r="AC30" s="1040">
        <v>1.4890000000000001</v>
      </c>
      <c r="AD30" s="1040">
        <v>1.4490000000000001</v>
      </c>
      <c r="AE30" s="1040">
        <v>1.478</v>
      </c>
      <c r="AF30" s="1040">
        <v>1.4239999999999999</v>
      </c>
    </row>
    <row r="31" spans="1:32" x14ac:dyDescent="0.25">
      <c r="A31" s="94" t="s">
        <v>544</v>
      </c>
      <c r="B31" s="75" t="s">
        <v>545</v>
      </c>
      <c r="C31" s="75" t="s">
        <v>540</v>
      </c>
      <c r="D31" s="7" t="s">
        <v>25</v>
      </c>
      <c r="E31" s="1042">
        <f t="shared" si="0"/>
        <v>70.459333333333333</v>
      </c>
      <c r="F31" s="1042">
        <f t="shared" si="1"/>
        <v>68.345999999999989</v>
      </c>
      <c r="G31" s="1042">
        <v>71.355000000000004</v>
      </c>
      <c r="H31" s="1042">
        <v>69.438999999999993</v>
      </c>
      <c r="I31" s="1040">
        <v>63.618000000000002</v>
      </c>
      <c r="J31" s="1040">
        <v>65.143000000000001</v>
      </c>
      <c r="K31" s="1040">
        <v>64.918000000000006</v>
      </c>
      <c r="L31" s="1040">
        <v>66.388999999999996</v>
      </c>
      <c r="M31" s="1040">
        <v>67.352999999999994</v>
      </c>
      <c r="N31" s="1040">
        <v>68.302000000000007</v>
      </c>
      <c r="O31" s="1040">
        <v>68.415000000000006</v>
      </c>
      <c r="P31" s="1040">
        <v>70.834000000000003</v>
      </c>
      <c r="Q31" s="1040">
        <v>72.409000000000006</v>
      </c>
      <c r="R31" s="1040">
        <v>73.763000000000005</v>
      </c>
      <c r="S31" s="1040">
        <v>69.569000000000003</v>
      </c>
      <c r="T31" s="1040">
        <v>69.438999999999993</v>
      </c>
      <c r="U31" s="1040">
        <v>70.87</v>
      </c>
      <c r="V31" s="1040">
        <v>70.89</v>
      </c>
      <c r="W31" s="1040">
        <v>69.263000000000005</v>
      </c>
      <c r="X31" s="1040">
        <v>69.721000000000004</v>
      </c>
      <c r="Y31" s="1040">
        <v>69.584999999999994</v>
      </c>
      <c r="Z31" s="1040">
        <v>68.83</v>
      </c>
      <c r="AA31" s="1040">
        <v>68.875</v>
      </c>
      <c r="AB31" s="1040">
        <v>71.453000000000003</v>
      </c>
      <c r="AC31" s="1040">
        <v>71.968999999999994</v>
      </c>
      <c r="AD31" s="1040">
        <v>70.951999999999998</v>
      </c>
      <c r="AE31" s="1040">
        <v>71.748999999999995</v>
      </c>
      <c r="AF31" s="1040">
        <v>71.355000000000004</v>
      </c>
    </row>
    <row r="32" spans="1:32" x14ac:dyDescent="0.25">
      <c r="A32" s="94" t="s">
        <v>546</v>
      </c>
      <c r="B32" s="75" t="s">
        <v>26</v>
      </c>
      <c r="C32" s="75" t="s">
        <v>540</v>
      </c>
      <c r="D32" s="7" t="s">
        <v>27</v>
      </c>
      <c r="E32" s="1042">
        <f t="shared" si="0"/>
        <v>4.1394166666666665</v>
      </c>
      <c r="F32" s="1042">
        <f t="shared" si="1"/>
        <v>4.0347499999999998</v>
      </c>
      <c r="G32" s="1042">
        <v>4.09</v>
      </c>
      <c r="H32" s="1042">
        <v>4.1340000000000003</v>
      </c>
      <c r="I32" s="1040">
        <v>3.899</v>
      </c>
      <c r="J32" s="1040">
        <v>3.9209999999999998</v>
      </c>
      <c r="K32" s="1040">
        <v>3.86</v>
      </c>
      <c r="L32" s="1040">
        <v>3.923</v>
      </c>
      <c r="M32" s="1040">
        <v>3.98</v>
      </c>
      <c r="N32" s="1040">
        <v>4.0309999999999997</v>
      </c>
      <c r="O32" s="1040">
        <v>4.056</v>
      </c>
      <c r="P32" s="1040">
        <v>4.1109999999999998</v>
      </c>
      <c r="Q32" s="1040">
        <v>4.1369999999999996</v>
      </c>
      <c r="R32" s="1040">
        <v>4.1820000000000004</v>
      </c>
      <c r="S32" s="1040">
        <v>4.1829999999999998</v>
      </c>
      <c r="T32" s="1040">
        <v>4.1340000000000003</v>
      </c>
      <c r="U32" s="1040">
        <v>4.09</v>
      </c>
      <c r="V32" s="1040">
        <v>4.069</v>
      </c>
      <c r="W32" s="1040">
        <v>4.0789999999999997</v>
      </c>
      <c r="X32" s="1040">
        <v>4.133</v>
      </c>
      <c r="Y32" s="1040">
        <v>4.1879999999999997</v>
      </c>
      <c r="Z32" s="1040">
        <v>4.13</v>
      </c>
      <c r="AA32" s="1040">
        <v>4.1260000000000003</v>
      </c>
      <c r="AB32" s="1040">
        <v>4.2060000000000004</v>
      </c>
      <c r="AC32" s="1040">
        <v>4.2060000000000004</v>
      </c>
      <c r="AD32" s="1040">
        <v>4.18</v>
      </c>
      <c r="AE32" s="1040">
        <v>4.1760000000000002</v>
      </c>
      <c r="AF32" s="1040">
        <v>4.09</v>
      </c>
    </row>
    <row r="33" spans="1:32" x14ac:dyDescent="0.25">
      <c r="A33" s="94" t="s">
        <v>546</v>
      </c>
      <c r="B33" s="75" t="s">
        <v>547</v>
      </c>
      <c r="C33" s="75" t="s">
        <v>540</v>
      </c>
      <c r="D33" s="7" t="s">
        <v>27</v>
      </c>
      <c r="E33" s="1042">
        <f t="shared" si="0"/>
        <v>4.1394166666666665</v>
      </c>
      <c r="F33" s="1042">
        <f t="shared" si="1"/>
        <v>4.0347499999999998</v>
      </c>
      <c r="G33" s="1042">
        <v>4.09</v>
      </c>
      <c r="H33" s="1042">
        <v>4.1340000000000003</v>
      </c>
      <c r="I33" s="1040">
        <v>3.899</v>
      </c>
      <c r="J33" s="1040">
        <v>3.9209999999999998</v>
      </c>
      <c r="K33" s="1040">
        <v>3.86</v>
      </c>
      <c r="L33" s="1040">
        <v>3.923</v>
      </c>
      <c r="M33" s="1040">
        <v>3.98</v>
      </c>
      <c r="N33" s="1040">
        <v>4.0309999999999997</v>
      </c>
      <c r="O33" s="1040">
        <v>4.056</v>
      </c>
      <c r="P33" s="1040">
        <v>4.1109999999999998</v>
      </c>
      <c r="Q33" s="1040">
        <v>4.1369999999999996</v>
      </c>
      <c r="R33" s="1040">
        <v>4.1820000000000004</v>
      </c>
      <c r="S33" s="1040">
        <v>4.1829999999999998</v>
      </c>
      <c r="T33" s="1040">
        <v>4.1340000000000003</v>
      </c>
      <c r="U33" s="1040">
        <v>4.09</v>
      </c>
      <c r="V33" s="1040">
        <v>4.069</v>
      </c>
      <c r="W33" s="1040">
        <v>4.0789999999999997</v>
      </c>
      <c r="X33" s="1040">
        <v>4.133</v>
      </c>
      <c r="Y33" s="1040">
        <v>4.1879999999999997</v>
      </c>
      <c r="Z33" s="1040">
        <v>4.13</v>
      </c>
      <c r="AA33" s="1040">
        <v>4.1260000000000003</v>
      </c>
      <c r="AB33" s="1040">
        <v>4.2060000000000004</v>
      </c>
      <c r="AC33" s="1040">
        <v>4.2060000000000004</v>
      </c>
      <c r="AD33" s="1040">
        <v>4.18</v>
      </c>
      <c r="AE33" s="1040">
        <v>4.1760000000000002</v>
      </c>
      <c r="AF33" s="1040">
        <v>4.09</v>
      </c>
    </row>
    <row r="34" spans="1:32" x14ac:dyDescent="0.25">
      <c r="A34" s="94" t="s">
        <v>548</v>
      </c>
      <c r="B34" s="75" t="s">
        <v>113</v>
      </c>
      <c r="C34" s="75" t="s">
        <v>540</v>
      </c>
      <c r="D34" s="7" t="s">
        <v>44</v>
      </c>
      <c r="E34" s="1042">
        <f t="shared" ref="E34:E65" si="2">AVERAGE(U34:AF34)</f>
        <v>6.8816666666666642</v>
      </c>
      <c r="F34" s="1042">
        <f t="shared" ref="F34:F65" si="3">AVERAGE(I34:T34)</f>
        <v>6.6317500000000003</v>
      </c>
      <c r="G34" s="1042">
        <v>6.9630000000000001</v>
      </c>
      <c r="H34" s="1042">
        <v>6.8760000000000003</v>
      </c>
      <c r="I34" s="1040">
        <v>6.3040000000000003</v>
      </c>
      <c r="J34" s="1040">
        <v>6.3259999999999996</v>
      </c>
      <c r="K34" s="1040">
        <v>6.2770000000000001</v>
      </c>
      <c r="L34" s="1040">
        <v>6.3310000000000004</v>
      </c>
      <c r="M34" s="1040">
        <v>6.407</v>
      </c>
      <c r="N34" s="1040">
        <v>6.6189999999999998</v>
      </c>
      <c r="O34" s="1040">
        <v>6.8170000000000002</v>
      </c>
      <c r="P34" s="1040">
        <v>6.8319999999999999</v>
      </c>
      <c r="Q34" s="1040">
        <v>6.875</v>
      </c>
      <c r="R34" s="1040">
        <v>6.97</v>
      </c>
      <c r="S34" s="1040">
        <v>6.9470000000000001</v>
      </c>
      <c r="T34" s="1040">
        <v>6.8760000000000003</v>
      </c>
      <c r="U34" s="1040">
        <v>6.7009999999999996</v>
      </c>
      <c r="V34" s="1040">
        <v>6.6849999999999996</v>
      </c>
      <c r="W34" s="1040">
        <v>6.7249999999999996</v>
      </c>
      <c r="X34" s="1040">
        <v>6.4349999999999996</v>
      </c>
      <c r="Y34" s="1040">
        <v>6.9050000000000002</v>
      </c>
      <c r="Z34" s="1040">
        <v>6.8659999999999997</v>
      </c>
      <c r="AA34" s="1040">
        <v>6.8840000000000003</v>
      </c>
      <c r="AB34" s="1040">
        <v>7.157</v>
      </c>
      <c r="AC34" s="1040">
        <v>7.1719999999999997</v>
      </c>
      <c r="AD34" s="1040">
        <v>7.0549999999999997</v>
      </c>
      <c r="AE34" s="1040">
        <v>7.032</v>
      </c>
      <c r="AF34" s="1040">
        <v>6.9630000000000001</v>
      </c>
    </row>
    <row r="35" spans="1:32" x14ac:dyDescent="0.25">
      <c r="A35" s="94" t="s">
        <v>549</v>
      </c>
      <c r="B35" s="75" t="s">
        <v>114</v>
      </c>
      <c r="C35" s="75" t="s">
        <v>540</v>
      </c>
      <c r="D35" s="7" t="s">
        <v>115</v>
      </c>
      <c r="E35" s="1042">
        <f t="shared" si="2"/>
        <v>83.854583333333338</v>
      </c>
      <c r="F35" s="1042">
        <f t="shared" si="3"/>
        <v>83.030749999999998</v>
      </c>
      <c r="G35" s="1042">
        <v>84.894999999999996</v>
      </c>
      <c r="H35" s="1042">
        <v>82.655000000000001</v>
      </c>
      <c r="I35" s="1040">
        <v>82.561000000000007</v>
      </c>
      <c r="J35" s="1040">
        <v>82.953000000000003</v>
      </c>
      <c r="K35" s="1040">
        <v>82.231999999999999</v>
      </c>
      <c r="L35" s="1040">
        <v>83.552000000000007</v>
      </c>
      <c r="M35" s="1040">
        <v>83.36</v>
      </c>
      <c r="N35" s="1040">
        <v>82.873999999999995</v>
      </c>
      <c r="O35" s="1040">
        <v>83.442999999999998</v>
      </c>
      <c r="P35" s="1040">
        <v>83.031999999999996</v>
      </c>
      <c r="Q35" s="1040">
        <v>83.122</v>
      </c>
      <c r="R35" s="1040">
        <v>83.402000000000001</v>
      </c>
      <c r="S35" s="1040">
        <v>83.183000000000007</v>
      </c>
      <c r="T35" s="1040">
        <v>82.655000000000001</v>
      </c>
      <c r="U35" s="1040">
        <v>82.902000000000001</v>
      </c>
      <c r="V35" s="1040">
        <v>82.930999999999997</v>
      </c>
      <c r="W35" s="1040">
        <v>83.272000000000006</v>
      </c>
      <c r="X35" s="1040">
        <v>83.266000000000005</v>
      </c>
      <c r="Y35" s="1040">
        <v>82.876999999999995</v>
      </c>
      <c r="Z35" s="1040">
        <v>82.986999999999995</v>
      </c>
      <c r="AA35" s="1040">
        <v>84.52</v>
      </c>
      <c r="AB35" s="1040">
        <v>84.495000000000005</v>
      </c>
      <c r="AC35" s="1040">
        <v>84.495000000000005</v>
      </c>
      <c r="AD35" s="1040">
        <v>84.72</v>
      </c>
      <c r="AE35" s="1040">
        <v>84.894999999999996</v>
      </c>
      <c r="AF35" s="1040">
        <v>84.894999999999996</v>
      </c>
    </row>
    <row r="36" spans="1:32" x14ac:dyDescent="0.25">
      <c r="A36" s="94" t="s">
        <v>550</v>
      </c>
      <c r="B36" s="75" t="s">
        <v>28</v>
      </c>
      <c r="C36" s="75" t="s">
        <v>540</v>
      </c>
      <c r="D36" s="7" t="s">
        <v>29</v>
      </c>
      <c r="E36" s="1042">
        <f t="shared" si="2"/>
        <v>178.26883333333333</v>
      </c>
      <c r="F36" s="1042">
        <f t="shared" si="3"/>
        <v>163.25916666666663</v>
      </c>
      <c r="G36" s="1042">
        <v>181.375</v>
      </c>
      <c r="H36" s="1042">
        <v>182.30799999999999</v>
      </c>
      <c r="I36" s="1040">
        <v>153.44200000000001</v>
      </c>
      <c r="J36" s="1040">
        <v>154.673</v>
      </c>
      <c r="K36" s="1040">
        <v>155.17099999999999</v>
      </c>
      <c r="L36" s="1040">
        <v>156.715</v>
      </c>
      <c r="M36" s="1040">
        <v>157.601</v>
      </c>
      <c r="N36" s="1040">
        <v>158.21</v>
      </c>
      <c r="O36" s="1040">
        <v>159.096</v>
      </c>
      <c r="P36" s="1040">
        <v>161.04</v>
      </c>
      <c r="Q36" s="1040">
        <v>168.81899999999999</v>
      </c>
      <c r="R36" s="1040">
        <v>173.464</v>
      </c>
      <c r="S36" s="1040">
        <v>178.571</v>
      </c>
      <c r="T36" s="1040">
        <v>182.30799999999999</v>
      </c>
      <c r="U36" s="1040">
        <v>177.96299999999999</v>
      </c>
      <c r="V36" s="1040">
        <v>179.53399999999999</v>
      </c>
      <c r="W36" s="1040">
        <v>175.124</v>
      </c>
      <c r="X36" s="1040">
        <v>175.226</v>
      </c>
      <c r="Y36" s="1040">
        <v>175.404</v>
      </c>
      <c r="Z36" s="1040">
        <v>176.4</v>
      </c>
      <c r="AA36" s="1040">
        <v>176.375</v>
      </c>
      <c r="AB36" s="1040">
        <v>179.45</v>
      </c>
      <c r="AC36" s="1040">
        <v>179.9</v>
      </c>
      <c r="AD36" s="1040">
        <v>181.55</v>
      </c>
      <c r="AE36" s="1040">
        <v>180.92500000000001</v>
      </c>
      <c r="AF36" s="1040">
        <v>181.375</v>
      </c>
    </row>
    <row r="37" spans="1:32" x14ac:dyDescent="0.25">
      <c r="A37" s="94" t="s">
        <v>550</v>
      </c>
      <c r="B37" s="75" t="s">
        <v>551</v>
      </c>
      <c r="C37" s="75" t="s">
        <v>540</v>
      </c>
      <c r="D37" s="7" t="s">
        <v>29</v>
      </c>
      <c r="E37" s="1042">
        <f t="shared" si="2"/>
        <v>178.26883333333333</v>
      </c>
      <c r="F37" s="1042">
        <f t="shared" si="3"/>
        <v>163.25916666666663</v>
      </c>
      <c r="G37" s="1042">
        <v>181.375</v>
      </c>
      <c r="H37" s="1042">
        <v>182.30799999999999</v>
      </c>
      <c r="I37" s="1040">
        <v>153.44200000000001</v>
      </c>
      <c r="J37" s="1040">
        <v>154.673</v>
      </c>
      <c r="K37" s="1040">
        <v>155.17099999999999</v>
      </c>
      <c r="L37" s="1040">
        <v>156.715</v>
      </c>
      <c r="M37" s="1040">
        <v>157.601</v>
      </c>
      <c r="N37" s="1040">
        <v>158.21</v>
      </c>
      <c r="O37" s="1040">
        <v>159.096</v>
      </c>
      <c r="P37" s="1040">
        <v>161.04</v>
      </c>
      <c r="Q37" s="1040">
        <v>168.81899999999999</v>
      </c>
      <c r="R37" s="1040">
        <v>173.464</v>
      </c>
      <c r="S37" s="1040">
        <v>178.571</v>
      </c>
      <c r="T37" s="1040">
        <v>182.30799999999999</v>
      </c>
      <c r="U37" s="1040">
        <v>177.96299999999999</v>
      </c>
      <c r="V37" s="1040">
        <v>179.53399999999999</v>
      </c>
      <c r="W37" s="1040">
        <v>175.124</v>
      </c>
      <c r="X37" s="1040">
        <v>175.226</v>
      </c>
      <c r="Y37" s="1040">
        <v>175.404</v>
      </c>
      <c r="Z37" s="1040">
        <v>176.4</v>
      </c>
      <c r="AA37" s="1040">
        <v>176.375</v>
      </c>
      <c r="AB37" s="1040">
        <v>179.45</v>
      </c>
      <c r="AC37" s="1040">
        <v>179.9</v>
      </c>
      <c r="AD37" s="1040">
        <v>181.55</v>
      </c>
      <c r="AE37" s="1040">
        <v>180.92500000000001</v>
      </c>
      <c r="AF37" s="1040">
        <v>181.375</v>
      </c>
    </row>
    <row r="38" spans="1:32" x14ac:dyDescent="0.25">
      <c r="A38" s="94" t="s">
        <v>550</v>
      </c>
      <c r="B38" s="75" t="s">
        <v>552</v>
      </c>
      <c r="C38" s="75" t="s">
        <v>540</v>
      </c>
      <c r="D38" s="7" t="s">
        <v>29</v>
      </c>
      <c r="E38" s="1042">
        <f t="shared" si="2"/>
        <v>178.26883333333333</v>
      </c>
      <c r="F38" s="1042">
        <f t="shared" si="3"/>
        <v>163.25916666666663</v>
      </c>
      <c r="G38" s="1042">
        <v>181.375</v>
      </c>
      <c r="H38" s="1042">
        <v>182.30799999999999</v>
      </c>
      <c r="I38" s="1040">
        <v>153.44200000000001</v>
      </c>
      <c r="J38" s="1040">
        <v>154.673</v>
      </c>
      <c r="K38" s="1040">
        <v>155.17099999999999</v>
      </c>
      <c r="L38" s="1040">
        <v>156.715</v>
      </c>
      <c r="M38" s="1040">
        <v>157.601</v>
      </c>
      <c r="N38" s="1040">
        <v>158.21</v>
      </c>
      <c r="O38" s="1040">
        <v>159.096</v>
      </c>
      <c r="P38" s="1040">
        <v>161.04</v>
      </c>
      <c r="Q38" s="1040">
        <v>168.81899999999999</v>
      </c>
      <c r="R38" s="1040">
        <v>173.464</v>
      </c>
      <c r="S38" s="1040">
        <v>178.571</v>
      </c>
      <c r="T38" s="1040">
        <v>182.30799999999999</v>
      </c>
      <c r="U38" s="1040">
        <v>177.96299999999999</v>
      </c>
      <c r="V38" s="1040">
        <v>179.53399999999999</v>
      </c>
      <c r="W38" s="1040">
        <v>175.124</v>
      </c>
      <c r="X38" s="1040">
        <v>175.226</v>
      </c>
      <c r="Y38" s="1040">
        <v>175.404</v>
      </c>
      <c r="Z38" s="1040">
        <v>176.4</v>
      </c>
      <c r="AA38" s="1040">
        <v>176.375</v>
      </c>
      <c r="AB38" s="1040">
        <v>179.45</v>
      </c>
      <c r="AC38" s="1040">
        <v>179.9</v>
      </c>
      <c r="AD38" s="1040">
        <v>181.55</v>
      </c>
      <c r="AE38" s="1040">
        <v>180.92500000000001</v>
      </c>
      <c r="AF38" s="1040">
        <v>181.375</v>
      </c>
    </row>
    <row r="39" spans="1:32" x14ac:dyDescent="0.25">
      <c r="A39" s="94" t="s">
        <v>548</v>
      </c>
      <c r="B39" s="75" t="s">
        <v>116</v>
      </c>
      <c r="C39" s="75" t="s">
        <v>540</v>
      </c>
      <c r="D39" s="7" t="s">
        <v>44</v>
      </c>
      <c r="E39" s="1042">
        <f t="shared" si="2"/>
        <v>6.8816666666666642</v>
      </c>
      <c r="F39" s="1042">
        <f t="shared" si="3"/>
        <v>6.6317500000000003</v>
      </c>
      <c r="G39" s="1042">
        <v>6.9630000000000001</v>
      </c>
      <c r="H39" s="1042">
        <v>6.8760000000000003</v>
      </c>
      <c r="I39" s="1040">
        <v>6.3040000000000003</v>
      </c>
      <c r="J39" s="1040">
        <v>6.3259999999999996</v>
      </c>
      <c r="K39" s="1040">
        <v>6.2770000000000001</v>
      </c>
      <c r="L39" s="1040">
        <v>6.3310000000000004</v>
      </c>
      <c r="M39" s="1040">
        <v>6.407</v>
      </c>
      <c r="N39" s="1040">
        <v>6.6189999999999998</v>
      </c>
      <c r="O39" s="1040">
        <v>6.8170000000000002</v>
      </c>
      <c r="P39" s="1040">
        <v>6.8319999999999999</v>
      </c>
      <c r="Q39" s="1040">
        <v>6.875</v>
      </c>
      <c r="R39" s="1040">
        <v>6.97</v>
      </c>
      <c r="S39" s="1040">
        <v>6.9470000000000001</v>
      </c>
      <c r="T39" s="1040">
        <v>6.8760000000000003</v>
      </c>
      <c r="U39" s="1040">
        <v>6.7009999999999996</v>
      </c>
      <c r="V39" s="1040">
        <v>6.6849999999999996</v>
      </c>
      <c r="W39" s="1040">
        <v>6.7249999999999996</v>
      </c>
      <c r="X39" s="1040">
        <v>6.4349999999999996</v>
      </c>
      <c r="Y39" s="1040">
        <v>6.9050000000000002</v>
      </c>
      <c r="Z39" s="1040">
        <v>6.8659999999999997</v>
      </c>
      <c r="AA39" s="1040">
        <v>6.8840000000000003</v>
      </c>
      <c r="AB39" s="1040">
        <v>7.157</v>
      </c>
      <c r="AC39" s="1040">
        <v>7.1719999999999997</v>
      </c>
      <c r="AD39" s="1040">
        <v>7.0549999999999997</v>
      </c>
      <c r="AE39" s="1040">
        <v>7.032</v>
      </c>
      <c r="AF39" s="1040">
        <v>6.9630000000000001</v>
      </c>
    </row>
    <row r="40" spans="1:32" x14ac:dyDescent="0.25">
      <c r="A40" s="94" t="s">
        <v>549</v>
      </c>
      <c r="B40" s="75" t="s">
        <v>117</v>
      </c>
      <c r="C40" s="75" t="s">
        <v>540</v>
      </c>
      <c r="D40" s="7" t="s">
        <v>115</v>
      </c>
      <c r="E40" s="1042">
        <f t="shared" si="2"/>
        <v>83.854583333333338</v>
      </c>
      <c r="F40" s="1042">
        <f t="shared" si="3"/>
        <v>83.030749999999998</v>
      </c>
      <c r="G40" s="1042">
        <v>84.894999999999996</v>
      </c>
      <c r="H40" s="1042">
        <v>82.655000000000001</v>
      </c>
      <c r="I40" s="1040">
        <v>82.561000000000007</v>
      </c>
      <c r="J40" s="1040">
        <v>82.953000000000003</v>
      </c>
      <c r="K40" s="1040">
        <v>82.231999999999999</v>
      </c>
      <c r="L40" s="1040">
        <v>83.552000000000007</v>
      </c>
      <c r="M40" s="1040">
        <v>83.36</v>
      </c>
      <c r="N40" s="1040">
        <v>82.873999999999995</v>
      </c>
      <c r="O40" s="1040">
        <v>83.442999999999998</v>
      </c>
      <c r="P40" s="1040">
        <v>83.031999999999996</v>
      </c>
      <c r="Q40" s="1040">
        <v>83.122</v>
      </c>
      <c r="R40" s="1040">
        <v>83.402000000000001</v>
      </c>
      <c r="S40" s="1040">
        <v>83.183000000000007</v>
      </c>
      <c r="T40" s="1040">
        <v>82.655000000000001</v>
      </c>
      <c r="U40" s="1040">
        <v>82.902000000000001</v>
      </c>
      <c r="V40" s="1040">
        <v>82.930999999999997</v>
      </c>
      <c r="W40" s="1040">
        <v>83.272000000000006</v>
      </c>
      <c r="X40" s="1040">
        <v>83.266000000000005</v>
      </c>
      <c r="Y40" s="1040">
        <v>82.876999999999995</v>
      </c>
      <c r="Z40" s="1040">
        <v>82.986999999999995</v>
      </c>
      <c r="AA40" s="1040">
        <v>84.52</v>
      </c>
      <c r="AB40" s="1040">
        <v>84.495000000000005</v>
      </c>
      <c r="AC40" s="1040">
        <v>84.495000000000005</v>
      </c>
      <c r="AD40" s="1040">
        <v>84.72</v>
      </c>
      <c r="AE40" s="1040">
        <v>84.894999999999996</v>
      </c>
      <c r="AF40" s="1040">
        <v>84.894999999999996</v>
      </c>
    </row>
    <row r="41" spans="1:32" x14ac:dyDescent="0.25">
      <c r="A41" s="94" t="s">
        <v>553</v>
      </c>
      <c r="B41" s="75" t="s">
        <v>444</v>
      </c>
      <c r="C41" s="75" t="s">
        <v>540</v>
      </c>
      <c r="D41" s="7" t="s">
        <v>31</v>
      </c>
      <c r="E41" s="1042">
        <f t="shared" si="2"/>
        <v>23197.75</v>
      </c>
      <c r="F41" s="1042">
        <f t="shared" si="3"/>
        <v>22980.441666666666</v>
      </c>
      <c r="G41" s="1042">
        <v>23172.5</v>
      </c>
      <c r="H41" s="1042">
        <v>23125.599999999999</v>
      </c>
      <c r="I41" s="1040">
        <v>22656.799999999999</v>
      </c>
      <c r="J41" s="1040">
        <v>22719.5</v>
      </c>
      <c r="K41" s="1040">
        <v>22741.3</v>
      </c>
      <c r="L41" s="1040">
        <v>22649.7</v>
      </c>
      <c r="M41" s="1040">
        <v>22725.4</v>
      </c>
      <c r="N41" s="1040">
        <v>22939.3</v>
      </c>
      <c r="O41" s="1040">
        <v>23170.1</v>
      </c>
      <c r="P41" s="1040">
        <v>23246.5</v>
      </c>
      <c r="Q41" s="1040">
        <v>23273.3</v>
      </c>
      <c r="R41" s="1040">
        <v>23284.400000000001</v>
      </c>
      <c r="S41" s="1040">
        <v>23233.4</v>
      </c>
      <c r="T41" s="1040">
        <v>23125.599999999999</v>
      </c>
      <c r="U41" s="1040">
        <v>23186.6</v>
      </c>
      <c r="V41" s="1040">
        <v>23185.1</v>
      </c>
      <c r="W41" s="1040">
        <v>23136.6</v>
      </c>
      <c r="X41" s="1040">
        <v>23160</v>
      </c>
      <c r="Y41" s="1040">
        <v>23266.7</v>
      </c>
      <c r="Z41" s="1040">
        <v>23280</v>
      </c>
      <c r="AA41" s="1040">
        <v>23232.5</v>
      </c>
      <c r="AB41" s="1040">
        <v>23186</v>
      </c>
      <c r="AC41" s="1040">
        <v>23186</v>
      </c>
      <c r="AD41" s="1040">
        <v>23201</v>
      </c>
      <c r="AE41" s="1040">
        <v>23180</v>
      </c>
      <c r="AF41" s="1040">
        <v>23172.5</v>
      </c>
    </row>
    <row r="42" spans="1:32" x14ac:dyDescent="0.25">
      <c r="A42" s="94" t="s">
        <v>553</v>
      </c>
      <c r="B42" s="75" t="s">
        <v>30</v>
      </c>
      <c r="C42" s="75" t="s">
        <v>540</v>
      </c>
      <c r="D42" s="7" t="s">
        <v>31</v>
      </c>
      <c r="E42" s="1042">
        <f t="shared" si="2"/>
        <v>23197.75</v>
      </c>
      <c r="F42" s="1042">
        <f t="shared" si="3"/>
        <v>22980.441666666666</v>
      </c>
      <c r="G42" s="1042">
        <v>23172.5</v>
      </c>
      <c r="H42" s="1042">
        <v>23125.599999999999</v>
      </c>
      <c r="I42" s="1040">
        <v>22656.799999999999</v>
      </c>
      <c r="J42" s="1040">
        <v>22719.5</v>
      </c>
      <c r="K42" s="1040">
        <v>22741.3</v>
      </c>
      <c r="L42" s="1040">
        <v>22649.7</v>
      </c>
      <c r="M42" s="1040">
        <v>22725.4</v>
      </c>
      <c r="N42" s="1040">
        <v>22939.3</v>
      </c>
      <c r="O42" s="1040">
        <v>23170.1</v>
      </c>
      <c r="P42" s="1040">
        <v>23246.5</v>
      </c>
      <c r="Q42" s="1040">
        <v>23273.3</v>
      </c>
      <c r="R42" s="1040">
        <v>23284.400000000001</v>
      </c>
      <c r="S42" s="1040">
        <v>23233.4</v>
      </c>
      <c r="T42" s="1040">
        <v>23125.599999999999</v>
      </c>
      <c r="U42" s="1040">
        <v>23186.6</v>
      </c>
      <c r="V42" s="1040">
        <v>23185.1</v>
      </c>
      <c r="W42" s="1040">
        <v>23136.6</v>
      </c>
      <c r="X42" s="1040">
        <v>23160</v>
      </c>
      <c r="Y42" s="1040">
        <v>23266.7</v>
      </c>
      <c r="Z42" s="1040">
        <v>23280</v>
      </c>
      <c r="AA42" s="1040">
        <v>23232.5</v>
      </c>
      <c r="AB42" s="1040">
        <v>23186</v>
      </c>
      <c r="AC42" s="1040">
        <v>23186</v>
      </c>
      <c r="AD42" s="1040">
        <v>23201</v>
      </c>
      <c r="AE42" s="1040">
        <v>23180</v>
      </c>
      <c r="AF42" s="1040">
        <v>23172.5</v>
      </c>
    </row>
    <row r="43" spans="1:32" x14ac:dyDescent="0.25">
      <c r="A43" s="94" t="s">
        <v>554</v>
      </c>
      <c r="B43" s="75" t="s">
        <v>32</v>
      </c>
      <c r="C43" s="75" t="s">
        <v>540</v>
      </c>
      <c r="D43" s="7" t="s">
        <v>33</v>
      </c>
      <c r="E43" s="1042">
        <f t="shared" si="2"/>
        <v>7.8348333333333349</v>
      </c>
      <c r="F43" s="1042">
        <f t="shared" si="3"/>
        <v>7.8378333333333332</v>
      </c>
      <c r="G43" s="1042">
        <v>7.79</v>
      </c>
      <c r="H43" s="1042">
        <v>7.8310000000000004</v>
      </c>
      <c r="I43" s="1040">
        <v>7.8209999999999997</v>
      </c>
      <c r="J43" s="1040">
        <v>7.827</v>
      </c>
      <c r="K43" s="1040">
        <v>7.8479999999999999</v>
      </c>
      <c r="L43" s="1040">
        <v>7.8479999999999999</v>
      </c>
      <c r="M43" s="1040">
        <v>7.8460000000000001</v>
      </c>
      <c r="N43" s="1040">
        <v>7.8449999999999998</v>
      </c>
      <c r="O43" s="1040">
        <v>7.8490000000000002</v>
      </c>
      <c r="P43" s="1040">
        <v>7.8490000000000002</v>
      </c>
      <c r="Q43" s="1040">
        <v>7.8239999999999998</v>
      </c>
      <c r="R43" s="1040">
        <v>7.8440000000000003</v>
      </c>
      <c r="S43" s="1040">
        <v>7.8220000000000001</v>
      </c>
      <c r="T43" s="1040">
        <v>7.8310000000000004</v>
      </c>
      <c r="U43" s="1040">
        <v>7.8460000000000001</v>
      </c>
      <c r="V43" s="1040">
        <v>7.85</v>
      </c>
      <c r="W43" s="1040">
        <v>7.85</v>
      </c>
      <c r="X43" s="1040">
        <v>7.8449999999999998</v>
      </c>
      <c r="Y43" s="1040">
        <v>7.843</v>
      </c>
      <c r="Z43" s="1040">
        <v>7.8120000000000003</v>
      </c>
      <c r="AA43" s="1040">
        <v>7.8280000000000003</v>
      </c>
      <c r="AB43" s="1040">
        <v>7.8440000000000003</v>
      </c>
      <c r="AC43" s="1040">
        <v>7.8419999999999996</v>
      </c>
      <c r="AD43" s="1040">
        <v>7.84</v>
      </c>
      <c r="AE43" s="1040">
        <v>7.8280000000000003</v>
      </c>
      <c r="AF43" s="1040">
        <v>7.79</v>
      </c>
    </row>
    <row r="44" spans="1:32" x14ac:dyDescent="0.25">
      <c r="A44" s="94" t="s">
        <v>544</v>
      </c>
      <c r="B44" s="75" t="s">
        <v>555</v>
      </c>
      <c r="C44" s="75" t="s">
        <v>540</v>
      </c>
      <c r="D44" s="7" t="s">
        <v>25</v>
      </c>
      <c r="E44" s="1042">
        <f t="shared" si="2"/>
        <v>70.459333333333333</v>
      </c>
      <c r="F44" s="1042">
        <f t="shared" si="3"/>
        <v>68.345999999999989</v>
      </c>
      <c r="G44" s="1042">
        <v>71.355000000000004</v>
      </c>
      <c r="H44" s="1042">
        <v>69.438999999999993</v>
      </c>
      <c r="I44" s="1040">
        <v>63.618000000000002</v>
      </c>
      <c r="J44" s="1040">
        <v>65.143000000000001</v>
      </c>
      <c r="K44" s="1040">
        <v>64.918000000000006</v>
      </c>
      <c r="L44" s="1040">
        <v>66.388999999999996</v>
      </c>
      <c r="M44" s="1040">
        <v>67.352999999999994</v>
      </c>
      <c r="N44" s="1040">
        <v>68.302000000000007</v>
      </c>
      <c r="O44" s="1040">
        <v>68.415000000000006</v>
      </c>
      <c r="P44" s="1040">
        <v>70.834000000000003</v>
      </c>
      <c r="Q44" s="1040">
        <v>72.409000000000006</v>
      </c>
      <c r="R44" s="1040">
        <v>73.763000000000005</v>
      </c>
      <c r="S44" s="1040">
        <v>69.569000000000003</v>
      </c>
      <c r="T44" s="1040">
        <v>69.438999999999993</v>
      </c>
      <c r="U44" s="1040">
        <v>70.87</v>
      </c>
      <c r="V44" s="1040">
        <v>70.89</v>
      </c>
      <c r="W44" s="1040">
        <v>69.263000000000005</v>
      </c>
      <c r="X44" s="1040">
        <v>69.721000000000004</v>
      </c>
      <c r="Y44" s="1040">
        <v>69.584999999999994</v>
      </c>
      <c r="Z44" s="1040">
        <v>68.83</v>
      </c>
      <c r="AA44" s="1040">
        <v>68.875</v>
      </c>
      <c r="AB44" s="1040">
        <v>71.453000000000003</v>
      </c>
      <c r="AC44" s="1040">
        <v>71.968999999999994</v>
      </c>
      <c r="AD44" s="1040">
        <v>70.951999999999998</v>
      </c>
      <c r="AE44" s="1040">
        <v>71.748999999999995</v>
      </c>
      <c r="AF44" s="1040">
        <v>71.355000000000004</v>
      </c>
    </row>
    <row r="45" spans="1:32" x14ac:dyDescent="0.25">
      <c r="A45" s="94" t="s">
        <v>556</v>
      </c>
      <c r="B45" s="75" t="s">
        <v>350</v>
      </c>
      <c r="C45" s="75" t="s">
        <v>540</v>
      </c>
      <c r="D45" s="7" t="s">
        <v>35</v>
      </c>
      <c r="E45" s="1042">
        <f t="shared" si="2"/>
        <v>14111.408333333333</v>
      </c>
      <c r="F45" s="1042">
        <f t="shared" si="3"/>
        <v>14245.141666666668</v>
      </c>
      <c r="G45" s="1042">
        <v>13882.5</v>
      </c>
      <c r="H45" s="1042">
        <v>14428.9</v>
      </c>
      <c r="I45" s="1040">
        <v>13381.3</v>
      </c>
      <c r="J45" s="1040">
        <v>13737.5</v>
      </c>
      <c r="K45" s="1040">
        <v>13732.5</v>
      </c>
      <c r="L45" s="1040">
        <v>13886.8</v>
      </c>
      <c r="M45" s="1040">
        <v>13903.3</v>
      </c>
      <c r="N45" s="1040">
        <v>14262.5</v>
      </c>
      <c r="O45" s="1040">
        <v>14408.5</v>
      </c>
      <c r="P45" s="1040">
        <v>14786</v>
      </c>
      <c r="Q45" s="1040">
        <v>14899.2</v>
      </c>
      <c r="R45" s="1040">
        <v>15209.7</v>
      </c>
      <c r="S45" s="1040">
        <v>14305.5</v>
      </c>
      <c r="T45" s="1040">
        <v>14428.9</v>
      </c>
      <c r="U45" s="1040">
        <v>13963.2</v>
      </c>
      <c r="V45" s="1040">
        <v>14082.4</v>
      </c>
      <c r="W45" s="1040">
        <v>14240.6</v>
      </c>
      <c r="X45" s="1040">
        <v>14208.7</v>
      </c>
      <c r="Y45" s="1040">
        <v>14315.7</v>
      </c>
      <c r="Z45" s="1040">
        <v>14115.8</v>
      </c>
      <c r="AA45" s="1040">
        <v>14017</v>
      </c>
      <c r="AB45" s="1040">
        <v>14185</v>
      </c>
      <c r="AC45" s="1040">
        <v>14194</v>
      </c>
      <c r="AD45" s="1040">
        <v>14027</v>
      </c>
      <c r="AE45" s="1040">
        <v>14105</v>
      </c>
      <c r="AF45" s="1040">
        <v>13882.5</v>
      </c>
    </row>
    <row r="46" spans="1:32" x14ac:dyDescent="0.25">
      <c r="A46" s="94" t="s">
        <v>556</v>
      </c>
      <c r="B46" s="75" t="s">
        <v>34</v>
      </c>
      <c r="C46" s="75" t="s">
        <v>540</v>
      </c>
      <c r="D46" s="7" t="s">
        <v>35</v>
      </c>
      <c r="E46" s="1042">
        <f t="shared" si="2"/>
        <v>14111.408333333333</v>
      </c>
      <c r="F46" s="1042">
        <f t="shared" si="3"/>
        <v>14245.141666666668</v>
      </c>
      <c r="G46" s="1042">
        <v>13882.5</v>
      </c>
      <c r="H46" s="1042">
        <v>14428.9</v>
      </c>
      <c r="I46" s="1040">
        <v>13381.3</v>
      </c>
      <c r="J46" s="1040">
        <v>13737.5</v>
      </c>
      <c r="K46" s="1040">
        <v>13732.5</v>
      </c>
      <c r="L46" s="1040">
        <v>13886.8</v>
      </c>
      <c r="M46" s="1040">
        <v>13903.3</v>
      </c>
      <c r="N46" s="1040">
        <v>14262.5</v>
      </c>
      <c r="O46" s="1040">
        <v>14408.5</v>
      </c>
      <c r="P46" s="1040">
        <v>14786</v>
      </c>
      <c r="Q46" s="1040">
        <v>14899.2</v>
      </c>
      <c r="R46" s="1040">
        <v>15209.7</v>
      </c>
      <c r="S46" s="1040">
        <v>14305.5</v>
      </c>
      <c r="T46" s="1040">
        <v>14428.9</v>
      </c>
      <c r="U46" s="1040">
        <v>13963.2</v>
      </c>
      <c r="V46" s="1040">
        <v>14082.4</v>
      </c>
      <c r="W46" s="1040">
        <v>14240.6</v>
      </c>
      <c r="X46" s="1040">
        <v>14208.7</v>
      </c>
      <c r="Y46" s="1040">
        <v>14315.7</v>
      </c>
      <c r="Z46" s="1040">
        <v>14115.8</v>
      </c>
      <c r="AA46" s="1040">
        <v>14017</v>
      </c>
      <c r="AB46" s="1040">
        <v>14185</v>
      </c>
      <c r="AC46" s="1040">
        <v>14194</v>
      </c>
      <c r="AD46" s="1040">
        <v>14027</v>
      </c>
      <c r="AE46" s="1040">
        <v>14105</v>
      </c>
      <c r="AF46" s="1040">
        <v>13882.5</v>
      </c>
    </row>
    <row r="47" spans="1:32" x14ac:dyDescent="0.25">
      <c r="A47" s="94" t="s">
        <v>557</v>
      </c>
      <c r="B47" s="75" t="s">
        <v>36</v>
      </c>
      <c r="C47" s="75" t="s">
        <v>540</v>
      </c>
      <c r="D47" s="7" t="s">
        <v>37</v>
      </c>
      <c r="E47" s="1042">
        <f t="shared" si="2"/>
        <v>108.9045</v>
      </c>
      <c r="F47" s="1042">
        <f t="shared" si="3"/>
        <v>110.27499999999998</v>
      </c>
      <c r="G47" s="1042">
        <v>108.625</v>
      </c>
      <c r="H47" s="1042">
        <v>110.004</v>
      </c>
      <c r="I47" s="1040">
        <v>108.95099999999999</v>
      </c>
      <c r="J47" s="1040">
        <v>106.97799999999999</v>
      </c>
      <c r="K47" s="1040">
        <v>106.22</v>
      </c>
      <c r="L47" s="1040">
        <v>109.23399999999999</v>
      </c>
      <c r="M47" s="1040">
        <v>108.729</v>
      </c>
      <c r="N47" s="1040">
        <v>110.654</v>
      </c>
      <c r="O47" s="1040">
        <v>111.511</v>
      </c>
      <c r="P47" s="1040">
        <v>110.929</v>
      </c>
      <c r="Q47" s="1040">
        <v>113.51600000000001</v>
      </c>
      <c r="R47" s="1040">
        <v>113.098</v>
      </c>
      <c r="S47" s="1040">
        <v>113.476</v>
      </c>
      <c r="T47" s="1040">
        <v>110.004</v>
      </c>
      <c r="U47" s="1040">
        <v>108.768</v>
      </c>
      <c r="V47" s="1040">
        <v>111.042</v>
      </c>
      <c r="W47" s="1040">
        <v>110.76900000000001</v>
      </c>
      <c r="X47" s="1040">
        <v>111.414</v>
      </c>
      <c r="Y47" s="1040">
        <v>108.751</v>
      </c>
      <c r="Z47" s="1040">
        <v>107.85</v>
      </c>
      <c r="AA47" s="1040">
        <v>108.755</v>
      </c>
      <c r="AB47" s="1040">
        <v>106.30500000000001</v>
      </c>
      <c r="AC47" s="1040">
        <v>106.215</v>
      </c>
      <c r="AD47" s="1040">
        <v>108.845</v>
      </c>
      <c r="AE47" s="1040">
        <v>109.515</v>
      </c>
      <c r="AF47" s="1040">
        <v>108.625</v>
      </c>
    </row>
    <row r="48" spans="1:32" x14ac:dyDescent="0.25">
      <c r="A48" s="94" t="s">
        <v>558</v>
      </c>
      <c r="B48" s="75" t="s">
        <v>38</v>
      </c>
      <c r="C48" s="75" t="s">
        <v>540</v>
      </c>
      <c r="D48" s="7" t="s">
        <v>39</v>
      </c>
      <c r="E48" s="1042">
        <f t="shared" si="2"/>
        <v>1166.2100000000003</v>
      </c>
      <c r="F48" s="1042">
        <f t="shared" si="3"/>
        <v>1098.4283333333333</v>
      </c>
      <c r="G48" s="1042">
        <v>1155.07</v>
      </c>
      <c r="H48" s="1042">
        <v>1112.97</v>
      </c>
      <c r="I48" s="1040">
        <v>1067.69</v>
      </c>
      <c r="J48" s="1040">
        <v>1081.55</v>
      </c>
      <c r="K48" s="1040">
        <v>1061.17</v>
      </c>
      <c r="L48" s="1040">
        <v>1068.1099999999999</v>
      </c>
      <c r="M48" s="1040">
        <v>1077.5999999999999</v>
      </c>
      <c r="N48" s="1040">
        <v>1113.72</v>
      </c>
      <c r="O48" s="1040">
        <v>1115.52</v>
      </c>
      <c r="P48" s="1040">
        <v>1114.3699999999999</v>
      </c>
      <c r="Q48" s="1040">
        <v>1109.25</v>
      </c>
      <c r="R48" s="1040">
        <v>1139.4100000000001</v>
      </c>
      <c r="S48" s="1040">
        <v>1119.78</v>
      </c>
      <c r="T48" s="1040">
        <v>1112.97</v>
      </c>
      <c r="U48" s="1040">
        <v>1111.46</v>
      </c>
      <c r="V48" s="1040">
        <v>1121.93</v>
      </c>
      <c r="W48" s="1040">
        <v>1135.6300000000001</v>
      </c>
      <c r="X48" s="1040">
        <v>1164.18</v>
      </c>
      <c r="Y48" s="1040">
        <v>1189.77</v>
      </c>
      <c r="Z48" s="1040">
        <v>1155.94</v>
      </c>
      <c r="AA48" s="1040">
        <v>1188.32</v>
      </c>
      <c r="AB48" s="1040">
        <v>1210.5</v>
      </c>
      <c r="AC48" s="1040">
        <v>1214.6099999999999</v>
      </c>
      <c r="AD48" s="1040">
        <v>1165.4100000000001</v>
      </c>
      <c r="AE48" s="1040">
        <v>1181.7</v>
      </c>
      <c r="AF48" s="1040">
        <v>1155.07</v>
      </c>
    </row>
    <row r="49" spans="1:32" x14ac:dyDescent="0.25">
      <c r="A49" s="94" t="s">
        <v>544</v>
      </c>
      <c r="B49" s="75" t="s">
        <v>559</v>
      </c>
      <c r="C49" s="75" t="s">
        <v>540</v>
      </c>
      <c r="D49" s="7" t="s">
        <v>25</v>
      </c>
      <c r="E49" s="1042">
        <f t="shared" si="2"/>
        <v>70.459333333333333</v>
      </c>
      <c r="F49" s="1042">
        <f t="shared" si="3"/>
        <v>68.345999999999989</v>
      </c>
      <c r="G49" s="1042">
        <v>71.355000000000004</v>
      </c>
      <c r="H49" s="1042">
        <v>69.438999999999993</v>
      </c>
      <c r="I49" s="1040">
        <v>63.618000000000002</v>
      </c>
      <c r="J49" s="1040">
        <v>65.143000000000001</v>
      </c>
      <c r="K49" s="1040">
        <v>64.918000000000006</v>
      </c>
      <c r="L49" s="1040">
        <v>66.388999999999996</v>
      </c>
      <c r="M49" s="1040">
        <v>67.352999999999994</v>
      </c>
      <c r="N49" s="1040">
        <v>68.302000000000007</v>
      </c>
      <c r="O49" s="1040">
        <v>68.415000000000006</v>
      </c>
      <c r="P49" s="1040">
        <v>70.834000000000003</v>
      </c>
      <c r="Q49" s="1040">
        <v>72.409000000000006</v>
      </c>
      <c r="R49" s="1040">
        <v>73.763000000000005</v>
      </c>
      <c r="S49" s="1040">
        <v>69.569000000000003</v>
      </c>
      <c r="T49" s="1040">
        <v>69.438999999999993</v>
      </c>
      <c r="U49" s="1040">
        <v>70.87</v>
      </c>
      <c r="V49" s="1040">
        <v>70.89</v>
      </c>
      <c r="W49" s="1040">
        <v>69.263000000000005</v>
      </c>
      <c r="X49" s="1040">
        <v>69.721000000000004</v>
      </c>
      <c r="Y49" s="1040">
        <v>69.584999999999994</v>
      </c>
      <c r="Z49" s="1040">
        <v>68.83</v>
      </c>
      <c r="AA49" s="1040">
        <v>68.875</v>
      </c>
      <c r="AB49" s="1040">
        <v>71.453000000000003</v>
      </c>
      <c r="AC49" s="1040">
        <v>71.968999999999994</v>
      </c>
      <c r="AD49" s="1040">
        <v>70.951999999999998</v>
      </c>
      <c r="AE49" s="1040">
        <v>71.748999999999995</v>
      </c>
      <c r="AF49" s="1040">
        <v>71.355000000000004</v>
      </c>
    </row>
    <row r="50" spans="1:32" x14ac:dyDescent="0.25">
      <c r="A50" s="94" t="s">
        <v>544</v>
      </c>
      <c r="B50" s="75" t="s">
        <v>433</v>
      </c>
      <c r="C50" s="75" t="s">
        <v>540</v>
      </c>
      <c r="D50" s="7" t="s">
        <v>25</v>
      </c>
      <c r="E50" s="1042">
        <f t="shared" si="2"/>
        <v>70.459333333333333</v>
      </c>
      <c r="F50" s="1042">
        <f t="shared" si="3"/>
        <v>68.345999999999989</v>
      </c>
      <c r="G50" s="1042">
        <v>71.355000000000004</v>
      </c>
      <c r="H50" s="1042">
        <v>69.438999999999993</v>
      </c>
      <c r="I50" s="1040">
        <v>63.618000000000002</v>
      </c>
      <c r="J50" s="1040">
        <v>65.143000000000001</v>
      </c>
      <c r="K50" s="1040">
        <v>64.918000000000006</v>
      </c>
      <c r="L50" s="1040">
        <v>66.388999999999996</v>
      </c>
      <c r="M50" s="1040">
        <v>67.352999999999994</v>
      </c>
      <c r="N50" s="1040">
        <v>68.302000000000007</v>
      </c>
      <c r="O50" s="1040">
        <v>68.415000000000006</v>
      </c>
      <c r="P50" s="1040">
        <v>70.834000000000003</v>
      </c>
      <c r="Q50" s="1040">
        <v>72.409000000000006</v>
      </c>
      <c r="R50" s="1040">
        <v>73.763000000000005</v>
      </c>
      <c r="S50" s="1040">
        <v>69.569000000000003</v>
      </c>
      <c r="T50" s="1040">
        <v>69.438999999999993</v>
      </c>
      <c r="U50" s="1040">
        <v>70.87</v>
      </c>
      <c r="V50" s="1040">
        <v>70.89</v>
      </c>
      <c r="W50" s="1040">
        <v>69.263000000000005</v>
      </c>
      <c r="X50" s="1040">
        <v>69.721000000000004</v>
      </c>
      <c r="Y50" s="1040">
        <v>69.584999999999994</v>
      </c>
      <c r="Z50" s="1040">
        <v>68.83</v>
      </c>
      <c r="AA50" s="1040">
        <v>68.875</v>
      </c>
      <c r="AB50" s="1040">
        <v>71.453000000000003</v>
      </c>
      <c r="AC50" s="1040">
        <v>71.968999999999994</v>
      </c>
      <c r="AD50" s="1040">
        <v>70.951999999999998</v>
      </c>
      <c r="AE50" s="1040">
        <v>71.748999999999995</v>
      </c>
      <c r="AF50" s="1040">
        <v>71.355000000000004</v>
      </c>
    </row>
    <row r="51" spans="1:32" x14ac:dyDescent="0.25">
      <c r="A51" s="94" t="s">
        <v>560</v>
      </c>
      <c r="B51" s="75" t="s">
        <v>40</v>
      </c>
      <c r="C51" s="75" t="s">
        <v>540</v>
      </c>
      <c r="D51" s="7" t="s">
        <v>41</v>
      </c>
      <c r="E51" s="1042">
        <f t="shared" si="2"/>
        <v>1.5163333333333331</v>
      </c>
      <c r="F51" s="1042">
        <f t="shared" si="3"/>
        <v>1.4500833333333329</v>
      </c>
      <c r="G51" s="1042">
        <v>1.484</v>
      </c>
      <c r="H51" s="1042">
        <v>1.49</v>
      </c>
      <c r="I51" s="1040">
        <v>1.355</v>
      </c>
      <c r="J51" s="1040">
        <v>1.3839999999999999</v>
      </c>
      <c r="K51" s="1040">
        <v>1.381</v>
      </c>
      <c r="L51" s="1040">
        <v>1.417</v>
      </c>
      <c r="M51" s="1040">
        <v>1.429</v>
      </c>
      <c r="N51" s="1040">
        <v>1.474</v>
      </c>
      <c r="O51" s="1040">
        <v>1.4670000000000001</v>
      </c>
      <c r="P51" s="1040">
        <v>1.5069999999999999</v>
      </c>
      <c r="Q51" s="1040">
        <v>1.5109999999999999</v>
      </c>
      <c r="R51" s="1040">
        <v>1.53</v>
      </c>
      <c r="S51" s="1040">
        <v>1.456</v>
      </c>
      <c r="T51" s="1040">
        <v>1.49</v>
      </c>
      <c r="U51" s="1040">
        <v>1.446</v>
      </c>
      <c r="V51" s="1040">
        <v>1.464</v>
      </c>
      <c r="W51" s="1040">
        <v>1.4710000000000001</v>
      </c>
      <c r="X51" s="1040">
        <v>1.4990000000000001</v>
      </c>
      <c r="Y51" s="1040">
        <v>1.5329999999999999</v>
      </c>
      <c r="Z51" s="1040">
        <v>1.488</v>
      </c>
      <c r="AA51" s="1040">
        <v>1.5249999999999999</v>
      </c>
      <c r="AB51" s="1040">
        <v>1.585</v>
      </c>
      <c r="AC51" s="1040">
        <v>1.585</v>
      </c>
      <c r="AD51" s="1040">
        <v>1.5589999999999999</v>
      </c>
      <c r="AE51" s="1040">
        <v>1.5569999999999999</v>
      </c>
      <c r="AF51" s="1040">
        <v>1.484</v>
      </c>
    </row>
    <row r="52" spans="1:32" x14ac:dyDescent="0.25">
      <c r="A52" s="94" t="s">
        <v>561</v>
      </c>
      <c r="B52" s="75" t="s">
        <v>477</v>
      </c>
      <c r="C52" s="75" t="s">
        <v>540</v>
      </c>
      <c r="D52" s="7" t="s">
        <v>42</v>
      </c>
      <c r="E52" s="1042">
        <f t="shared" si="2"/>
        <v>51.622583333333331</v>
      </c>
      <c r="F52" s="1042">
        <f t="shared" si="3"/>
        <v>52.656416666666665</v>
      </c>
      <c r="G52" s="1042">
        <v>50.66</v>
      </c>
      <c r="H52" s="1042">
        <v>52.463000000000001</v>
      </c>
      <c r="I52" s="1040">
        <v>51.290999999999997</v>
      </c>
      <c r="J52" s="1040">
        <v>52.058</v>
      </c>
      <c r="K52" s="1040">
        <v>52.155000000000001</v>
      </c>
      <c r="L52" s="1040">
        <v>51.692999999999998</v>
      </c>
      <c r="M52" s="1040">
        <v>52.53</v>
      </c>
      <c r="N52" s="1040">
        <v>53.323</v>
      </c>
      <c r="O52" s="1040">
        <v>53.034999999999997</v>
      </c>
      <c r="P52" s="1040">
        <v>53.497</v>
      </c>
      <c r="Q52" s="1040">
        <v>54.011000000000003</v>
      </c>
      <c r="R52" s="1040">
        <v>53.427999999999997</v>
      </c>
      <c r="S52" s="1040">
        <v>52.393000000000001</v>
      </c>
      <c r="T52" s="1040">
        <v>52.463000000000001</v>
      </c>
      <c r="U52" s="1040">
        <v>52.098999999999997</v>
      </c>
      <c r="V52" s="1040">
        <v>51.746000000000002</v>
      </c>
      <c r="W52" s="1040">
        <v>52.618000000000002</v>
      </c>
      <c r="X52" s="1040">
        <v>51.881999999999998</v>
      </c>
      <c r="Y52" s="1040">
        <v>52.134999999999998</v>
      </c>
      <c r="Z52" s="1040">
        <v>51.201000000000001</v>
      </c>
      <c r="AA52" s="1040">
        <v>50.99</v>
      </c>
      <c r="AB52" s="1040">
        <v>52.13</v>
      </c>
      <c r="AC52" s="1040">
        <v>52.29</v>
      </c>
      <c r="AD52" s="1040">
        <v>50.87</v>
      </c>
      <c r="AE52" s="1040">
        <v>50.85</v>
      </c>
      <c r="AF52" s="1040">
        <v>50.66</v>
      </c>
    </row>
    <row r="53" spans="1:32" x14ac:dyDescent="0.25">
      <c r="A53" s="94" t="s">
        <v>562</v>
      </c>
      <c r="B53" s="75" t="s">
        <v>563</v>
      </c>
      <c r="C53" s="75" t="s">
        <v>540</v>
      </c>
      <c r="D53" s="7" t="s">
        <v>564</v>
      </c>
      <c r="E53" s="1042">
        <f t="shared" si="2"/>
        <v>1.79925</v>
      </c>
      <c r="F53" s="1042">
        <f t="shared" si="3"/>
        <v>3.2372500000000008</v>
      </c>
      <c r="G53" s="1042">
        <v>0.29399999999999998</v>
      </c>
      <c r="H53" s="1042">
        <v>3.3069999999999999</v>
      </c>
      <c r="I53" s="1040">
        <v>3.1619999999999999</v>
      </c>
      <c r="J53" s="1040">
        <v>3.1890000000000001</v>
      </c>
      <c r="K53" s="1040">
        <v>3.1960000000000002</v>
      </c>
      <c r="L53" s="1040">
        <v>3.1949999999999998</v>
      </c>
      <c r="M53" s="1040">
        <v>3.2010000000000001</v>
      </c>
      <c r="N53" s="1040">
        <v>3.226</v>
      </c>
      <c r="O53" s="1040">
        <v>3.2330000000000001</v>
      </c>
      <c r="P53" s="1040">
        <v>3.2589999999999999</v>
      </c>
      <c r="Q53" s="1040">
        <v>3.28</v>
      </c>
      <c r="R53" s="1040">
        <v>3.2949999999999999</v>
      </c>
      <c r="S53" s="1040">
        <v>3.3039999999999998</v>
      </c>
      <c r="T53" s="1040">
        <v>3.3069999999999999</v>
      </c>
      <c r="U53" s="1040">
        <v>3.302</v>
      </c>
      <c r="V53" s="1040">
        <v>3.31</v>
      </c>
      <c r="W53" s="1040">
        <v>3.31</v>
      </c>
      <c r="X53" s="1040">
        <v>3.302</v>
      </c>
      <c r="Y53" s="1040">
        <v>3.2970000000000002</v>
      </c>
      <c r="Z53" s="1040">
        <v>3.31</v>
      </c>
      <c r="AA53" s="1040">
        <v>0.29399999999999998</v>
      </c>
      <c r="AB53" s="1040">
        <v>0.29399999999999998</v>
      </c>
      <c r="AC53" s="1040">
        <v>0.29399999999999998</v>
      </c>
      <c r="AD53" s="1040">
        <v>0.29399999999999998</v>
      </c>
      <c r="AE53" s="1040">
        <v>0.28999999999999998</v>
      </c>
      <c r="AF53" s="1040">
        <v>0.29399999999999998</v>
      </c>
    </row>
    <row r="54" spans="1:32" x14ac:dyDescent="0.25">
      <c r="A54" s="94" t="s">
        <v>548</v>
      </c>
      <c r="B54" s="75" t="s">
        <v>118</v>
      </c>
      <c r="C54" s="75" t="s">
        <v>540</v>
      </c>
      <c r="D54" s="7" t="s">
        <v>44</v>
      </c>
      <c r="E54" s="1042">
        <f t="shared" si="2"/>
        <v>6.8816666666666642</v>
      </c>
      <c r="F54" s="1042">
        <f t="shared" si="3"/>
        <v>6.6317500000000003</v>
      </c>
      <c r="G54" s="1042">
        <v>6.9630000000000001</v>
      </c>
      <c r="H54" s="1042">
        <v>6.8760000000000003</v>
      </c>
      <c r="I54" s="1040">
        <v>6.3040000000000003</v>
      </c>
      <c r="J54" s="1040">
        <v>6.3259999999999996</v>
      </c>
      <c r="K54" s="1040">
        <v>6.2770000000000001</v>
      </c>
      <c r="L54" s="1040">
        <v>6.3310000000000004</v>
      </c>
      <c r="M54" s="1040">
        <v>6.407</v>
      </c>
      <c r="N54" s="1040">
        <v>6.6189999999999998</v>
      </c>
      <c r="O54" s="1040">
        <v>6.8170000000000002</v>
      </c>
      <c r="P54" s="1040">
        <v>6.8319999999999999</v>
      </c>
      <c r="Q54" s="1040">
        <v>6.875</v>
      </c>
      <c r="R54" s="1040">
        <v>6.97</v>
      </c>
      <c r="S54" s="1040">
        <v>6.9470000000000001</v>
      </c>
      <c r="T54" s="1040">
        <v>6.8760000000000003</v>
      </c>
      <c r="U54" s="1040">
        <v>6.7009999999999996</v>
      </c>
      <c r="V54" s="1040">
        <v>6.6849999999999996</v>
      </c>
      <c r="W54" s="1040">
        <v>6.7249999999999996</v>
      </c>
      <c r="X54" s="1040">
        <v>6.4349999999999996</v>
      </c>
      <c r="Y54" s="1040">
        <v>6.9050000000000002</v>
      </c>
      <c r="Z54" s="1040">
        <v>6.8659999999999997</v>
      </c>
      <c r="AA54" s="1040">
        <v>6.8840000000000003</v>
      </c>
      <c r="AB54" s="1040">
        <v>7.157</v>
      </c>
      <c r="AC54" s="1040">
        <v>7.1719999999999997</v>
      </c>
      <c r="AD54" s="1040">
        <v>7.0549999999999997</v>
      </c>
      <c r="AE54" s="1040">
        <v>7.032</v>
      </c>
      <c r="AF54" s="1040">
        <v>6.9630000000000001</v>
      </c>
    </row>
    <row r="55" spans="1:32" x14ac:dyDescent="0.25">
      <c r="A55" s="94" t="s">
        <v>548</v>
      </c>
      <c r="B55" s="75" t="s">
        <v>43</v>
      </c>
      <c r="C55" s="75" t="s">
        <v>540</v>
      </c>
      <c r="D55" s="7" t="s">
        <v>44</v>
      </c>
      <c r="E55" s="1042">
        <f t="shared" si="2"/>
        <v>6.8816666666666642</v>
      </c>
      <c r="F55" s="1042">
        <f t="shared" si="3"/>
        <v>6.6317500000000003</v>
      </c>
      <c r="G55" s="1042">
        <v>6.9630000000000001</v>
      </c>
      <c r="H55" s="1042">
        <v>6.8760000000000003</v>
      </c>
      <c r="I55" s="1040">
        <v>6.3040000000000003</v>
      </c>
      <c r="J55" s="1040">
        <v>6.3259999999999996</v>
      </c>
      <c r="K55" s="1040">
        <v>6.2770000000000001</v>
      </c>
      <c r="L55" s="1040">
        <v>6.3310000000000004</v>
      </c>
      <c r="M55" s="1040">
        <v>6.407</v>
      </c>
      <c r="N55" s="1040">
        <v>6.6189999999999998</v>
      </c>
      <c r="O55" s="1040">
        <v>6.8170000000000002</v>
      </c>
      <c r="P55" s="1040">
        <v>6.8319999999999999</v>
      </c>
      <c r="Q55" s="1040">
        <v>6.875</v>
      </c>
      <c r="R55" s="1040">
        <v>6.97</v>
      </c>
      <c r="S55" s="1040">
        <v>6.9470000000000001</v>
      </c>
      <c r="T55" s="1040">
        <v>6.8760000000000003</v>
      </c>
      <c r="U55" s="1040">
        <v>6.7009999999999996</v>
      </c>
      <c r="V55" s="1040">
        <v>6.6849999999999996</v>
      </c>
      <c r="W55" s="1040">
        <v>6.7249999999999996</v>
      </c>
      <c r="X55" s="1040">
        <v>6.4349999999999996</v>
      </c>
      <c r="Y55" s="1040">
        <v>6.9050000000000002</v>
      </c>
      <c r="Z55" s="1040">
        <v>6.8659999999999997</v>
      </c>
      <c r="AA55" s="1040">
        <v>6.8840000000000003</v>
      </c>
      <c r="AB55" s="1040">
        <v>7.157</v>
      </c>
      <c r="AC55" s="1040">
        <v>7.1719999999999997</v>
      </c>
      <c r="AD55" s="1040">
        <v>7.0549999999999997</v>
      </c>
      <c r="AE55" s="1040">
        <v>7.032</v>
      </c>
      <c r="AF55" s="1040">
        <v>6.9630000000000001</v>
      </c>
    </row>
    <row r="56" spans="1:32" x14ac:dyDescent="0.25">
      <c r="A56" s="94" t="s">
        <v>548</v>
      </c>
      <c r="B56" s="75" t="s">
        <v>45</v>
      </c>
      <c r="C56" s="75" t="s">
        <v>540</v>
      </c>
      <c r="D56" s="7" t="s">
        <v>44</v>
      </c>
      <c r="E56" s="1042">
        <f t="shared" si="2"/>
        <v>6.8816666666666642</v>
      </c>
      <c r="F56" s="1042">
        <f t="shared" si="3"/>
        <v>6.6317500000000003</v>
      </c>
      <c r="G56" s="1042">
        <v>6.9630000000000001</v>
      </c>
      <c r="H56" s="1042">
        <v>6.8760000000000003</v>
      </c>
      <c r="I56" s="1040">
        <v>6.3040000000000003</v>
      </c>
      <c r="J56" s="1040">
        <v>6.3259999999999996</v>
      </c>
      <c r="K56" s="1040">
        <v>6.2770000000000001</v>
      </c>
      <c r="L56" s="1040">
        <v>6.3310000000000004</v>
      </c>
      <c r="M56" s="1040">
        <v>6.407</v>
      </c>
      <c r="N56" s="1040">
        <v>6.6189999999999998</v>
      </c>
      <c r="O56" s="1040">
        <v>6.8170000000000002</v>
      </c>
      <c r="P56" s="1040">
        <v>6.8319999999999999</v>
      </c>
      <c r="Q56" s="1040">
        <v>6.875</v>
      </c>
      <c r="R56" s="1040">
        <v>6.97</v>
      </c>
      <c r="S56" s="1040">
        <v>6.9470000000000001</v>
      </c>
      <c r="T56" s="1040">
        <v>6.8760000000000003</v>
      </c>
      <c r="U56" s="1040">
        <v>6.7009999999999996</v>
      </c>
      <c r="V56" s="1040">
        <v>6.6849999999999996</v>
      </c>
      <c r="W56" s="1040">
        <v>6.7249999999999996</v>
      </c>
      <c r="X56" s="1040">
        <v>6.4349999999999996</v>
      </c>
      <c r="Y56" s="1040">
        <v>6.9050000000000002</v>
      </c>
      <c r="Z56" s="1040">
        <v>6.8659999999999997</v>
      </c>
      <c r="AA56" s="1040">
        <v>6.8840000000000003</v>
      </c>
      <c r="AB56" s="1040">
        <v>7.157</v>
      </c>
      <c r="AC56" s="1040">
        <v>7.1719999999999997</v>
      </c>
      <c r="AD56" s="1040">
        <v>7.0549999999999997</v>
      </c>
      <c r="AE56" s="1040">
        <v>7.032</v>
      </c>
      <c r="AF56" s="1040">
        <v>6.9630000000000001</v>
      </c>
    </row>
    <row r="57" spans="1:32" x14ac:dyDescent="0.25">
      <c r="A57" s="94" t="s">
        <v>565</v>
      </c>
      <c r="B57" s="75" t="s">
        <v>46</v>
      </c>
      <c r="C57" s="75" t="s">
        <v>540</v>
      </c>
      <c r="D57" s="7" t="s">
        <v>47</v>
      </c>
      <c r="E57" s="1042">
        <f t="shared" si="2"/>
        <v>1.3640000000000001</v>
      </c>
      <c r="F57" s="1042">
        <f t="shared" si="3"/>
        <v>1.3489166666666668</v>
      </c>
      <c r="G57" s="1042">
        <v>1.345</v>
      </c>
      <c r="H57" s="1042">
        <v>1.363</v>
      </c>
      <c r="I57" s="1040">
        <v>1.31</v>
      </c>
      <c r="J57" s="1040">
        <v>1.3240000000000001</v>
      </c>
      <c r="K57" s="1040">
        <v>1.31</v>
      </c>
      <c r="L57" s="1040">
        <v>1.325</v>
      </c>
      <c r="M57" s="1040">
        <v>1.3380000000000001</v>
      </c>
      <c r="N57" s="1040">
        <v>1.3620000000000001</v>
      </c>
      <c r="O57" s="1040">
        <v>1.361</v>
      </c>
      <c r="P57" s="1040">
        <v>1.37</v>
      </c>
      <c r="Q57" s="1040">
        <v>1.367</v>
      </c>
      <c r="R57" s="1040">
        <v>1.3859999999999999</v>
      </c>
      <c r="S57" s="1040">
        <v>1.371</v>
      </c>
      <c r="T57" s="1040">
        <v>1.363</v>
      </c>
      <c r="U57" s="1040">
        <v>1.3460000000000001</v>
      </c>
      <c r="V57" s="1040">
        <v>1.35</v>
      </c>
      <c r="W57" s="1040">
        <v>1.355</v>
      </c>
      <c r="X57" s="1040">
        <v>1.361</v>
      </c>
      <c r="Y57" s="1040">
        <v>1.377</v>
      </c>
      <c r="Z57" s="1040">
        <v>1.3520000000000001</v>
      </c>
      <c r="AA57" s="1040">
        <v>1.3740000000000001</v>
      </c>
      <c r="AB57" s="1040">
        <v>1.387</v>
      </c>
      <c r="AC57" s="1040">
        <v>1.391</v>
      </c>
      <c r="AD57" s="1040">
        <v>1.3620000000000001</v>
      </c>
      <c r="AE57" s="1040">
        <v>1.3680000000000001</v>
      </c>
      <c r="AF57" s="1040">
        <v>1.345</v>
      </c>
    </row>
    <row r="58" spans="1:32" x14ac:dyDescent="0.25">
      <c r="A58" s="94" t="s">
        <v>542</v>
      </c>
      <c r="B58" s="75" t="s">
        <v>566</v>
      </c>
      <c r="C58" s="75" t="s">
        <v>540</v>
      </c>
      <c r="D58" s="7" t="s">
        <v>24</v>
      </c>
      <c r="E58" s="1042">
        <f t="shared" si="2"/>
        <v>1.4383333333333335</v>
      </c>
      <c r="F58" s="1042">
        <f t="shared" si="3"/>
        <v>1.3440000000000001</v>
      </c>
      <c r="G58" s="1042">
        <v>1.4239999999999999</v>
      </c>
      <c r="H58" s="1042">
        <v>1.417</v>
      </c>
      <c r="I58" s="1040">
        <v>1.238</v>
      </c>
      <c r="J58" s="1040">
        <v>1.2829999999999999</v>
      </c>
      <c r="K58" s="1040">
        <v>1.3</v>
      </c>
      <c r="L58" s="1040">
        <v>1.325</v>
      </c>
      <c r="M58" s="1040">
        <v>1.321</v>
      </c>
      <c r="N58" s="1040">
        <v>1.349</v>
      </c>
      <c r="O58" s="1040">
        <v>1.347</v>
      </c>
      <c r="P58" s="1040">
        <v>1.3839999999999999</v>
      </c>
      <c r="Q58" s="1040">
        <v>1.385</v>
      </c>
      <c r="R58" s="1040">
        <v>1.411</v>
      </c>
      <c r="S58" s="1040">
        <v>1.3680000000000001</v>
      </c>
      <c r="T58" s="1040">
        <v>1.417</v>
      </c>
      <c r="U58" s="1040">
        <v>1.375</v>
      </c>
      <c r="V58" s="1040">
        <v>1.4039999999999999</v>
      </c>
      <c r="W58" s="1040">
        <v>1.41</v>
      </c>
      <c r="X58" s="1040">
        <v>1.419</v>
      </c>
      <c r="Y58" s="1040">
        <v>1.444</v>
      </c>
      <c r="Z58" s="1040">
        <v>1.423</v>
      </c>
      <c r="AA58" s="1040">
        <v>1.4610000000000001</v>
      </c>
      <c r="AB58" s="1040">
        <v>1.484</v>
      </c>
      <c r="AC58" s="1040">
        <v>1.4890000000000001</v>
      </c>
      <c r="AD58" s="1040">
        <v>1.4490000000000001</v>
      </c>
      <c r="AE58" s="1040">
        <v>1.478</v>
      </c>
      <c r="AF58" s="1040">
        <v>1.4239999999999999</v>
      </c>
    </row>
    <row r="59" spans="1:32" x14ac:dyDescent="0.25">
      <c r="A59" s="94" t="s">
        <v>567</v>
      </c>
      <c r="B59" s="75" t="s">
        <v>49</v>
      </c>
      <c r="C59" s="75" t="s">
        <v>540</v>
      </c>
      <c r="D59" s="7" t="s">
        <v>50</v>
      </c>
      <c r="E59" s="1042">
        <f t="shared" si="2"/>
        <v>30.87691666666667</v>
      </c>
      <c r="F59" s="1042">
        <f t="shared" si="3"/>
        <v>30.133250000000007</v>
      </c>
      <c r="G59" s="1042">
        <v>29.914000000000001</v>
      </c>
      <c r="H59" s="1042">
        <v>30.565000000000001</v>
      </c>
      <c r="I59" s="1040">
        <v>29.149000000000001</v>
      </c>
      <c r="J59" s="1040">
        <v>29.300999999999998</v>
      </c>
      <c r="K59" s="1040">
        <v>29.077999999999999</v>
      </c>
      <c r="L59" s="1040">
        <v>29.591999999999999</v>
      </c>
      <c r="M59" s="1040">
        <v>29.943000000000001</v>
      </c>
      <c r="N59" s="1040">
        <v>30.462</v>
      </c>
      <c r="O59" s="1040">
        <v>30.591999999999999</v>
      </c>
      <c r="P59" s="1040">
        <v>30.692</v>
      </c>
      <c r="Q59" s="1040">
        <v>30.481999999999999</v>
      </c>
      <c r="R59" s="1040">
        <v>30.934000000000001</v>
      </c>
      <c r="S59" s="1040">
        <v>30.809000000000001</v>
      </c>
      <c r="T59" s="1040">
        <v>30.565000000000001</v>
      </c>
      <c r="U59" s="1040">
        <v>30.702000000000002</v>
      </c>
      <c r="V59" s="1040">
        <v>30.800999999999998</v>
      </c>
      <c r="W59" s="1040">
        <v>30.837</v>
      </c>
      <c r="X59" s="1040">
        <v>30.896000000000001</v>
      </c>
      <c r="Y59" s="1040">
        <v>31.571999999999999</v>
      </c>
      <c r="Z59" s="1040">
        <v>30.986999999999998</v>
      </c>
      <c r="AA59" s="1040">
        <v>31.169</v>
      </c>
      <c r="AB59" s="1040">
        <v>31.332999999999998</v>
      </c>
      <c r="AC59" s="1040">
        <v>31.39</v>
      </c>
      <c r="AD59" s="1040">
        <v>30.390999999999998</v>
      </c>
      <c r="AE59" s="1040">
        <v>30.530999999999999</v>
      </c>
      <c r="AF59" s="1040">
        <v>29.914000000000001</v>
      </c>
    </row>
    <row r="60" spans="1:32" x14ac:dyDescent="0.25">
      <c r="A60" s="94" t="s">
        <v>567</v>
      </c>
      <c r="B60" s="75" t="s">
        <v>568</v>
      </c>
      <c r="C60" s="75" t="s">
        <v>540</v>
      </c>
      <c r="D60" s="7" t="s">
        <v>50</v>
      </c>
      <c r="E60" s="1042">
        <f t="shared" si="2"/>
        <v>30.87691666666667</v>
      </c>
      <c r="F60" s="1042">
        <f t="shared" si="3"/>
        <v>30.133250000000007</v>
      </c>
      <c r="G60" s="1042">
        <v>29.914000000000001</v>
      </c>
      <c r="H60" s="1042">
        <v>30.565000000000001</v>
      </c>
      <c r="I60" s="1040">
        <v>29.149000000000001</v>
      </c>
      <c r="J60" s="1040">
        <v>29.300999999999998</v>
      </c>
      <c r="K60" s="1040">
        <v>29.077999999999999</v>
      </c>
      <c r="L60" s="1040">
        <v>29.591999999999999</v>
      </c>
      <c r="M60" s="1040">
        <v>29.943000000000001</v>
      </c>
      <c r="N60" s="1040">
        <v>30.462</v>
      </c>
      <c r="O60" s="1040">
        <v>30.591999999999999</v>
      </c>
      <c r="P60" s="1040">
        <v>30.692</v>
      </c>
      <c r="Q60" s="1040">
        <v>30.481999999999999</v>
      </c>
      <c r="R60" s="1040">
        <v>30.934000000000001</v>
      </c>
      <c r="S60" s="1040">
        <v>30.809000000000001</v>
      </c>
      <c r="T60" s="1040">
        <v>30.565000000000001</v>
      </c>
      <c r="U60" s="1040">
        <v>30.702000000000002</v>
      </c>
      <c r="V60" s="1040">
        <v>30.800999999999998</v>
      </c>
      <c r="W60" s="1040">
        <v>30.837</v>
      </c>
      <c r="X60" s="1040">
        <v>30.896000000000001</v>
      </c>
      <c r="Y60" s="1040">
        <v>31.571999999999999</v>
      </c>
      <c r="Z60" s="1040">
        <v>30.986999999999998</v>
      </c>
      <c r="AA60" s="1040">
        <v>31.169</v>
      </c>
      <c r="AB60" s="1040">
        <v>31.332999999999998</v>
      </c>
      <c r="AC60" s="1040">
        <v>31.39</v>
      </c>
      <c r="AD60" s="1040">
        <v>30.390999999999998</v>
      </c>
      <c r="AE60" s="1040">
        <v>30.530999999999999</v>
      </c>
      <c r="AF60" s="1040">
        <v>29.914000000000001</v>
      </c>
    </row>
    <row r="61" spans="1:32" x14ac:dyDescent="0.25">
      <c r="A61" s="94" t="s">
        <v>567</v>
      </c>
      <c r="B61" s="75" t="s">
        <v>51</v>
      </c>
      <c r="C61" s="75" t="s">
        <v>540</v>
      </c>
      <c r="D61" s="7" t="s">
        <v>50</v>
      </c>
      <c r="E61" s="1042">
        <f t="shared" si="2"/>
        <v>30.87691666666667</v>
      </c>
      <c r="F61" s="1042">
        <f t="shared" si="3"/>
        <v>30.133250000000007</v>
      </c>
      <c r="G61" s="1042">
        <v>29.914000000000001</v>
      </c>
      <c r="H61" s="1042">
        <v>30.565000000000001</v>
      </c>
      <c r="I61" s="1040">
        <v>29.149000000000001</v>
      </c>
      <c r="J61" s="1040">
        <v>29.300999999999998</v>
      </c>
      <c r="K61" s="1040">
        <v>29.077999999999999</v>
      </c>
      <c r="L61" s="1040">
        <v>29.591999999999999</v>
      </c>
      <c r="M61" s="1040">
        <v>29.943000000000001</v>
      </c>
      <c r="N61" s="1040">
        <v>30.462</v>
      </c>
      <c r="O61" s="1040">
        <v>30.591999999999999</v>
      </c>
      <c r="P61" s="1040">
        <v>30.692</v>
      </c>
      <c r="Q61" s="1040">
        <v>30.481999999999999</v>
      </c>
      <c r="R61" s="1040">
        <v>30.934000000000001</v>
      </c>
      <c r="S61" s="1040">
        <v>30.809000000000001</v>
      </c>
      <c r="T61" s="1040">
        <v>30.565000000000001</v>
      </c>
      <c r="U61" s="1040">
        <v>30.702000000000002</v>
      </c>
      <c r="V61" s="1040">
        <v>30.800999999999998</v>
      </c>
      <c r="W61" s="1040">
        <v>30.837</v>
      </c>
      <c r="X61" s="1040">
        <v>30.896000000000001</v>
      </c>
      <c r="Y61" s="1040">
        <v>31.571999999999999</v>
      </c>
      <c r="Z61" s="1040">
        <v>30.986999999999998</v>
      </c>
      <c r="AA61" s="1040">
        <v>31.169</v>
      </c>
      <c r="AB61" s="1040">
        <v>31.332999999999998</v>
      </c>
      <c r="AC61" s="1040">
        <v>31.39</v>
      </c>
      <c r="AD61" s="1040">
        <v>30.390999999999998</v>
      </c>
      <c r="AE61" s="1040">
        <v>30.530999999999999</v>
      </c>
      <c r="AF61" s="1040">
        <v>29.914000000000001</v>
      </c>
    </row>
    <row r="62" spans="1:32" x14ac:dyDescent="0.25">
      <c r="A62" s="94" t="s">
        <v>569</v>
      </c>
      <c r="B62" s="75" t="s">
        <v>570</v>
      </c>
      <c r="C62" s="75" t="s">
        <v>540</v>
      </c>
      <c r="D62" s="7" t="s">
        <v>48</v>
      </c>
      <c r="E62" s="1042">
        <f t="shared" si="2"/>
        <v>30.879249999999999</v>
      </c>
      <c r="F62" s="1042">
        <f t="shared" si="3"/>
        <v>32.224833333333336</v>
      </c>
      <c r="G62" s="1042">
        <v>29.77</v>
      </c>
      <c r="H62" s="1042">
        <v>32.347000000000001</v>
      </c>
      <c r="I62" s="1040">
        <v>31.295999999999999</v>
      </c>
      <c r="J62" s="1040">
        <v>31.405000000000001</v>
      </c>
      <c r="K62" s="1040">
        <v>31.126000000000001</v>
      </c>
      <c r="L62" s="1040">
        <v>31.497</v>
      </c>
      <c r="M62" s="1040">
        <v>31.984999999999999</v>
      </c>
      <c r="N62" s="1040">
        <v>32.866</v>
      </c>
      <c r="O62" s="1040">
        <v>33.192</v>
      </c>
      <c r="P62" s="1040">
        <v>32.701000000000001</v>
      </c>
      <c r="Q62" s="1040">
        <v>32.295999999999999</v>
      </c>
      <c r="R62" s="1040">
        <v>33.127000000000002</v>
      </c>
      <c r="S62" s="1040">
        <v>32.86</v>
      </c>
      <c r="T62" s="1040">
        <v>32.347000000000001</v>
      </c>
      <c r="U62" s="1040">
        <v>31.192</v>
      </c>
      <c r="V62" s="1040">
        <v>31.483000000000001</v>
      </c>
      <c r="W62" s="1040">
        <v>31.706</v>
      </c>
      <c r="X62" s="1040">
        <v>31.875</v>
      </c>
      <c r="Y62" s="1040">
        <v>31.594000000000001</v>
      </c>
      <c r="Z62" s="1040">
        <v>30.541</v>
      </c>
      <c r="AA62" s="1040">
        <v>30.704999999999998</v>
      </c>
      <c r="AB62" s="1040">
        <v>30.614999999999998</v>
      </c>
      <c r="AC62" s="1040">
        <v>30.63</v>
      </c>
      <c r="AD62" s="1040">
        <v>30.245000000000001</v>
      </c>
      <c r="AE62" s="1040">
        <v>30.195</v>
      </c>
      <c r="AF62" s="1040">
        <v>29.77</v>
      </c>
    </row>
    <row r="63" spans="1:32" x14ac:dyDescent="0.25">
      <c r="A63" s="94" t="s">
        <v>569</v>
      </c>
      <c r="B63" s="75" t="s">
        <v>351</v>
      </c>
      <c r="C63" s="75" t="s">
        <v>540</v>
      </c>
      <c r="D63" s="7" t="s">
        <v>48</v>
      </c>
      <c r="E63" s="1042">
        <f t="shared" si="2"/>
        <v>30.879249999999999</v>
      </c>
      <c r="F63" s="1042">
        <f t="shared" si="3"/>
        <v>32.224833333333336</v>
      </c>
      <c r="G63" s="1042">
        <v>29.77</v>
      </c>
      <c r="H63" s="1042">
        <v>32.347000000000001</v>
      </c>
      <c r="I63" s="1040">
        <v>31.295999999999999</v>
      </c>
      <c r="J63" s="1040">
        <v>31.405000000000001</v>
      </c>
      <c r="K63" s="1040">
        <v>31.126000000000001</v>
      </c>
      <c r="L63" s="1040">
        <v>31.497</v>
      </c>
      <c r="M63" s="1040">
        <v>31.984999999999999</v>
      </c>
      <c r="N63" s="1040">
        <v>32.866</v>
      </c>
      <c r="O63" s="1040">
        <v>33.192</v>
      </c>
      <c r="P63" s="1040">
        <v>32.701000000000001</v>
      </c>
      <c r="Q63" s="1040">
        <v>32.295999999999999</v>
      </c>
      <c r="R63" s="1040">
        <v>33.127000000000002</v>
      </c>
      <c r="S63" s="1040">
        <v>32.86</v>
      </c>
      <c r="T63" s="1040">
        <v>32.347000000000001</v>
      </c>
      <c r="U63" s="1040">
        <v>31.192</v>
      </c>
      <c r="V63" s="1040">
        <v>31.483000000000001</v>
      </c>
      <c r="W63" s="1040">
        <v>31.706</v>
      </c>
      <c r="X63" s="1040">
        <v>31.875</v>
      </c>
      <c r="Y63" s="1040">
        <v>31.594000000000001</v>
      </c>
      <c r="Z63" s="1040">
        <v>30.541</v>
      </c>
      <c r="AA63" s="1040">
        <v>30.704999999999998</v>
      </c>
      <c r="AB63" s="1040">
        <v>30.614999999999998</v>
      </c>
      <c r="AC63" s="1040">
        <v>30.63</v>
      </c>
      <c r="AD63" s="1040">
        <v>30.245000000000001</v>
      </c>
      <c r="AE63" s="1040">
        <v>30.195</v>
      </c>
      <c r="AF63" s="1040">
        <v>29.77</v>
      </c>
    </row>
    <row r="64" spans="1:32" x14ac:dyDescent="0.25">
      <c r="A64" s="94" t="s">
        <v>557</v>
      </c>
      <c r="B64" s="75" t="s">
        <v>119</v>
      </c>
      <c r="C64" s="75" t="s">
        <v>540</v>
      </c>
      <c r="D64" s="7" t="s">
        <v>37</v>
      </c>
      <c r="E64" s="1042">
        <f t="shared" si="2"/>
        <v>108.9045</v>
      </c>
      <c r="F64" s="1042">
        <f t="shared" si="3"/>
        <v>110.27499999999998</v>
      </c>
      <c r="G64" s="1042">
        <v>108.625</v>
      </c>
      <c r="H64" s="1042">
        <v>110.004</v>
      </c>
      <c r="I64" s="1040">
        <v>108.95099999999999</v>
      </c>
      <c r="J64" s="1040">
        <v>106.97799999999999</v>
      </c>
      <c r="K64" s="1040">
        <v>106.22</v>
      </c>
      <c r="L64" s="1040">
        <v>109.23399999999999</v>
      </c>
      <c r="M64" s="1040">
        <v>108.729</v>
      </c>
      <c r="N64" s="1040">
        <v>110.654</v>
      </c>
      <c r="O64" s="1040">
        <v>111.511</v>
      </c>
      <c r="P64" s="1040">
        <v>110.929</v>
      </c>
      <c r="Q64" s="1040">
        <v>113.51600000000001</v>
      </c>
      <c r="R64" s="1040">
        <v>113.098</v>
      </c>
      <c r="S64" s="1040">
        <v>113.476</v>
      </c>
      <c r="T64" s="1040">
        <v>110.004</v>
      </c>
      <c r="U64" s="1040">
        <v>108.768</v>
      </c>
      <c r="V64" s="1040">
        <v>111.042</v>
      </c>
      <c r="W64" s="1040">
        <v>110.76900000000001</v>
      </c>
      <c r="X64" s="1040">
        <v>111.414</v>
      </c>
      <c r="Y64" s="1040">
        <v>108.751</v>
      </c>
      <c r="Z64" s="1040">
        <v>107.85</v>
      </c>
      <c r="AA64" s="1040">
        <v>108.755</v>
      </c>
      <c r="AB64" s="1040">
        <v>106.30500000000001</v>
      </c>
      <c r="AC64" s="1040">
        <v>106.215</v>
      </c>
      <c r="AD64" s="1040">
        <v>108.845</v>
      </c>
      <c r="AE64" s="1040">
        <v>109.515</v>
      </c>
      <c r="AF64" s="1040">
        <v>108.625</v>
      </c>
    </row>
    <row r="65" spans="1:32" x14ac:dyDescent="0.25">
      <c r="A65" s="94" t="s">
        <v>571</v>
      </c>
      <c r="B65" s="75" t="s">
        <v>53</v>
      </c>
      <c r="C65" s="75" t="s">
        <v>572</v>
      </c>
      <c r="D65" s="7" t="s">
        <v>54</v>
      </c>
      <c r="E65" s="1042">
        <f t="shared" si="2"/>
        <v>3.6729166666666675</v>
      </c>
      <c r="F65" s="1042">
        <f t="shared" si="3"/>
        <v>3.6727500000000011</v>
      </c>
      <c r="G65" s="1042">
        <v>3.673</v>
      </c>
      <c r="H65" s="1042">
        <v>3.673</v>
      </c>
      <c r="I65" s="1040">
        <v>3.6720000000000002</v>
      </c>
      <c r="J65" s="1040">
        <v>3.6720000000000002</v>
      </c>
      <c r="K65" s="1040">
        <v>3.6720000000000002</v>
      </c>
      <c r="L65" s="1040">
        <v>3.673</v>
      </c>
      <c r="M65" s="1040">
        <v>3.673</v>
      </c>
      <c r="N65" s="1040">
        <v>3.673</v>
      </c>
      <c r="O65" s="1040">
        <v>3.673</v>
      </c>
      <c r="P65" s="1040">
        <v>3.673</v>
      </c>
      <c r="Q65" s="1040">
        <v>3.673</v>
      </c>
      <c r="R65" s="1040">
        <v>3.673</v>
      </c>
      <c r="S65" s="1040">
        <v>3.673</v>
      </c>
      <c r="T65" s="1040">
        <v>3.673</v>
      </c>
      <c r="U65" s="1040">
        <v>3.673</v>
      </c>
      <c r="V65" s="1040">
        <v>3.673</v>
      </c>
      <c r="W65" s="1040">
        <v>3.6720000000000002</v>
      </c>
      <c r="X65" s="1040">
        <v>3.673</v>
      </c>
      <c r="Y65" s="1040">
        <v>3.673</v>
      </c>
      <c r="Z65" s="1040">
        <v>3.673</v>
      </c>
      <c r="AA65" s="1040">
        <v>3.673</v>
      </c>
      <c r="AB65" s="1040">
        <v>3.673</v>
      </c>
      <c r="AC65" s="1040">
        <v>3.673</v>
      </c>
      <c r="AD65" s="1040">
        <v>3.673</v>
      </c>
      <c r="AE65" s="1040">
        <v>3.673</v>
      </c>
      <c r="AF65" s="1040">
        <v>3.673</v>
      </c>
    </row>
    <row r="66" spans="1:32" x14ac:dyDescent="0.25">
      <c r="A66" s="94" t="s">
        <v>573</v>
      </c>
      <c r="B66" s="75" t="s">
        <v>55</v>
      </c>
      <c r="C66" s="75" t="s">
        <v>572</v>
      </c>
      <c r="D66" s="7" t="s">
        <v>56</v>
      </c>
      <c r="E66" s="1042">
        <f t="shared" ref="E66:E97" si="4">AVERAGE(U66:AF66)</f>
        <v>0.70899999999999974</v>
      </c>
      <c r="F66" s="1042">
        <f t="shared" ref="F66:F97" si="5">AVERAGE(I66:T66)</f>
        <v>0.70858333333333323</v>
      </c>
      <c r="G66" s="1042">
        <v>0.70899999999999996</v>
      </c>
      <c r="H66" s="1042">
        <v>0.70899999999999996</v>
      </c>
      <c r="I66" s="1040">
        <v>0.70799999999999996</v>
      </c>
      <c r="J66" s="1040">
        <v>0.70799999999999996</v>
      </c>
      <c r="K66" s="1040">
        <v>0.70799999999999996</v>
      </c>
      <c r="L66" s="1040">
        <v>0.70799999999999996</v>
      </c>
      <c r="M66" s="1040">
        <v>0.70799999999999996</v>
      </c>
      <c r="N66" s="1040">
        <v>0.70899999999999996</v>
      </c>
      <c r="O66" s="1040">
        <v>0.70899999999999996</v>
      </c>
      <c r="P66" s="1040">
        <v>0.70899999999999996</v>
      </c>
      <c r="Q66" s="1040">
        <v>0.70899999999999996</v>
      </c>
      <c r="R66" s="1040">
        <v>0.70899999999999996</v>
      </c>
      <c r="S66" s="1040">
        <v>0.70899999999999996</v>
      </c>
      <c r="T66" s="1040">
        <v>0.70899999999999996</v>
      </c>
      <c r="U66" s="1040">
        <v>0.70899999999999996</v>
      </c>
      <c r="V66" s="1040">
        <v>0.70899999999999996</v>
      </c>
      <c r="W66" s="1040">
        <v>0.70899999999999996</v>
      </c>
      <c r="X66" s="1040">
        <v>0.70899999999999996</v>
      </c>
      <c r="Y66" s="1040">
        <v>0.70899999999999996</v>
      </c>
      <c r="Z66" s="1040">
        <v>0.70899999999999996</v>
      </c>
      <c r="AA66" s="1040">
        <v>0.70899999999999996</v>
      </c>
      <c r="AB66" s="1040">
        <v>0.70899999999999996</v>
      </c>
      <c r="AC66" s="1040">
        <v>0.70899999999999996</v>
      </c>
      <c r="AD66" s="1040">
        <v>0.70899999999999996</v>
      </c>
      <c r="AE66" s="1040">
        <v>0.70899999999999996</v>
      </c>
      <c r="AF66" s="1040">
        <v>0.70899999999999996</v>
      </c>
    </row>
    <row r="67" spans="1:32" x14ac:dyDescent="0.25">
      <c r="A67" s="94" t="s">
        <v>574</v>
      </c>
      <c r="B67" s="75" t="s">
        <v>575</v>
      </c>
      <c r="C67" s="75" t="s">
        <v>572</v>
      </c>
      <c r="D67" s="7" t="s">
        <v>71</v>
      </c>
      <c r="E67" s="1042">
        <f t="shared" si="4"/>
        <v>382.70425</v>
      </c>
      <c r="F67" s="1042">
        <f t="shared" si="5"/>
        <v>345.96133333333336</v>
      </c>
      <c r="G67" s="1042">
        <v>382.92500000000001</v>
      </c>
      <c r="H67" s="1042">
        <v>382.56200000000001</v>
      </c>
      <c r="I67" s="1040">
        <v>322.10300000000001</v>
      </c>
      <c r="J67" s="1040">
        <v>319.697</v>
      </c>
      <c r="K67" s="1040">
        <v>318.548</v>
      </c>
      <c r="L67" s="1040">
        <v>326.53500000000003</v>
      </c>
      <c r="M67" s="1040">
        <v>328.65</v>
      </c>
      <c r="N67" s="1040">
        <v>340.93</v>
      </c>
      <c r="O67" s="1040">
        <v>346.27</v>
      </c>
      <c r="P67" s="1040">
        <v>363.21899999999999</v>
      </c>
      <c r="Q67" s="1040">
        <v>362.673</v>
      </c>
      <c r="R67" s="1040">
        <v>368.68700000000001</v>
      </c>
      <c r="S67" s="1040">
        <v>371.66199999999998</v>
      </c>
      <c r="T67" s="1040">
        <v>382.56200000000001</v>
      </c>
      <c r="U67" s="1040">
        <v>379.55700000000002</v>
      </c>
      <c r="V67" s="1040">
        <v>374.76</v>
      </c>
      <c r="W67" s="1040">
        <v>379.697</v>
      </c>
      <c r="X67" s="1040">
        <v>379.8</v>
      </c>
      <c r="Y67" s="1040">
        <v>380.697</v>
      </c>
      <c r="Z67" s="1040">
        <v>379.88499999999999</v>
      </c>
      <c r="AA67" s="1040">
        <v>384.43</v>
      </c>
      <c r="AB67" s="1040">
        <v>387.27499999999998</v>
      </c>
      <c r="AC67" s="1040">
        <v>388.32499999999999</v>
      </c>
      <c r="AD67" s="1040">
        <v>388.52499999999998</v>
      </c>
      <c r="AE67" s="1040">
        <v>386.57499999999999</v>
      </c>
      <c r="AF67" s="1040">
        <v>382.92500000000001</v>
      </c>
    </row>
    <row r="68" spans="1:32" x14ac:dyDescent="0.25">
      <c r="A68" s="94" t="s">
        <v>576</v>
      </c>
      <c r="B68" s="75" t="s">
        <v>120</v>
      </c>
      <c r="C68" s="75" t="s">
        <v>572</v>
      </c>
      <c r="D68" s="7" t="s">
        <v>57</v>
      </c>
      <c r="E68" s="1042">
        <f t="shared" si="4"/>
        <v>0.8942500000000001</v>
      </c>
      <c r="F68" s="1042">
        <f t="shared" si="5"/>
        <v>0.84750000000000014</v>
      </c>
      <c r="G68" s="1042">
        <v>0.89200000000000002</v>
      </c>
      <c r="H68" s="1042">
        <v>0.874</v>
      </c>
      <c r="I68" s="1040">
        <v>0.80400000000000005</v>
      </c>
      <c r="J68" s="1040">
        <v>0.81899999999999995</v>
      </c>
      <c r="K68" s="1040">
        <v>0.81200000000000006</v>
      </c>
      <c r="L68" s="1040">
        <v>0.81200000000000006</v>
      </c>
      <c r="M68" s="1040">
        <v>0.85599999999999998</v>
      </c>
      <c r="N68" s="1040">
        <v>0.85599999999999998</v>
      </c>
      <c r="O68" s="1040">
        <v>0.85399999999999998</v>
      </c>
      <c r="P68" s="1040">
        <v>0.85899999999999999</v>
      </c>
      <c r="Q68" s="1040">
        <v>0.86099999999999999</v>
      </c>
      <c r="R68" s="1040">
        <v>0.88300000000000001</v>
      </c>
      <c r="S68" s="1040">
        <v>0.88</v>
      </c>
      <c r="T68" s="1040">
        <v>0.874</v>
      </c>
      <c r="U68" s="1040">
        <v>0.871</v>
      </c>
      <c r="V68" s="1040">
        <v>0.879</v>
      </c>
      <c r="W68" s="1040">
        <v>0.89100000000000001</v>
      </c>
      <c r="X68" s="1040">
        <v>0.89300000000000002</v>
      </c>
      <c r="Y68" s="1040">
        <v>0.89700000000000002</v>
      </c>
      <c r="Z68" s="1040">
        <v>0.879</v>
      </c>
      <c r="AA68" s="1040">
        <v>0.90300000000000002</v>
      </c>
      <c r="AB68" s="1040">
        <v>0.91</v>
      </c>
      <c r="AC68" s="1040">
        <v>0.91200000000000003</v>
      </c>
      <c r="AD68" s="1040">
        <v>0.89600000000000002</v>
      </c>
      <c r="AE68" s="1040">
        <v>0.90800000000000003</v>
      </c>
      <c r="AF68" s="1040">
        <v>0.89200000000000002</v>
      </c>
    </row>
    <row r="69" spans="1:32" x14ac:dyDescent="0.25">
      <c r="A69" s="94" t="s">
        <v>577</v>
      </c>
      <c r="B69" s="75" t="s">
        <v>58</v>
      </c>
      <c r="C69" s="75" t="s">
        <v>572</v>
      </c>
      <c r="D69" s="7" t="s">
        <v>59</v>
      </c>
      <c r="E69" s="1042">
        <f t="shared" si="4"/>
        <v>0.37599999999999989</v>
      </c>
      <c r="F69" s="1042">
        <f t="shared" si="5"/>
        <v>0.37541666666666668</v>
      </c>
      <c r="G69" s="1042">
        <v>0.377</v>
      </c>
      <c r="H69" s="1042">
        <v>0.375</v>
      </c>
      <c r="I69" s="1040">
        <v>0.376</v>
      </c>
      <c r="J69" s="1040">
        <v>0.376</v>
      </c>
      <c r="K69" s="1040">
        <v>0.375</v>
      </c>
      <c r="L69" s="1040">
        <v>0.375</v>
      </c>
      <c r="M69" s="1040">
        <v>0.376</v>
      </c>
      <c r="N69" s="1040">
        <v>0.376</v>
      </c>
      <c r="O69" s="1040">
        <v>0.376</v>
      </c>
      <c r="P69" s="1040">
        <v>0.375</v>
      </c>
      <c r="Q69" s="1040">
        <v>0.375</v>
      </c>
      <c r="R69" s="1040">
        <v>0.375</v>
      </c>
      <c r="S69" s="1040">
        <v>0.375</v>
      </c>
      <c r="T69" s="1040">
        <v>0.375</v>
      </c>
      <c r="U69" s="1040">
        <v>0.375</v>
      </c>
      <c r="V69" s="1040">
        <v>0.375</v>
      </c>
      <c r="W69" s="1040">
        <v>0.375</v>
      </c>
      <c r="X69" s="1040">
        <v>0.375</v>
      </c>
      <c r="Y69" s="1040">
        <v>0.375</v>
      </c>
      <c r="Z69" s="1040">
        <v>0.375</v>
      </c>
      <c r="AA69" s="1040">
        <v>0.377</v>
      </c>
      <c r="AB69" s="1040">
        <v>0.377</v>
      </c>
      <c r="AC69" s="1040">
        <v>0.377</v>
      </c>
      <c r="AD69" s="1040">
        <v>0.377</v>
      </c>
      <c r="AE69" s="1040">
        <v>0.377</v>
      </c>
      <c r="AF69" s="1040">
        <v>0.377</v>
      </c>
    </row>
    <row r="70" spans="1:32" x14ac:dyDescent="0.25">
      <c r="A70" s="94" t="s">
        <v>578</v>
      </c>
      <c r="B70" s="75" t="s">
        <v>121</v>
      </c>
      <c r="C70" s="75" t="s">
        <v>572</v>
      </c>
      <c r="D70" s="7" t="s">
        <v>122</v>
      </c>
      <c r="E70" s="1042">
        <f t="shared" si="4"/>
        <v>1509.4916666666668</v>
      </c>
      <c r="F70" s="1042">
        <f t="shared" si="5"/>
        <v>1505.33</v>
      </c>
      <c r="G70" s="1042">
        <v>1512</v>
      </c>
      <c r="H70" s="1042">
        <v>1507.5</v>
      </c>
      <c r="I70" s="1040">
        <v>1501.71</v>
      </c>
      <c r="J70" s="1040">
        <v>1506.82</v>
      </c>
      <c r="K70" s="1040">
        <v>1505.97</v>
      </c>
      <c r="L70" s="1040">
        <v>1499.31</v>
      </c>
      <c r="M70" s="1040">
        <v>1497.65</v>
      </c>
      <c r="N70" s="1040">
        <v>1507.5</v>
      </c>
      <c r="O70" s="1040">
        <v>1507.5</v>
      </c>
      <c r="P70" s="1040">
        <v>1507.5</v>
      </c>
      <c r="Q70" s="1040">
        <v>1507.5</v>
      </c>
      <c r="R70" s="1040">
        <v>1507.5</v>
      </c>
      <c r="S70" s="1040">
        <v>1507.5</v>
      </c>
      <c r="T70" s="1040">
        <v>1507.5</v>
      </c>
      <c r="U70" s="1040">
        <v>1507.5</v>
      </c>
      <c r="V70" s="1040">
        <v>1507.5</v>
      </c>
      <c r="W70" s="1040">
        <v>1507.5</v>
      </c>
      <c r="X70" s="1040">
        <v>1507.5</v>
      </c>
      <c r="Y70" s="1040">
        <v>1507.5</v>
      </c>
      <c r="Z70" s="1040">
        <v>1507.5</v>
      </c>
      <c r="AA70" s="1040">
        <v>1512.2</v>
      </c>
      <c r="AB70" s="1040">
        <v>1508.5</v>
      </c>
      <c r="AC70" s="1040">
        <v>1512.2</v>
      </c>
      <c r="AD70" s="1040">
        <v>1512</v>
      </c>
      <c r="AE70" s="1040">
        <v>1512</v>
      </c>
      <c r="AF70" s="1040">
        <v>1512</v>
      </c>
    </row>
    <row r="71" spans="1:32" x14ac:dyDescent="0.25">
      <c r="A71" s="94" t="s">
        <v>525</v>
      </c>
      <c r="B71" s="75" t="s">
        <v>579</v>
      </c>
      <c r="C71" s="75" t="s">
        <v>572</v>
      </c>
      <c r="D71" s="7" t="s">
        <v>19</v>
      </c>
      <c r="E71" s="1042">
        <f t="shared" si="4"/>
        <v>1</v>
      </c>
      <c r="F71" s="1042">
        <f t="shared" si="5"/>
        <v>1</v>
      </c>
      <c r="G71" s="1042">
        <v>1</v>
      </c>
      <c r="H71" s="1042">
        <v>1</v>
      </c>
      <c r="I71" s="1040">
        <v>1</v>
      </c>
      <c r="J71" s="1040">
        <v>1</v>
      </c>
      <c r="K71" s="1040">
        <v>1</v>
      </c>
      <c r="L71" s="1040">
        <v>1</v>
      </c>
      <c r="M71" s="1040">
        <v>1</v>
      </c>
      <c r="N71" s="1040">
        <v>1</v>
      </c>
      <c r="O71" s="1040">
        <v>1</v>
      </c>
      <c r="P71" s="1040">
        <v>1</v>
      </c>
      <c r="Q71" s="1040">
        <v>1</v>
      </c>
      <c r="R71" s="1040">
        <v>1</v>
      </c>
      <c r="S71" s="1040">
        <v>1</v>
      </c>
      <c r="T71" s="1040">
        <v>1</v>
      </c>
      <c r="U71" s="1040">
        <v>1</v>
      </c>
      <c r="V71" s="1040">
        <v>1</v>
      </c>
      <c r="W71" s="1040">
        <v>1</v>
      </c>
      <c r="X71" s="1040">
        <v>1</v>
      </c>
      <c r="Y71" s="1040">
        <v>1</v>
      </c>
      <c r="Z71" s="1040">
        <v>1</v>
      </c>
      <c r="AA71" s="1040">
        <v>1</v>
      </c>
      <c r="AB71" s="1040">
        <v>1</v>
      </c>
      <c r="AC71" s="1040">
        <v>1</v>
      </c>
      <c r="AD71" s="1040">
        <v>1</v>
      </c>
      <c r="AE71" s="1040">
        <v>1</v>
      </c>
      <c r="AF71" s="1040">
        <v>1</v>
      </c>
    </row>
    <row r="72" spans="1:32" x14ac:dyDescent="0.25">
      <c r="A72" s="94" t="s">
        <v>576</v>
      </c>
      <c r="B72" s="75" t="s">
        <v>123</v>
      </c>
      <c r="C72" s="75" t="s">
        <v>572</v>
      </c>
      <c r="D72" s="7" t="s">
        <v>57</v>
      </c>
      <c r="E72" s="1042">
        <f t="shared" si="4"/>
        <v>0.8942500000000001</v>
      </c>
      <c r="F72" s="1042">
        <f t="shared" si="5"/>
        <v>0.84750000000000014</v>
      </c>
      <c r="G72" s="1042">
        <v>0.89200000000000002</v>
      </c>
      <c r="H72" s="1042">
        <v>0.874</v>
      </c>
      <c r="I72" s="1040">
        <v>0.80400000000000005</v>
      </c>
      <c r="J72" s="1040">
        <v>0.81899999999999995</v>
      </c>
      <c r="K72" s="1040">
        <v>0.81200000000000006</v>
      </c>
      <c r="L72" s="1040">
        <v>0.81200000000000006</v>
      </c>
      <c r="M72" s="1040">
        <v>0.85599999999999998</v>
      </c>
      <c r="N72" s="1040">
        <v>0.85599999999999998</v>
      </c>
      <c r="O72" s="1040">
        <v>0.85399999999999998</v>
      </c>
      <c r="P72" s="1040">
        <v>0.85899999999999999</v>
      </c>
      <c r="Q72" s="1040">
        <v>0.86099999999999999</v>
      </c>
      <c r="R72" s="1040">
        <v>0.88300000000000001</v>
      </c>
      <c r="S72" s="1040">
        <v>0.88</v>
      </c>
      <c r="T72" s="1040">
        <v>0.874</v>
      </c>
      <c r="U72" s="1040">
        <v>0.871</v>
      </c>
      <c r="V72" s="1040">
        <v>0.879</v>
      </c>
      <c r="W72" s="1040">
        <v>0.89100000000000001</v>
      </c>
      <c r="X72" s="1040">
        <v>0.89300000000000002</v>
      </c>
      <c r="Y72" s="1040">
        <v>0.89700000000000002</v>
      </c>
      <c r="Z72" s="1040">
        <v>0.879</v>
      </c>
      <c r="AA72" s="1040">
        <v>0.90300000000000002</v>
      </c>
      <c r="AB72" s="1040">
        <v>0.91</v>
      </c>
      <c r="AC72" s="1040">
        <v>0.91200000000000003</v>
      </c>
      <c r="AD72" s="1040">
        <v>0.89600000000000002</v>
      </c>
      <c r="AE72" s="1040">
        <v>0.90800000000000003</v>
      </c>
      <c r="AF72" s="1040">
        <v>0.89200000000000002</v>
      </c>
    </row>
    <row r="73" spans="1:32" x14ac:dyDescent="0.25">
      <c r="A73" s="94" t="s">
        <v>576</v>
      </c>
      <c r="B73" s="75" t="s">
        <v>580</v>
      </c>
      <c r="C73" s="75" t="s">
        <v>572</v>
      </c>
      <c r="D73" s="7" t="s">
        <v>57</v>
      </c>
      <c r="E73" s="1042">
        <f t="shared" si="4"/>
        <v>0.8942500000000001</v>
      </c>
      <c r="F73" s="1042">
        <f t="shared" si="5"/>
        <v>0.84750000000000014</v>
      </c>
      <c r="G73" s="1042">
        <v>0.89200000000000002</v>
      </c>
      <c r="H73" s="1042">
        <v>0.874</v>
      </c>
      <c r="I73" s="1040">
        <v>0.80400000000000005</v>
      </c>
      <c r="J73" s="1040">
        <v>0.81899999999999995</v>
      </c>
      <c r="K73" s="1040">
        <v>0.81200000000000006</v>
      </c>
      <c r="L73" s="1040">
        <v>0.81200000000000006</v>
      </c>
      <c r="M73" s="1040">
        <v>0.85599999999999998</v>
      </c>
      <c r="N73" s="1040">
        <v>0.85599999999999998</v>
      </c>
      <c r="O73" s="1040">
        <v>0.85399999999999998</v>
      </c>
      <c r="P73" s="1040">
        <v>0.85899999999999999</v>
      </c>
      <c r="Q73" s="1040">
        <v>0.86099999999999999</v>
      </c>
      <c r="R73" s="1040">
        <v>0.88300000000000001</v>
      </c>
      <c r="S73" s="1040">
        <v>0.88</v>
      </c>
      <c r="T73" s="1040">
        <v>0.874</v>
      </c>
      <c r="U73" s="1040">
        <v>0.871</v>
      </c>
      <c r="V73" s="1040">
        <v>0.879</v>
      </c>
      <c r="W73" s="1040">
        <v>0.89100000000000001</v>
      </c>
      <c r="X73" s="1040">
        <v>0.89300000000000002</v>
      </c>
      <c r="Y73" s="1040">
        <v>0.89700000000000002</v>
      </c>
      <c r="Z73" s="1040">
        <v>0.879</v>
      </c>
      <c r="AA73" s="1040">
        <v>0.90300000000000002</v>
      </c>
      <c r="AB73" s="1040">
        <v>0.91</v>
      </c>
      <c r="AC73" s="1040">
        <v>0.91200000000000003</v>
      </c>
      <c r="AD73" s="1040">
        <v>0.89600000000000002</v>
      </c>
      <c r="AE73" s="1040">
        <v>0.90800000000000003</v>
      </c>
      <c r="AF73" s="1040">
        <v>0.89200000000000002</v>
      </c>
    </row>
    <row r="74" spans="1:32" x14ac:dyDescent="0.25">
      <c r="A74" s="94" t="s">
        <v>576</v>
      </c>
      <c r="B74" s="75" t="s">
        <v>581</v>
      </c>
      <c r="C74" s="75" t="s">
        <v>572</v>
      </c>
      <c r="D74" s="7" t="s">
        <v>57</v>
      </c>
      <c r="E74" s="1042">
        <f t="shared" si="4"/>
        <v>0.8942500000000001</v>
      </c>
      <c r="F74" s="1042">
        <f t="shared" si="5"/>
        <v>0.84750000000000014</v>
      </c>
      <c r="G74" s="1042">
        <v>0.89200000000000002</v>
      </c>
      <c r="H74" s="1042">
        <v>0.874</v>
      </c>
      <c r="I74" s="1040">
        <v>0.80400000000000005</v>
      </c>
      <c r="J74" s="1040">
        <v>0.81899999999999995</v>
      </c>
      <c r="K74" s="1040">
        <v>0.81200000000000006</v>
      </c>
      <c r="L74" s="1040">
        <v>0.81200000000000006</v>
      </c>
      <c r="M74" s="1040">
        <v>0.85599999999999998</v>
      </c>
      <c r="N74" s="1040">
        <v>0.85599999999999998</v>
      </c>
      <c r="O74" s="1040">
        <v>0.85399999999999998</v>
      </c>
      <c r="P74" s="1040">
        <v>0.85899999999999999</v>
      </c>
      <c r="Q74" s="1040">
        <v>0.86099999999999999</v>
      </c>
      <c r="R74" s="1040">
        <v>0.88300000000000001</v>
      </c>
      <c r="S74" s="1040">
        <v>0.88</v>
      </c>
      <c r="T74" s="1040">
        <v>0.874</v>
      </c>
      <c r="U74" s="1040">
        <v>0.871</v>
      </c>
      <c r="V74" s="1040">
        <v>0.879</v>
      </c>
      <c r="W74" s="1040">
        <v>0.89100000000000001</v>
      </c>
      <c r="X74" s="1040">
        <v>0.89300000000000002</v>
      </c>
      <c r="Y74" s="1040">
        <v>0.89700000000000002</v>
      </c>
      <c r="Z74" s="1040">
        <v>0.879</v>
      </c>
      <c r="AA74" s="1040">
        <v>0.90300000000000002</v>
      </c>
      <c r="AB74" s="1040">
        <v>0.91</v>
      </c>
      <c r="AC74" s="1040">
        <v>0.91200000000000003</v>
      </c>
      <c r="AD74" s="1040">
        <v>0.89600000000000002</v>
      </c>
      <c r="AE74" s="1040">
        <v>0.90800000000000003</v>
      </c>
      <c r="AF74" s="1040">
        <v>0.89200000000000002</v>
      </c>
    </row>
    <row r="75" spans="1:32" x14ac:dyDescent="0.25">
      <c r="A75" s="94" t="s">
        <v>576</v>
      </c>
      <c r="B75" s="75" t="s">
        <v>582</v>
      </c>
      <c r="C75" s="75" t="s">
        <v>572</v>
      </c>
      <c r="D75" s="7" t="s">
        <v>57</v>
      </c>
      <c r="E75" s="1042">
        <f t="shared" si="4"/>
        <v>0.8942500000000001</v>
      </c>
      <c r="F75" s="1042">
        <f t="shared" si="5"/>
        <v>0.84750000000000014</v>
      </c>
      <c r="G75" s="1042">
        <v>0.89200000000000002</v>
      </c>
      <c r="H75" s="1042">
        <v>0.874</v>
      </c>
      <c r="I75" s="1040">
        <v>0.80400000000000005</v>
      </c>
      <c r="J75" s="1040">
        <v>0.81899999999999995</v>
      </c>
      <c r="K75" s="1040">
        <v>0.81200000000000006</v>
      </c>
      <c r="L75" s="1040">
        <v>0.81200000000000006</v>
      </c>
      <c r="M75" s="1040">
        <v>0.85599999999999998</v>
      </c>
      <c r="N75" s="1040">
        <v>0.85599999999999998</v>
      </c>
      <c r="O75" s="1040">
        <v>0.85399999999999998</v>
      </c>
      <c r="P75" s="1040">
        <v>0.85899999999999999</v>
      </c>
      <c r="Q75" s="1040">
        <v>0.86099999999999999</v>
      </c>
      <c r="R75" s="1040">
        <v>0.88300000000000001</v>
      </c>
      <c r="S75" s="1040">
        <v>0.88</v>
      </c>
      <c r="T75" s="1040">
        <v>0.874</v>
      </c>
      <c r="U75" s="1040">
        <v>0.871</v>
      </c>
      <c r="V75" s="1040">
        <v>0.879</v>
      </c>
      <c r="W75" s="1040">
        <v>0.89100000000000001</v>
      </c>
      <c r="X75" s="1040">
        <v>0.89300000000000002</v>
      </c>
      <c r="Y75" s="1040">
        <v>0.89700000000000002</v>
      </c>
      <c r="Z75" s="1040">
        <v>0.879</v>
      </c>
      <c r="AA75" s="1040">
        <v>0.90300000000000002</v>
      </c>
      <c r="AB75" s="1040">
        <v>0.91</v>
      </c>
      <c r="AC75" s="1040">
        <v>0.91200000000000003</v>
      </c>
      <c r="AD75" s="1040">
        <v>0.89600000000000002</v>
      </c>
      <c r="AE75" s="1040">
        <v>0.90800000000000003</v>
      </c>
      <c r="AF75" s="1040">
        <v>0.89200000000000002</v>
      </c>
    </row>
    <row r="76" spans="1:32" x14ac:dyDescent="0.25">
      <c r="A76" s="94" t="s">
        <v>576</v>
      </c>
      <c r="B76" s="75" t="s">
        <v>583</v>
      </c>
      <c r="C76" s="75" t="s">
        <v>572</v>
      </c>
      <c r="D76" s="7" t="s">
        <v>57</v>
      </c>
      <c r="E76" s="1042">
        <f t="shared" si="4"/>
        <v>0.8942500000000001</v>
      </c>
      <c r="F76" s="1042">
        <f t="shared" si="5"/>
        <v>0.84750000000000014</v>
      </c>
      <c r="G76" s="1042">
        <v>0.89200000000000002</v>
      </c>
      <c r="H76" s="1042">
        <v>0.874</v>
      </c>
      <c r="I76" s="1040">
        <v>0.80400000000000005</v>
      </c>
      <c r="J76" s="1040">
        <v>0.81899999999999995</v>
      </c>
      <c r="K76" s="1040">
        <v>0.81200000000000006</v>
      </c>
      <c r="L76" s="1040">
        <v>0.81200000000000006</v>
      </c>
      <c r="M76" s="1040">
        <v>0.85599999999999998</v>
      </c>
      <c r="N76" s="1040">
        <v>0.85599999999999998</v>
      </c>
      <c r="O76" s="1040">
        <v>0.85399999999999998</v>
      </c>
      <c r="P76" s="1040">
        <v>0.85899999999999999</v>
      </c>
      <c r="Q76" s="1040">
        <v>0.86099999999999999</v>
      </c>
      <c r="R76" s="1040">
        <v>0.88300000000000001</v>
      </c>
      <c r="S76" s="1040">
        <v>0.88</v>
      </c>
      <c r="T76" s="1040">
        <v>0.874</v>
      </c>
      <c r="U76" s="1040">
        <v>0.871</v>
      </c>
      <c r="V76" s="1040">
        <v>0.879</v>
      </c>
      <c r="W76" s="1040">
        <v>0.89100000000000001</v>
      </c>
      <c r="X76" s="1040">
        <v>0.89300000000000002</v>
      </c>
      <c r="Y76" s="1040">
        <v>0.89700000000000002</v>
      </c>
      <c r="Z76" s="1040">
        <v>0.879</v>
      </c>
      <c r="AA76" s="1040">
        <v>0.90300000000000002</v>
      </c>
      <c r="AB76" s="1040">
        <v>0.91</v>
      </c>
      <c r="AC76" s="1040">
        <v>0.91200000000000003</v>
      </c>
      <c r="AD76" s="1040">
        <v>0.89600000000000002</v>
      </c>
      <c r="AE76" s="1040">
        <v>0.90800000000000003</v>
      </c>
      <c r="AF76" s="1040">
        <v>0.89200000000000002</v>
      </c>
    </row>
    <row r="77" spans="1:32" x14ac:dyDescent="0.25">
      <c r="A77" s="94" t="s">
        <v>584</v>
      </c>
      <c r="B77" s="75" t="s">
        <v>60</v>
      </c>
      <c r="C77" s="75" t="s">
        <v>572</v>
      </c>
      <c r="D77" s="7" t="s">
        <v>61</v>
      </c>
      <c r="E77" s="1042">
        <f t="shared" si="4"/>
        <v>5.6950000000000003</v>
      </c>
      <c r="F77" s="1042">
        <f t="shared" si="5"/>
        <v>4.8471666666666673</v>
      </c>
      <c r="G77" s="1042">
        <v>5.9489999999999998</v>
      </c>
      <c r="H77" s="1042">
        <v>5.2830000000000004</v>
      </c>
      <c r="I77" s="1040">
        <v>3.76</v>
      </c>
      <c r="J77" s="1040">
        <v>3.8039999999999998</v>
      </c>
      <c r="K77" s="1040">
        <v>3.9489999999999998</v>
      </c>
      <c r="L77" s="1040">
        <v>4.0519999999999996</v>
      </c>
      <c r="M77" s="1040">
        <v>4.4989999999999997</v>
      </c>
      <c r="N77" s="1040">
        <v>4.5860000000000003</v>
      </c>
      <c r="O77" s="1040">
        <v>4.9009999999999998</v>
      </c>
      <c r="P77" s="1040">
        <v>6.6</v>
      </c>
      <c r="Q77" s="1040">
        <v>6.0140000000000002</v>
      </c>
      <c r="R77" s="1040">
        <v>5.532</v>
      </c>
      <c r="S77" s="1040">
        <v>5.1859999999999999</v>
      </c>
      <c r="T77" s="1040">
        <v>5.2830000000000004</v>
      </c>
      <c r="U77" s="1040">
        <v>5.1989999999999998</v>
      </c>
      <c r="V77" s="1040">
        <v>5.3259999999999996</v>
      </c>
      <c r="W77" s="1040">
        <v>5.6050000000000004</v>
      </c>
      <c r="X77" s="1040">
        <v>5.9589999999999996</v>
      </c>
      <c r="Y77" s="1040">
        <v>5.8630000000000004</v>
      </c>
      <c r="Z77" s="1040">
        <v>5.766</v>
      </c>
      <c r="AA77" s="1040">
        <v>5.5860000000000003</v>
      </c>
      <c r="AB77" s="1040">
        <v>5.8310000000000004</v>
      </c>
      <c r="AC77" s="1040">
        <v>5.8070000000000004</v>
      </c>
      <c r="AD77" s="1040">
        <v>5.702</v>
      </c>
      <c r="AE77" s="1040">
        <v>5.7469999999999999</v>
      </c>
      <c r="AF77" s="1040">
        <v>5.9489999999999998</v>
      </c>
    </row>
    <row r="78" spans="1:32" x14ac:dyDescent="0.25">
      <c r="A78" s="94" t="s">
        <v>585</v>
      </c>
      <c r="B78" s="75" t="s">
        <v>420</v>
      </c>
      <c r="C78" s="75" t="s">
        <v>572</v>
      </c>
      <c r="D78" s="7" t="s">
        <v>421</v>
      </c>
      <c r="E78" s="1042">
        <f t="shared" si="4"/>
        <v>10.699</v>
      </c>
      <c r="F78" s="1042">
        <f t="shared" si="5"/>
        <v>10.310815833333333</v>
      </c>
      <c r="G78" s="1042">
        <v>10.87</v>
      </c>
      <c r="H78" s="1042">
        <v>10.516</v>
      </c>
      <c r="I78" s="1040">
        <v>9.7539999999999996</v>
      </c>
      <c r="J78" s="1040">
        <v>9.6219999999999999</v>
      </c>
      <c r="K78" s="1040">
        <v>9.7047899999999991</v>
      </c>
      <c r="L78" s="1040">
        <v>9.9789999999999992</v>
      </c>
      <c r="M78" s="1040">
        <v>10.157999999999999</v>
      </c>
      <c r="N78" s="1040">
        <v>10.619</v>
      </c>
      <c r="O78" s="1040">
        <v>10.425000000000001</v>
      </c>
      <c r="P78" s="1040">
        <v>10.849</v>
      </c>
      <c r="Q78" s="1040">
        <v>10.791</v>
      </c>
      <c r="R78" s="1040">
        <v>11.009</v>
      </c>
      <c r="S78" s="1040">
        <v>10.303000000000001</v>
      </c>
      <c r="T78" s="1040">
        <v>10.516</v>
      </c>
      <c r="U78" s="1040">
        <v>10.162000000000001</v>
      </c>
      <c r="V78" s="1040">
        <v>10.318</v>
      </c>
      <c r="W78" s="1040">
        <v>10.579000000000001</v>
      </c>
      <c r="X78" s="1040">
        <v>10.52</v>
      </c>
      <c r="Y78" s="1040">
        <v>10.757999999999999</v>
      </c>
      <c r="Z78" s="1040">
        <v>10.507999999999999</v>
      </c>
      <c r="AA78" s="1040">
        <v>10.69</v>
      </c>
      <c r="AB78" s="1040">
        <v>11.074</v>
      </c>
      <c r="AC78" s="1040">
        <v>11.086</v>
      </c>
      <c r="AD78" s="1040">
        <v>10.952999999999999</v>
      </c>
      <c r="AE78" s="1040">
        <v>10.87</v>
      </c>
      <c r="AF78" s="1040">
        <v>10.87</v>
      </c>
    </row>
    <row r="79" spans="1:32" x14ac:dyDescent="0.25">
      <c r="A79" s="94" t="s">
        <v>586</v>
      </c>
      <c r="B79" s="75" t="s">
        <v>587</v>
      </c>
      <c r="C79" s="75" t="s">
        <v>572</v>
      </c>
      <c r="D79" s="7" t="s">
        <v>588</v>
      </c>
      <c r="E79" s="1042">
        <f t="shared" si="4"/>
        <v>0.30416666666666659</v>
      </c>
      <c r="F79" s="1042">
        <f t="shared" si="5"/>
        <v>0.30499999999999999</v>
      </c>
      <c r="G79" s="1042">
        <v>0.30299999999999999</v>
      </c>
      <c r="H79" s="1042">
        <v>0.30499999999999999</v>
      </c>
      <c r="I79" s="1040"/>
      <c r="J79" s="1040"/>
      <c r="K79" s="1040"/>
      <c r="L79" s="1040"/>
      <c r="M79" s="1040"/>
      <c r="N79" s="1040"/>
      <c r="O79" s="1040"/>
      <c r="P79" s="1040"/>
      <c r="Q79" s="1040"/>
      <c r="R79" s="1040"/>
      <c r="S79" s="1040"/>
      <c r="T79" s="1040">
        <v>0.30499999999999999</v>
      </c>
      <c r="U79" s="1040">
        <v>0.30399999999999999</v>
      </c>
      <c r="V79" s="1040">
        <v>0.30399999999999999</v>
      </c>
      <c r="W79" s="1040">
        <v>0.30499999999999999</v>
      </c>
      <c r="X79" s="1040">
        <v>0.30499999999999999</v>
      </c>
      <c r="Y79" s="1040">
        <v>0.30499999999999999</v>
      </c>
      <c r="Z79" s="1040">
        <v>0.30399999999999999</v>
      </c>
      <c r="AA79" s="1040">
        <v>0.30399999999999999</v>
      </c>
      <c r="AB79" s="1040">
        <v>0.30399999999999999</v>
      </c>
      <c r="AC79" s="1040">
        <v>0.30399999999999999</v>
      </c>
      <c r="AD79" s="1040">
        <v>0.30399999999999999</v>
      </c>
      <c r="AE79" s="1040">
        <v>0.30399999999999999</v>
      </c>
      <c r="AF79" s="1040">
        <v>0.30299999999999999</v>
      </c>
    </row>
    <row r="80" spans="1:32" x14ac:dyDescent="0.25">
      <c r="A80" s="94" t="s">
        <v>589</v>
      </c>
      <c r="B80" s="75" t="s">
        <v>62</v>
      </c>
      <c r="C80" s="75" t="s">
        <v>572</v>
      </c>
      <c r="D80" s="7" t="s">
        <v>63</v>
      </c>
      <c r="E80" s="1042">
        <f t="shared" si="4"/>
        <v>9.6028333333333329</v>
      </c>
      <c r="F80" s="1042">
        <f t="shared" si="5"/>
        <v>9.3658333333333346</v>
      </c>
      <c r="G80" s="1042">
        <v>9.5660000000000007</v>
      </c>
      <c r="H80" s="1042">
        <v>9.5120000000000005</v>
      </c>
      <c r="I80" s="1040">
        <v>9.1180000000000003</v>
      </c>
      <c r="J80" s="1040">
        <v>9.2189999999999994</v>
      </c>
      <c r="K80" s="1040">
        <v>9.1660000000000004</v>
      </c>
      <c r="L80" s="1040">
        <v>9.2560000000000002</v>
      </c>
      <c r="M80" s="1040">
        <v>9.4589999999999996</v>
      </c>
      <c r="N80" s="1040">
        <v>9.4659999999999993</v>
      </c>
      <c r="O80" s="1040">
        <v>9.41</v>
      </c>
      <c r="P80" s="1040">
        <v>9.391</v>
      </c>
      <c r="Q80" s="1040">
        <v>9.3879999999999999</v>
      </c>
      <c r="R80" s="1040">
        <v>9.5449999999999999</v>
      </c>
      <c r="S80" s="1040">
        <v>9.4600000000000009</v>
      </c>
      <c r="T80" s="1040">
        <v>9.5120000000000005</v>
      </c>
      <c r="U80" s="1040">
        <v>9.4640000000000004</v>
      </c>
      <c r="V80" s="1040">
        <v>9.5109999999999992</v>
      </c>
      <c r="W80" s="1040">
        <v>9.6210000000000004</v>
      </c>
      <c r="X80" s="1040">
        <v>9.6129999999999995</v>
      </c>
      <c r="Y80" s="1040">
        <v>9.6639999999999997</v>
      </c>
      <c r="Z80" s="1040">
        <v>9.5429999999999993</v>
      </c>
      <c r="AA80" s="1040">
        <v>9.6489999999999991</v>
      </c>
      <c r="AB80" s="1040">
        <v>9.6539999999999999</v>
      </c>
      <c r="AC80" s="1040">
        <v>9.6660000000000004</v>
      </c>
      <c r="AD80" s="1040">
        <v>9.6219999999999999</v>
      </c>
      <c r="AE80" s="1040">
        <v>9.6609999999999996</v>
      </c>
      <c r="AF80" s="1040">
        <v>9.5660000000000007</v>
      </c>
    </row>
    <row r="81" spans="1:32" x14ac:dyDescent="0.25">
      <c r="A81" s="94" t="s">
        <v>590</v>
      </c>
      <c r="B81" s="75" t="s">
        <v>125</v>
      </c>
      <c r="C81" s="75" t="s">
        <v>572</v>
      </c>
      <c r="D81" s="7" t="s">
        <v>423</v>
      </c>
      <c r="E81" s="1042">
        <f t="shared" si="4"/>
        <v>586.98458333333338</v>
      </c>
      <c r="F81" s="1042">
        <f t="shared" si="5"/>
        <v>556.63650000000007</v>
      </c>
      <c r="G81" s="1042">
        <v>585.25</v>
      </c>
      <c r="H81" s="1042">
        <v>573.09</v>
      </c>
      <c r="I81" s="1040">
        <v>527.63</v>
      </c>
      <c r="J81" s="1040">
        <v>536.98099999999999</v>
      </c>
      <c r="K81" s="1040">
        <v>532.35900000000004</v>
      </c>
      <c r="L81" s="1040">
        <v>542.07799999999997</v>
      </c>
      <c r="M81" s="1040">
        <v>561.53399999999999</v>
      </c>
      <c r="N81" s="1040">
        <v>561.29</v>
      </c>
      <c r="O81" s="1040">
        <v>560.16999999999996</v>
      </c>
      <c r="P81" s="1040">
        <v>563.452</v>
      </c>
      <c r="Q81" s="1040">
        <v>564.70699999999999</v>
      </c>
      <c r="R81" s="1040">
        <v>578.85400000000004</v>
      </c>
      <c r="S81" s="1040">
        <v>577.49300000000005</v>
      </c>
      <c r="T81" s="1040">
        <v>573.09</v>
      </c>
      <c r="U81" s="1040">
        <v>571.45299999999997</v>
      </c>
      <c r="V81" s="1040">
        <v>576.23199999999997</v>
      </c>
      <c r="W81" s="1040">
        <v>584.28099999999995</v>
      </c>
      <c r="X81" s="1040">
        <v>585.41499999999996</v>
      </c>
      <c r="Y81" s="1040">
        <v>588.197</v>
      </c>
      <c r="Z81" s="1040">
        <v>576.59</v>
      </c>
      <c r="AA81" s="1040">
        <v>593.02499999999998</v>
      </c>
      <c r="AB81" s="1040">
        <v>605.18499999999995</v>
      </c>
      <c r="AC81" s="1040">
        <v>594.45000000000005</v>
      </c>
      <c r="AD81" s="1040">
        <v>587.98699999999997</v>
      </c>
      <c r="AE81" s="1040">
        <v>595.75</v>
      </c>
      <c r="AF81" s="1040">
        <v>585.25</v>
      </c>
    </row>
    <row r="82" spans="1:32" x14ac:dyDescent="0.25">
      <c r="A82" s="94" t="s">
        <v>591</v>
      </c>
      <c r="B82" s="75" t="s">
        <v>127</v>
      </c>
      <c r="C82" s="75" t="s">
        <v>572</v>
      </c>
      <c r="D82" s="7" t="s">
        <v>128</v>
      </c>
      <c r="E82" s="1042">
        <f t="shared" si="4"/>
        <v>4.243833333333332</v>
      </c>
      <c r="F82" s="1042">
        <f t="shared" si="5"/>
        <v>3.9443333333333328</v>
      </c>
      <c r="G82" s="1042">
        <v>4.2699999999999996</v>
      </c>
      <c r="H82" s="1042">
        <v>4.0609999999999999</v>
      </c>
      <c r="I82" s="1040">
        <v>3.738</v>
      </c>
      <c r="J82" s="1040">
        <v>3.8109999999999999</v>
      </c>
      <c r="K82" s="1040">
        <v>3.7719999999999998</v>
      </c>
      <c r="L82" s="1040">
        <v>3.847</v>
      </c>
      <c r="M82" s="1040">
        <v>3.9790000000000001</v>
      </c>
      <c r="N82" s="1040">
        <v>3.9870000000000001</v>
      </c>
      <c r="O82" s="1040">
        <v>3.944</v>
      </c>
      <c r="P82" s="1040">
        <v>3.9830000000000001</v>
      </c>
      <c r="Q82" s="1040">
        <v>4.0039999999999996</v>
      </c>
      <c r="R82" s="1040">
        <v>4.1109999999999998</v>
      </c>
      <c r="S82" s="1040">
        <v>4.0949999999999998</v>
      </c>
      <c r="T82" s="1040">
        <v>4.0609999999999999</v>
      </c>
      <c r="U82" s="1040">
        <v>4.1230000000000002</v>
      </c>
      <c r="V82" s="1040">
        <v>4.1619999999999999</v>
      </c>
      <c r="W82" s="1040">
        <v>4.2409999999999997</v>
      </c>
      <c r="X82" s="1040">
        <v>4.242</v>
      </c>
      <c r="Y82" s="1040">
        <v>4.2539999999999996</v>
      </c>
      <c r="Z82" s="1040">
        <v>4.149</v>
      </c>
      <c r="AA82" s="1040">
        <v>4.2699999999999996</v>
      </c>
      <c r="AB82" s="1040">
        <v>4.3010000000000002</v>
      </c>
      <c r="AC82" s="1040">
        <v>4.306</v>
      </c>
      <c r="AD82" s="1040">
        <v>4.2679999999999998</v>
      </c>
      <c r="AE82" s="1040">
        <v>4.34</v>
      </c>
      <c r="AF82" s="1040">
        <v>4.2699999999999996</v>
      </c>
    </row>
    <row r="83" spans="1:32" x14ac:dyDescent="0.25">
      <c r="A83" s="94" t="s">
        <v>592</v>
      </c>
      <c r="B83" s="75" t="s">
        <v>129</v>
      </c>
      <c r="C83" s="75" t="s">
        <v>572</v>
      </c>
      <c r="D83" s="7" t="s">
        <v>130</v>
      </c>
      <c r="E83" s="1042">
        <f t="shared" si="4"/>
        <v>291.17166666666668</v>
      </c>
      <c r="F83" s="1042">
        <f t="shared" si="5"/>
        <v>271.40358333333336</v>
      </c>
      <c r="G83" s="1042">
        <v>295.31</v>
      </c>
      <c r="H83" s="1042">
        <v>280.358</v>
      </c>
      <c r="I83" s="1040">
        <v>249.69800000000001</v>
      </c>
      <c r="J83" s="1040">
        <v>256.99799999999999</v>
      </c>
      <c r="K83" s="1040">
        <v>253.286</v>
      </c>
      <c r="L83" s="1040">
        <v>258.82100000000003</v>
      </c>
      <c r="M83" s="1040">
        <v>273.33300000000003</v>
      </c>
      <c r="N83" s="1040">
        <v>280.60000000000002</v>
      </c>
      <c r="O83" s="1040">
        <v>274.01400000000001</v>
      </c>
      <c r="P83" s="1040">
        <v>280.39499999999998</v>
      </c>
      <c r="Q83" s="1040">
        <v>278.46499999999997</v>
      </c>
      <c r="R83" s="1040">
        <v>286.47500000000002</v>
      </c>
      <c r="S83" s="1040">
        <v>284.39999999999998</v>
      </c>
      <c r="T83" s="1040">
        <v>280.358</v>
      </c>
      <c r="U83" s="1040">
        <v>275.07400000000001</v>
      </c>
      <c r="V83" s="1040">
        <v>277.59300000000002</v>
      </c>
      <c r="W83" s="1040">
        <v>285.70499999999998</v>
      </c>
      <c r="X83" s="1040">
        <v>288.58199999999999</v>
      </c>
      <c r="Y83" s="1040">
        <v>291.12299999999999</v>
      </c>
      <c r="Z83" s="1040">
        <v>283.70299999999997</v>
      </c>
      <c r="AA83" s="1040">
        <v>294.42500000000001</v>
      </c>
      <c r="AB83" s="1040">
        <v>301.47000000000003</v>
      </c>
      <c r="AC83" s="1040">
        <v>301.85500000000002</v>
      </c>
      <c r="AD83" s="1040">
        <v>295.39</v>
      </c>
      <c r="AE83" s="1040">
        <v>303.83</v>
      </c>
      <c r="AF83" s="1040">
        <v>295.31</v>
      </c>
    </row>
    <row r="84" spans="1:32" x14ac:dyDescent="0.25">
      <c r="A84" s="94" t="s">
        <v>593</v>
      </c>
      <c r="B84" s="75" t="s">
        <v>594</v>
      </c>
      <c r="C84" s="75" t="s">
        <v>572</v>
      </c>
      <c r="D84" s="7" t="s">
        <v>595</v>
      </c>
      <c r="E84" s="1042">
        <f t="shared" si="4"/>
        <v>1.7504166666666665</v>
      </c>
      <c r="F84" s="1042">
        <f t="shared" si="5"/>
        <v>1.6589425000000002</v>
      </c>
      <c r="G84" s="1042">
        <v>1.744</v>
      </c>
      <c r="H84" s="1042">
        <v>1.71</v>
      </c>
      <c r="I84" s="1040">
        <v>1.5818399999999999</v>
      </c>
      <c r="J84" s="1040">
        <v>1.59474</v>
      </c>
      <c r="K84" s="1040">
        <v>1.5901700000000001</v>
      </c>
      <c r="L84" s="1040">
        <v>1.5886800000000001</v>
      </c>
      <c r="M84" s="1040">
        <v>1.6884300000000001</v>
      </c>
      <c r="N84" s="1040">
        <v>1.6791400000000001</v>
      </c>
      <c r="O84" s="1040">
        <v>1.6738</v>
      </c>
      <c r="P84" s="1040">
        <v>1.67442</v>
      </c>
      <c r="Q84" s="1040">
        <v>1.6858900000000001</v>
      </c>
      <c r="R84" s="1040">
        <v>1.72129</v>
      </c>
      <c r="S84" s="1040">
        <v>1.7189099999999999</v>
      </c>
      <c r="T84" s="1040">
        <v>1.71</v>
      </c>
      <c r="U84" s="1040">
        <v>1.71</v>
      </c>
      <c r="V84" s="1040">
        <v>1.7190000000000001</v>
      </c>
      <c r="W84" s="1040">
        <v>1.744</v>
      </c>
      <c r="X84" s="1040">
        <v>1.752</v>
      </c>
      <c r="Y84" s="1040">
        <v>1.7569999999999999</v>
      </c>
      <c r="Z84" s="1040">
        <v>1.7210000000000001</v>
      </c>
      <c r="AA84" s="1040">
        <v>1.766</v>
      </c>
      <c r="AB84" s="1040">
        <v>1.78</v>
      </c>
      <c r="AC84" s="1040">
        <v>1.7829999999999999</v>
      </c>
      <c r="AD84" s="1040">
        <v>1.754</v>
      </c>
      <c r="AE84" s="1040">
        <v>1.7749999999999999</v>
      </c>
      <c r="AF84" s="1040">
        <v>1.744</v>
      </c>
    </row>
    <row r="85" spans="1:32" x14ac:dyDescent="0.25">
      <c r="A85" s="94" t="s">
        <v>576</v>
      </c>
      <c r="B85" s="75" t="s">
        <v>501</v>
      </c>
      <c r="C85" s="75" t="s">
        <v>572</v>
      </c>
      <c r="D85" s="7" t="s">
        <v>57</v>
      </c>
      <c r="E85" s="1042">
        <f t="shared" si="4"/>
        <v>0.8942500000000001</v>
      </c>
      <c r="F85" s="1042">
        <f t="shared" si="5"/>
        <v>0.84750000000000014</v>
      </c>
      <c r="G85" s="1042">
        <v>0.89200000000000002</v>
      </c>
      <c r="H85" s="1042">
        <v>0.874</v>
      </c>
      <c r="I85" s="1040">
        <v>0.80400000000000005</v>
      </c>
      <c r="J85" s="1040">
        <v>0.81899999999999995</v>
      </c>
      <c r="K85" s="1040">
        <v>0.81200000000000006</v>
      </c>
      <c r="L85" s="1040">
        <v>0.81200000000000006</v>
      </c>
      <c r="M85" s="1040">
        <v>0.85599999999999998</v>
      </c>
      <c r="N85" s="1040">
        <v>0.85599999999999998</v>
      </c>
      <c r="O85" s="1040">
        <v>0.85399999999999998</v>
      </c>
      <c r="P85" s="1040">
        <v>0.85899999999999999</v>
      </c>
      <c r="Q85" s="1040">
        <v>0.86099999999999999</v>
      </c>
      <c r="R85" s="1040">
        <v>0.88300000000000001</v>
      </c>
      <c r="S85" s="1040">
        <v>0.88</v>
      </c>
      <c r="T85" s="1040">
        <v>0.874</v>
      </c>
      <c r="U85" s="1040">
        <v>0.871</v>
      </c>
      <c r="V85" s="1040">
        <v>0.879</v>
      </c>
      <c r="W85" s="1040">
        <v>0.89100000000000001</v>
      </c>
      <c r="X85" s="1040">
        <v>0.89300000000000002</v>
      </c>
      <c r="Y85" s="1040">
        <v>0.89700000000000002</v>
      </c>
      <c r="Z85" s="1040">
        <v>0.879</v>
      </c>
      <c r="AA85" s="1040">
        <v>0.90300000000000002</v>
      </c>
      <c r="AB85" s="1040">
        <v>0.91</v>
      </c>
      <c r="AC85" s="1040">
        <v>0.91200000000000003</v>
      </c>
      <c r="AD85" s="1040">
        <v>0.89600000000000002</v>
      </c>
      <c r="AE85" s="1040">
        <v>0.90800000000000003</v>
      </c>
      <c r="AF85" s="1040">
        <v>0.89200000000000002</v>
      </c>
    </row>
    <row r="86" spans="1:32" x14ac:dyDescent="0.25">
      <c r="A86" s="94" t="s">
        <v>596</v>
      </c>
      <c r="B86" s="75" t="s">
        <v>597</v>
      </c>
      <c r="C86" s="75" t="s">
        <v>572</v>
      </c>
      <c r="D86" s="7" t="s">
        <v>598</v>
      </c>
      <c r="E86" s="1042">
        <f t="shared" si="4"/>
        <v>22.989333333333335</v>
      </c>
      <c r="F86" s="1042">
        <f t="shared" si="5"/>
        <v>21.808149999999998</v>
      </c>
      <c r="G86" s="1042">
        <v>22.667000000000002</v>
      </c>
      <c r="H86" s="1042">
        <v>22.541</v>
      </c>
      <c r="I86" s="1040">
        <v>20.434100000000001</v>
      </c>
      <c r="J86" s="1040">
        <v>20.666</v>
      </c>
      <c r="K86" s="1040">
        <v>20.607299999999999</v>
      </c>
      <c r="L86" s="1040">
        <v>21.029299999999999</v>
      </c>
      <c r="M86" s="1040">
        <v>22.300599999999999</v>
      </c>
      <c r="N86" s="1040">
        <v>22.301400000000001</v>
      </c>
      <c r="O86" s="1040">
        <v>21.932700000000001</v>
      </c>
      <c r="P86" s="1040">
        <v>22.052900000000001</v>
      </c>
      <c r="Q86" s="1040">
        <v>22.236999999999998</v>
      </c>
      <c r="R86" s="1040">
        <v>22.782599999999999</v>
      </c>
      <c r="S86" s="1040">
        <v>22.812899999999999</v>
      </c>
      <c r="T86" s="1040">
        <v>22.541</v>
      </c>
      <c r="U86" s="1040">
        <v>22.536999999999999</v>
      </c>
      <c r="V86" s="1040">
        <v>22.535</v>
      </c>
      <c r="W86" s="1040">
        <v>23.056000000000001</v>
      </c>
      <c r="X86" s="1040">
        <v>23.013000000000002</v>
      </c>
      <c r="Y86" s="1040">
        <v>23.216999999999999</v>
      </c>
      <c r="Z86" s="1040">
        <v>22.382999999999999</v>
      </c>
      <c r="AA86" s="1040">
        <v>23.189</v>
      </c>
      <c r="AB86" s="1040">
        <v>23.61</v>
      </c>
      <c r="AC86" s="1040">
        <v>23.600999999999999</v>
      </c>
      <c r="AD86" s="1040">
        <v>22.882000000000001</v>
      </c>
      <c r="AE86" s="1040">
        <v>23.181999999999999</v>
      </c>
      <c r="AF86" s="1040">
        <v>22.667000000000002</v>
      </c>
    </row>
    <row r="87" spans="1:32" x14ac:dyDescent="0.25">
      <c r="A87" s="94" t="s">
        <v>576</v>
      </c>
      <c r="B87" s="75" t="s">
        <v>599</v>
      </c>
      <c r="C87" s="75" t="s">
        <v>572</v>
      </c>
      <c r="D87" s="7" t="s">
        <v>57</v>
      </c>
      <c r="E87" s="1042">
        <f t="shared" si="4"/>
        <v>0.8942500000000001</v>
      </c>
      <c r="F87" s="1042">
        <f t="shared" si="5"/>
        <v>0.84750000000000014</v>
      </c>
      <c r="G87" s="1042">
        <v>0.89200000000000002</v>
      </c>
      <c r="H87" s="1042">
        <v>0.874</v>
      </c>
      <c r="I87" s="1040">
        <v>0.80400000000000005</v>
      </c>
      <c r="J87" s="1040">
        <v>0.81899999999999995</v>
      </c>
      <c r="K87" s="1040">
        <v>0.81200000000000006</v>
      </c>
      <c r="L87" s="1040">
        <v>0.81200000000000006</v>
      </c>
      <c r="M87" s="1040">
        <v>0.85599999999999998</v>
      </c>
      <c r="N87" s="1040">
        <v>0.85599999999999998</v>
      </c>
      <c r="O87" s="1040">
        <v>0.85399999999999998</v>
      </c>
      <c r="P87" s="1040">
        <v>0.85899999999999999</v>
      </c>
      <c r="Q87" s="1040">
        <v>0.86099999999999999</v>
      </c>
      <c r="R87" s="1040">
        <v>0.88300000000000001</v>
      </c>
      <c r="S87" s="1040">
        <v>0.88</v>
      </c>
      <c r="T87" s="1040">
        <v>0.874</v>
      </c>
      <c r="U87" s="1040">
        <v>0.871</v>
      </c>
      <c r="V87" s="1040">
        <v>0.879</v>
      </c>
      <c r="W87" s="1040">
        <v>0.89100000000000001</v>
      </c>
      <c r="X87" s="1040">
        <v>0.89300000000000002</v>
      </c>
      <c r="Y87" s="1040">
        <v>0.89700000000000002</v>
      </c>
      <c r="Z87" s="1040">
        <v>0.879</v>
      </c>
      <c r="AA87" s="1040">
        <v>0.90300000000000002</v>
      </c>
      <c r="AB87" s="1040">
        <v>0.91</v>
      </c>
      <c r="AC87" s="1040">
        <v>0.91200000000000003</v>
      </c>
      <c r="AD87" s="1040">
        <v>0.89600000000000002</v>
      </c>
      <c r="AE87" s="1040">
        <v>0.90800000000000003</v>
      </c>
      <c r="AF87" s="1040">
        <v>0.89200000000000002</v>
      </c>
    </row>
    <row r="88" spans="1:32" x14ac:dyDescent="0.25">
      <c r="A88" s="94" t="s">
        <v>576</v>
      </c>
      <c r="B88" s="75" t="s">
        <v>64</v>
      </c>
      <c r="C88" s="75" t="s">
        <v>572</v>
      </c>
      <c r="D88" s="7" t="s">
        <v>57</v>
      </c>
      <c r="E88" s="1042">
        <f t="shared" si="4"/>
        <v>0.8942500000000001</v>
      </c>
      <c r="F88" s="1042">
        <f t="shared" si="5"/>
        <v>0.84750000000000014</v>
      </c>
      <c r="G88" s="1042">
        <v>0.89200000000000002</v>
      </c>
      <c r="H88" s="1042">
        <v>0.874</v>
      </c>
      <c r="I88" s="1040">
        <v>0.80400000000000005</v>
      </c>
      <c r="J88" s="1040">
        <v>0.81899999999999995</v>
      </c>
      <c r="K88" s="1040">
        <v>0.81200000000000006</v>
      </c>
      <c r="L88" s="1040">
        <v>0.81200000000000006</v>
      </c>
      <c r="M88" s="1040">
        <v>0.85599999999999998</v>
      </c>
      <c r="N88" s="1040">
        <v>0.85599999999999998</v>
      </c>
      <c r="O88" s="1040">
        <v>0.85399999999999998</v>
      </c>
      <c r="P88" s="1040">
        <v>0.85899999999999999</v>
      </c>
      <c r="Q88" s="1040">
        <v>0.86099999999999999</v>
      </c>
      <c r="R88" s="1040">
        <v>0.88300000000000001</v>
      </c>
      <c r="S88" s="1040">
        <v>0.88</v>
      </c>
      <c r="T88" s="1040">
        <v>0.874</v>
      </c>
      <c r="U88" s="1040">
        <v>0.871</v>
      </c>
      <c r="V88" s="1040">
        <v>0.879</v>
      </c>
      <c r="W88" s="1040">
        <v>0.89100000000000001</v>
      </c>
      <c r="X88" s="1040">
        <v>0.89300000000000002</v>
      </c>
      <c r="Y88" s="1040">
        <v>0.89700000000000002</v>
      </c>
      <c r="Z88" s="1040">
        <v>0.879</v>
      </c>
      <c r="AA88" s="1040">
        <v>0.90300000000000002</v>
      </c>
      <c r="AB88" s="1040">
        <v>0.91</v>
      </c>
      <c r="AC88" s="1040">
        <v>0.91200000000000003</v>
      </c>
      <c r="AD88" s="1040">
        <v>0.89600000000000002</v>
      </c>
      <c r="AE88" s="1040">
        <v>0.90800000000000003</v>
      </c>
      <c r="AF88" s="1040">
        <v>0.89200000000000002</v>
      </c>
    </row>
    <row r="89" spans="1:32" x14ac:dyDescent="0.25">
      <c r="A89" s="94" t="s">
        <v>600</v>
      </c>
      <c r="B89" s="75" t="s">
        <v>601</v>
      </c>
      <c r="C89" s="75" t="s">
        <v>572</v>
      </c>
      <c r="D89" s="7" t="s">
        <v>602</v>
      </c>
      <c r="E89" s="1042">
        <f t="shared" si="4"/>
        <v>2311.8449999999998</v>
      </c>
      <c r="F89" s="1042">
        <f t="shared" si="5"/>
        <v>2283.5216666666665</v>
      </c>
      <c r="G89" s="1042">
        <v>2306.75</v>
      </c>
      <c r="H89" s="1040">
        <v>2302.6999999999998</v>
      </c>
      <c r="I89" s="1040">
        <v>2257.9499999999998</v>
      </c>
      <c r="J89" s="1040">
        <v>2259.83</v>
      </c>
      <c r="K89" s="1040">
        <v>2266.87</v>
      </c>
      <c r="L89" s="1040">
        <v>2285.8000000000002</v>
      </c>
      <c r="M89" s="1040">
        <v>2289.88</v>
      </c>
      <c r="N89" s="1040">
        <v>2279.27</v>
      </c>
      <c r="O89" s="1040">
        <v>2282.8000000000002</v>
      </c>
      <c r="P89" s="1040">
        <v>2287.35</v>
      </c>
      <c r="Q89" s="1040">
        <v>2286.9</v>
      </c>
      <c r="R89" s="1040">
        <v>2296.2399999999998</v>
      </c>
      <c r="S89" s="1040">
        <v>2306.67</v>
      </c>
      <c r="T89" s="1040">
        <v>2302.6999999999998</v>
      </c>
      <c r="U89" s="1040">
        <v>2316.65</v>
      </c>
      <c r="V89" s="1040">
        <v>2344.9299999999998</v>
      </c>
      <c r="W89" s="1040">
        <v>2317.6</v>
      </c>
      <c r="X89" s="1040">
        <v>2308.14</v>
      </c>
      <c r="Y89" s="1040">
        <v>2303.19</v>
      </c>
      <c r="Z89" s="1040">
        <v>2304.1999999999998</v>
      </c>
      <c r="AA89" s="1040">
        <v>2304.5300000000002</v>
      </c>
      <c r="AB89" s="1040">
        <v>2304.94</v>
      </c>
      <c r="AC89" s="1040">
        <v>2304.1999999999998</v>
      </c>
      <c r="AD89" s="1040">
        <v>2311.77</v>
      </c>
      <c r="AE89" s="1040">
        <v>2315.2399999999998</v>
      </c>
      <c r="AF89" s="1040">
        <v>2306.75</v>
      </c>
    </row>
    <row r="90" spans="1:32" x14ac:dyDescent="0.25">
      <c r="A90" s="94" t="s">
        <v>576</v>
      </c>
      <c r="B90" s="75" t="s">
        <v>603</v>
      </c>
      <c r="C90" s="75" t="s">
        <v>572</v>
      </c>
      <c r="D90" s="7" t="s">
        <v>57</v>
      </c>
      <c r="E90" s="1042">
        <f t="shared" si="4"/>
        <v>0.8942500000000001</v>
      </c>
      <c r="F90" s="1042">
        <f t="shared" si="5"/>
        <v>0.84750000000000014</v>
      </c>
      <c r="G90" s="1042">
        <v>0.89200000000000002</v>
      </c>
      <c r="H90" s="1042">
        <v>0.874</v>
      </c>
      <c r="I90" s="1040">
        <v>0.80400000000000005</v>
      </c>
      <c r="J90" s="1040">
        <v>0.81899999999999995</v>
      </c>
      <c r="K90" s="1040">
        <v>0.81200000000000006</v>
      </c>
      <c r="L90" s="1040">
        <v>0.81200000000000006</v>
      </c>
      <c r="M90" s="1040">
        <v>0.85599999999999998</v>
      </c>
      <c r="N90" s="1040">
        <v>0.85599999999999998</v>
      </c>
      <c r="O90" s="1040">
        <v>0.85399999999999998</v>
      </c>
      <c r="P90" s="1040">
        <v>0.85899999999999999</v>
      </c>
      <c r="Q90" s="1040">
        <v>0.86099999999999999</v>
      </c>
      <c r="R90" s="1040">
        <v>0.88300000000000001</v>
      </c>
      <c r="S90" s="1040">
        <v>0.88</v>
      </c>
      <c r="T90" s="1040">
        <v>0.874</v>
      </c>
      <c r="U90" s="1040">
        <v>0.871</v>
      </c>
      <c r="V90" s="1040">
        <v>0.879</v>
      </c>
      <c r="W90" s="1040">
        <v>0.89100000000000001</v>
      </c>
      <c r="X90" s="1040">
        <v>0.89300000000000002</v>
      </c>
      <c r="Y90" s="1040">
        <v>0.89700000000000002</v>
      </c>
      <c r="Z90" s="1040">
        <v>0.879</v>
      </c>
      <c r="AA90" s="1040">
        <v>0.90300000000000002</v>
      </c>
      <c r="AB90" s="1040">
        <v>0.91</v>
      </c>
      <c r="AC90" s="1040">
        <v>0.91200000000000003</v>
      </c>
      <c r="AD90" s="1040">
        <v>0.89600000000000002</v>
      </c>
      <c r="AE90" s="1040">
        <v>0.90800000000000003</v>
      </c>
      <c r="AF90" s="1040">
        <v>0.89200000000000002</v>
      </c>
    </row>
    <row r="91" spans="1:32" x14ac:dyDescent="0.25">
      <c r="A91" s="94" t="s">
        <v>571</v>
      </c>
      <c r="B91" s="75" t="s">
        <v>65</v>
      </c>
      <c r="C91" s="75" t="s">
        <v>572</v>
      </c>
      <c r="D91" s="7" t="s">
        <v>54</v>
      </c>
      <c r="E91" s="1042">
        <f t="shared" si="4"/>
        <v>3.6729166666666675</v>
      </c>
      <c r="F91" s="1042">
        <f t="shared" si="5"/>
        <v>3.6727500000000011</v>
      </c>
      <c r="G91" s="1042">
        <v>3.673</v>
      </c>
      <c r="H91" s="1042">
        <v>3.673</v>
      </c>
      <c r="I91" s="1040">
        <v>3.6720000000000002</v>
      </c>
      <c r="J91" s="1040">
        <v>3.6720000000000002</v>
      </c>
      <c r="K91" s="1040">
        <v>3.6720000000000002</v>
      </c>
      <c r="L91" s="1040">
        <v>3.673</v>
      </c>
      <c r="M91" s="1040">
        <v>3.673</v>
      </c>
      <c r="N91" s="1040">
        <v>3.673</v>
      </c>
      <c r="O91" s="1040">
        <v>3.673</v>
      </c>
      <c r="P91" s="1040">
        <v>3.673</v>
      </c>
      <c r="Q91" s="1040">
        <v>3.673</v>
      </c>
      <c r="R91" s="1040">
        <v>3.673</v>
      </c>
      <c r="S91" s="1040">
        <v>3.673</v>
      </c>
      <c r="T91" s="1040">
        <v>3.673</v>
      </c>
      <c r="U91" s="1040">
        <v>3.673</v>
      </c>
      <c r="V91" s="1040">
        <v>3.673</v>
      </c>
      <c r="W91" s="1040">
        <v>3.6720000000000002</v>
      </c>
      <c r="X91" s="1040">
        <v>3.673</v>
      </c>
      <c r="Y91" s="1040">
        <v>3.673</v>
      </c>
      <c r="Z91" s="1040">
        <v>3.673</v>
      </c>
      <c r="AA91" s="1040">
        <v>3.673</v>
      </c>
      <c r="AB91" s="1040">
        <v>3.673</v>
      </c>
      <c r="AC91" s="1040">
        <v>3.673</v>
      </c>
      <c r="AD91" s="1040">
        <v>3.673</v>
      </c>
      <c r="AE91" s="1040">
        <v>3.673</v>
      </c>
      <c r="AF91" s="1040">
        <v>3.673</v>
      </c>
    </row>
    <row r="92" spans="1:32" x14ac:dyDescent="0.25">
      <c r="A92" s="94" t="s">
        <v>571</v>
      </c>
      <c r="B92" s="75" t="s">
        <v>604</v>
      </c>
      <c r="C92" s="75" t="s">
        <v>572</v>
      </c>
      <c r="D92" s="7" t="s">
        <v>54</v>
      </c>
      <c r="E92" s="1042">
        <f t="shared" si="4"/>
        <v>3.6729166666666675</v>
      </c>
      <c r="F92" s="1042">
        <f t="shared" si="5"/>
        <v>3.6727500000000011</v>
      </c>
      <c r="G92" s="1042">
        <v>3.673</v>
      </c>
      <c r="H92" s="1042">
        <v>3.673</v>
      </c>
      <c r="I92" s="1040">
        <v>3.6720000000000002</v>
      </c>
      <c r="J92" s="1040">
        <v>3.6720000000000002</v>
      </c>
      <c r="K92" s="1040">
        <v>3.6720000000000002</v>
      </c>
      <c r="L92" s="1040">
        <v>3.673</v>
      </c>
      <c r="M92" s="1040">
        <v>3.673</v>
      </c>
      <c r="N92" s="1040">
        <v>3.673</v>
      </c>
      <c r="O92" s="1040">
        <v>3.673</v>
      </c>
      <c r="P92" s="1040">
        <v>3.673</v>
      </c>
      <c r="Q92" s="1040">
        <v>3.673</v>
      </c>
      <c r="R92" s="1040">
        <v>3.673</v>
      </c>
      <c r="S92" s="1040">
        <v>3.673</v>
      </c>
      <c r="T92" s="1040">
        <v>3.673</v>
      </c>
      <c r="U92" s="1040">
        <v>3.673</v>
      </c>
      <c r="V92" s="1040">
        <v>3.673</v>
      </c>
      <c r="W92" s="1040">
        <v>3.6720000000000002</v>
      </c>
      <c r="X92" s="1040">
        <v>3.673</v>
      </c>
      <c r="Y92" s="1040">
        <v>3.673</v>
      </c>
      <c r="Z92" s="1040">
        <v>3.673</v>
      </c>
      <c r="AA92" s="1040">
        <v>3.673</v>
      </c>
      <c r="AB92" s="1040">
        <v>3.673</v>
      </c>
      <c r="AC92" s="1040">
        <v>3.673</v>
      </c>
      <c r="AD92" s="1040">
        <v>3.673</v>
      </c>
      <c r="AE92" s="1040">
        <v>3.673</v>
      </c>
      <c r="AF92" s="1040">
        <v>3.673</v>
      </c>
    </row>
    <row r="93" spans="1:32" x14ac:dyDescent="0.25">
      <c r="A93" s="94" t="s">
        <v>576</v>
      </c>
      <c r="B93" s="75" t="s">
        <v>67</v>
      </c>
      <c r="C93" s="75" t="s">
        <v>572</v>
      </c>
      <c r="D93" s="7" t="s">
        <v>57</v>
      </c>
      <c r="E93" s="1042">
        <f t="shared" si="4"/>
        <v>0.8942500000000001</v>
      </c>
      <c r="F93" s="1042">
        <f t="shared" si="5"/>
        <v>0.84750000000000014</v>
      </c>
      <c r="G93" s="1042">
        <v>0.89200000000000002</v>
      </c>
      <c r="H93" s="1042">
        <v>0.874</v>
      </c>
      <c r="I93" s="1040">
        <v>0.80400000000000005</v>
      </c>
      <c r="J93" s="1040">
        <v>0.81899999999999995</v>
      </c>
      <c r="K93" s="1040">
        <v>0.81200000000000006</v>
      </c>
      <c r="L93" s="1040">
        <v>0.81200000000000006</v>
      </c>
      <c r="M93" s="1040">
        <v>0.85599999999999998</v>
      </c>
      <c r="N93" s="1040">
        <v>0.85599999999999998</v>
      </c>
      <c r="O93" s="1040">
        <v>0.85399999999999998</v>
      </c>
      <c r="P93" s="1040">
        <v>0.85899999999999999</v>
      </c>
      <c r="Q93" s="1040">
        <v>0.86099999999999999</v>
      </c>
      <c r="R93" s="1040">
        <v>0.88300000000000001</v>
      </c>
      <c r="S93" s="1040">
        <v>0.88</v>
      </c>
      <c r="T93" s="1040">
        <v>0.874</v>
      </c>
      <c r="U93" s="1040">
        <v>0.871</v>
      </c>
      <c r="V93" s="1040">
        <v>0.879</v>
      </c>
      <c r="W93" s="1040">
        <v>0.89100000000000001</v>
      </c>
      <c r="X93" s="1040">
        <v>0.89300000000000002</v>
      </c>
      <c r="Y93" s="1040">
        <v>0.89700000000000002</v>
      </c>
      <c r="Z93" s="1040">
        <v>0.879</v>
      </c>
      <c r="AA93" s="1040">
        <v>0.90300000000000002</v>
      </c>
      <c r="AB93" s="1040">
        <v>0.91</v>
      </c>
      <c r="AC93" s="1040">
        <v>0.91200000000000003</v>
      </c>
      <c r="AD93" s="1040">
        <v>0.89600000000000002</v>
      </c>
      <c r="AE93" s="1040">
        <v>0.90800000000000003</v>
      </c>
      <c r="AF93" s="1040">
        <v>0.89200000000000002</v>
      </c>
    </row>
    <row r="94" spans="1:32" x14ac:dyDescent="0.25">
      <c r="A94" s="94" t="s">
        <v>576</v>
      </c>
      <c r="B94" s="75" t="s">
        <v>605</v>
      </c>
      <c r="C94" s="75" t="s">
        <v>572</v>
      </c>
      <c r="D94" s="7" t="s">
        <v>57</v>
      </c>
      <c r="E94" s="1042">
        <f t="shared" si="4"/>
        <v>0.8942500000000001</v>
      </c>
      <c r="F94" s="1042">
        <f t="shared" si="5"/>
        <v>0.84750000000000014</v>
      </c>
      <c r="G94" s="1042">
        <v>0.89200000000000002</v>
      </c>
      <c r="H94" s="1042">
        <v>0.874</v>
      </c>
      <c r="I94" s="1040">
        <v>0.80400000000000005</v>
      </c>
      <c r="J94" s="1040">
        <v>0.81899999999999995</v>
      </c>
      <c r="K94" s="1040">
        <v>0.81200000000000006</v>
      </c>
      <c r="L94" s="1040">
        <v>0.81200000000000006</v>
      </c>
      <c r="M94" s="1040">
        <v>0.85599999999999998</v>
      </c>
      <c r="N94" s="1040">
        <v>0.85599999999999998</v>
      </c>
      <c r="O94" s="1040">
        <v>0.85399999999999998</v>
      </c>
      <c r="P94" s="1040">
        <v>0.85899999999999999</v>
      </c>
      <c r="Q94" s="1040">
        <v>0.86099999999999999</v>
      </c>
      <c r="R94" s="1040">
        <v>0.88300000000000001</v>
      </c>
      <c r="S94" s="1040">
        <v>0.88</v>
      </c>
      <c r="T94" s="1040">
        <v>0.874</v>
      </c>
      <c r="U94" s="1040">
        <v>0.871</v>
      </c>
      <c r="V94" s="1040">
        <v>0.879</v>
      </c>
      <c r="W94" s="1040">
        <v>0.89100000000000001</v>
      </c>
      <c r="X94" s="1040">
        <v>0.89300000000000002</v>
      </c>
      <c r="Y94" s="1040">
        <v>0.89700000000000002</v>
      </c>
      <c r="Z94" s="1040">
        <v>0.879</v>
      </c>
      <c r="AA94" s="1040">
        <v>0.90300000000000002</v>
      </c>
      <c r="AB94" s="1040">
        <v>0.91</v>
      </c>
      <c r="AC94" s="1040">
        <v>0.91200000000000003</v>
      </c>
      <c r="AD94" s="1040">
        <v>0.89600000000000002</v>
      </c>
      <c r="AE94" s="1040">
        <v>0.90800000000000003</v>
      </c>
      <c r="AF94" s="1040">
        <v>0.89200000000000002</v>
      </c>
    </row>
    <row r="95" spans="1:32" x14ac:dyDescent="0.25">
      <c r="A95" s="94" t="s">
        <v>576</v>
      </c>
      <c r="B95" s="75" t="s">
        <v>606</v>
      </c>
      <c r="C95" s="75" t="s">
        <v>572</v>
      </c>
      <c r="D95" s="7" t="s">
        <v>57</v>
      </c>
      <c r="E95" s="1042">
        <f t="shared" si="4"/>
        <v>0.8942500000000001</v>
      </c>
      <c r="F95" s="1042">
        <f t="shared" si="5"/>
        <v>0.84750000000000014</v>
      </c>
      <c r="G95" s="1042">
        <v>0.89200000000000002</v>
      </c>
      <c r="H95" s="1042">
        <v>0.874</v>
      </c>
      <c r="I95" s="1040">
        <v>0.80400000000000005</v>
      </c>
      <c r="J95" s="1040">
        <v>0.81899999999999995</v>
      </c>
      <c r="K95" s="1040">
        <v>0.81200000000000006</v>
      </c>
      <c r="L95" s="1040">
        <v>0.81200000000000006</v>
      </c>
      <c r="M95" s="1040">
        <v>0.85599999999999998</v>
      </c>
      <c r="N95" s="1040">
        <v>0.85599999999999998</v>
      </c>
      <c r="O95" s="1040">
        <v>0.85399999999999998</v>
      </c>
      <c r="P95" s="1040">
        <v>0.85899999999999999</v>
      </c>
      <c r="Q95" s="1040">
        <v>0.86099999999999999</v>
      </c>
      <c r="R95" s="1040">
        <v>0.88300000000000001</v>
      </c>
      <c r="S95" s="1040">
        <v>0.88</v>
      </c>
      <c r="T95" s="1040">
        <v>0.874</v>
      </c>
      <c r="U95" s="1040">
        <v>0.871</v>
      </c>
      <c r="V95" s="1040">
        <v>0.879</v>
      </c>
      <c r="W95" s="1040">
        <v>0.89100000000000001</v>
      </c>
      <c r="X95" s="1040">
        <v>0.89300000000000002</v>
      </c>
      <c r="Y95" s="1040">
        <v>0.89700000000000002</v>
      </c>
      <c r="Z95" s="1040">
        <v>0.879</v>
      </c>
      <c r="AA95" s="1040">
        <v>0.90300000000000002</v>
      </c>
      <c r="AB95" s="1040">
        <v>0.91</v>
      </c>
      <c r="AC95" s="1040">
        <v>0.91200000000000003</v>
      </c>
      <c r="AD95" s="1040">
        <v>0.89600000000000002</v>
      </c>
      <c r="AE95" s="1040">
        <v>0.90800000000000003</v>
      </c>
      <c r="AF95" s="1040">
        <v>0.89200000000000002</v>
      </c>
    </row>
    <row r="96" spans="1:32" x14ac:dyDescent="0.25">
      <c r="A96" s="94" t="s">
        <v>576</v>
      </c>
      <c r="B96" s="75" t="s">
        <v>607</v>
      </c>
      <c r="C96" s="75" t="s">
        <v>572</v>
      </c>
      <c r="D96" s="7" t="s">
        <v>57</v>
      </c>
      <c r="E96" s="1042">
        <f t="shared" si="4"/>
        <v>0.8942500000000001</v>
      </c>
      <c r="F96" s="1042">
        <f t="shared" si="5"/>
        <v>0.84750000000000014</v>
      </c>
      <c r="G96" s="1042">
        <v>0.89200000000000002</v>
      </c>
      <c r="H96" s="1042">
        <v>0.874</v>
      </c>
      <c r="I96" s="1040">
        <v>0.80400000000000005</v>
      </c>
      <c r="J96" s="1040">
        <v>0.81899999999999995</v>
      </c>
      <c r="K96" s="1040">
        <v>0.81200000000000006</v>
      </c>
      <c r="L96" s="1040">
        <v>0.81200000000000006</v>
      </c>
      <c r="M96" s="1040">
        <v>0.85599999999999998</v>
      </c>
      <c r="N96" s="1040">
        <v>0.85599999999999998</v>
      </c>
      <c r="O96" s="1040">
        <v>0.85399999999999998</v>
      </c>
      <c r="P96" s="1040">
        <v>0.85899999999999999</v>
      </c>
      <c r="Q96" s="1040">
        <v>0.86099999999999999</v>
      </c>
      <c r="R96" s="1040">
        <v>0.88300000000000001</v>
      </c>
      <c r="S96" s="1040">
        <v>0.88</v>
      </c>
      <c r="T96" s="1040">
        <v>0.874</v>
      </c>
      <c r="U96" s="1040">
        <v>0.871</v>
      </c>
      <c r="V96" s="1040">
        <v>0.879</v>
      </c>
      <c r="W96" s="1040">
        <v>0.89100000000000001</v>
      </c>
      <c r="X96" s="1040">
        <v>0.89300000000000002</v>
      </c>
      <c r="Y96" s="1040">
        <v>0.89700000000000002</v>
      </c>
      <c r="Z96" s="1040">
        <v>0.879</v>
      </c>
      <c r="AA96" s="1040">
        <v>0.90300000000000002</v>
      </c>
      <c r="AB96" s="1040">
        <v>0.91</v>
      </c>
      <c r="AC96" s="1040">
        <v>0.91200000000000003</v>
      </c>
      <c r="AD96" s="1040">
        <v>0.89600000000000002</v>
      </c>
      <c r="AE96" s="1040">
        <v>0.90800000000000003</v>
      </c>
      <c r="AF96" s="1040">
        <v>0.89200000000000002</v>
      </c>
    </row>
    <row r="97" spans="1:32" x14ac:dyDescent="0.25">
      <c r="A97" s="94" t="s">
        <v>576</v>
      </c>
      <c r="B97" s="75" t="s">
        <v>608</v>
      </c>
      <c r="C97" s="75" t="s">
        <v>572</v>
      </c>
      <c r="D97" s="7" t="s">
        <v>57</v>
      </c>
      <c r="E97" s="1042">
        <f t="shared" si="4"/>
        <v>0.8942500000000001</v>
      </c>
      <c r="F97" s="1042">
        <f t="shared" si="5"/>
        <v>0.84750000000000014</v>
      </c>
      <c r="G97" s="1042">
        <v>0.89200000000000002</v>
      </c>
      <c r="H97" s="1042">
        <v>0.874</v>
      </c>
      <c r="I97" s="1040">
        <v>0.80400000000000005</v>
      </c>
      <c r="J97" s="1040">
        <v>0.81899999999999995</v>
      </c>
      <c r="K97" s="1040">
        <v>0.81200000000000006</v>
      </c>
      <c r="L97" s="1040">
        <v>0.81200000000000006</v>
      </c>
      <c r="M97" s="1040">
        <v>0.85599999999999998</v>
      </c>
      <c r="N97" s="1040">
        <v>0.85599999999999998</v>
      </c>
      <c r="O97" s="1040">
        <v>0.85399999999999998</v>
      </c>
      <c r="P97" s="1040">
        <v>0.85899999999999999</v>
      </c>
      <c r="Q97" s="1040">
        <v>0.86099999999999999</v>
      </c>
      <c r="R97" s="1040">
        <v>0.88300000000000001</v>
      </c>
      <c r="S97" s="1040">
        <v>0.88</v>
      </c>
      <c r="T97" s="1040">
        <v>0.874</v>
      </c>
      <c r="U97" s="1040">
        <v>0.871</v>
      </c>
      <c r="V97" s="1040">
        <v>0.879</v>
      </c>
      <c r="W97" s="1040">
        <v>0.89100000000000001</v>
      </c>
      <c r="X97" s="1040">
        <v>0.89300000000000002</v>
      </c>
      <c r="Y97" s="1040">
        <v>0.89700000000000002</v>
      </c>
      <c r="Z97" s="1040">
        <v>0.879</v>
      </c>
      <c r="AA97" s="1040">
        <v>0.90300000000000002</v>
      </c>
      <c r="AB97" s="1040">
        <v>0.91</v>
      </c>
      <c r="AC97" s="1040">
        <v>0.91200000000000003</v>
      </c>
      <c r="AD97" s="1040">
        <v>0.89600000000000002</v>
      </c>
      <c r="AE97" s="1040">
        <v>0.90800000000000003</v>
      </c>
      <c r="AF97" s="1040">
        <v>0.89200000000000002</v>
      </c>
    </row>
    <row r="98" spans="1:32" x14ac:dyDescent="0.25">
      <c r="A98" s="94" t="s">
        <v>576</v>
      </c>
      <c r="B98" s="75" t="s">
        <v>609</v>
      </c>
      <c r="C98" s="75" t="s">
        <v>572</v>
      </c>
      <c r="D98" s="7" t="s">
        <v>57</v>
      </c>
      <c r="E98" s="1042">
        <f t="shared" ref="E98:E129" si="6">AVERAGE(U98:AF98)</f>
        <v>0.8942500000000001</v>
      </c>
      <c r="F98" s="1042">
        <f t="shared" ref="F98:F129" si="7">AVERAGE(I98:T98)</f>
        <v>0.84750000000000014</v>
      </c>
      <c r="G98" s="1042">
        <v>0.89200000000000002</v>
      </c>
      <c r="H98" s="1042">
        <v>0.874</v>
      </c>
      <c r="I98" s="1040">
        <v>0.80400000000000005</v>
      </c>
      <c r="J98" s="1040">
        <v>0.81899999999999995</v>
      </c>
      <c r="K98" s="1040">
        <v>0.81200000000000006</v>
      </c>
      <c r="L98" s="1040">
        <v>0.81200000000000006</v>
      </c>
      <c r="M98" s="1040">
        <v>0.85599999999999998</v>
      </c>
      <c r="N98" s="1040">
        <v>0.85599999999999998</v>
      </c>
      <c r="O98" s="1040">
        <v>0.85399999999999998</v>
      </c>
      <c r="P98" s="1040">
        <v>0.85899999999999999</v>
      </c>
      <c r="Q98" s="1040">
        <v>0.86099999999999999</v>
      </c>
      <c r="R98" s="1040">
        <v>0.88300000000000001</v>
      </c>
      <c r="S98" s="1040">
        <v>0.88</v>
      </c>
      <c r="T98" s="1040">
        <v>0.874</v>
      </c>
      <c r="U98" s="1040">
        <v>0.871</v>
      </c>
      <c r="V98" s="1040">
        <v>0.879</v>
      </c>
      <c r="W98" s="1040">
        <v>0.89100000000000001</v>
      </c>
      <c r="X98" s="1040">
        <v>0.89300000000000002</v>
      </c>
      <c r="Y98" s="1040">
        <v>0.89700000000000002</v>
      </c>
      <c r="Z98" s="1040">
        <v>0.879</v>
      </c>
      <c r="AA98" s="1040">
        <v>0.90300000000000002</v>
      </c>
      <c r="AB98" s="1040">
        <v>0.91</v>
      </c>
      <c r="AC98" s="1040">
        <v>0.91200000000000003</v>
      </c>
      <c r="AD98" s="1040">
        <v>0.89600000000000002</v>
      </c>
      <c r="AE98" s="1040">
        <v>0.90800000000000003</v>
      </c>
      <c r="AF98" s="1040">
        <v>0.89200000000000002</v>
      </c>
    </row>
    <row r="99" spans="1:32" x14ac:dyDescent="0.25">
      <c r="A99" s="94" t="s">
        <v>576</v>
      </c>
      <c r="B99" s="75" t="s">
        <v>131</v>
      </c>
      <c r="C99" s="75" t="s">
        <v>572</v>
      </c>
      <c r="D99" s="7" t="s">
        <v>57</v>
      </c>
      <c r="E99" s="1042">
        <f t="shared" si="6"/>
        <v>0.8942500000000001</v>
      </c>
      <c r="F99" s="1042">
        <f t="shared" si="7"/>
        <v>0.84750000000000014</v>
      </c>
      <c r="G99" s="1042">
        <v>0.89200000000000002</v>
      </c>
      <c r="H99" s="1042">
        <v>0.874</v>
      </c>
      <c r="I99" s="1040">
        <v>0.80400000000000005</v>
      </c>
      <c r="J99" s="1040">
        <v>0.81899999999999995</v>
      </c>
      <c r="K99" s="1040">
        <v>0.81200000000000006</v>
      </c>
      <c r="L99" s="1040">
        <v>0.81200000000000006</v>
      </c>
      <c r="M99" s="1040">
        <v>0.85599999999999998</v>
      </c>
      <c r="N99" s="1040">
        <v>0.85599999999999998</v>
      </c>
      <c r="O99" s="1040">
        <v>0.85399999999999998</v>
      </c>
      <c r="P99" s="1040">
        <v>0.85899999999999999</v>
      </c>
      <c r="Q99" s="1040">
        <v>0.86099999999999999</v>
      </c>
      <c r="R99" s="1040">
        <v>0.88300000000000001</v>
      </c>
      <c r="S99" s="1040">
        <v>0.88</v>
      </c>
      <c r="T99" s="1040">
        <v>0.874</v>
      </c>
      <c r="U99" s="1040">
        <v>0.871</v>
      </c>
      <c r="V99" s="1040">
        <v>0.879</v>
      </c>
      <c r="W99" s="1040">
        <v>0.89100000000000001</v>
      </c>
      <c r="X99" s="1040">
        <v>0.89300000000000002</v>
      </c>
      <c r="Y99" s="1040">
        <v>0.89700000000000002</v>
      </c>
      <c r="Z99" s="1040">
        <v>0.879</v>
      </c>
      <c r="AA99" s="1040">
        <v>0.90300000000000002</v>
      </c>
      <c r="AB99" s="1040">
        <v>0.91</v>
      </c>
      <c r="AC99" s="1040">
        <v>0.91200000000000003</v>
      </c>
      <c r="AD99" s="1040">
        <v>0.89600000000000002</v>
      </c>
      <c r="AE99" s="1040">
        <v>0.90800000000000003</v>
      </c>
      <c r="AF99" s="1040">
        <v>0.89200000000000002</v>
      </c>
    </row>
    <row r="100" spans="1:32" x14ac:dyDescent="0.25">
      <c r="A100" s="94" t="s">
        <v>610</v>
      </c>
      <c r="B100" s="75" t="s">
        <v>479</v>
      </c>
      <c r="C100" s="75" t="s">
        <v>572</v>
      </c>
      <c r="D100" s="7" t="s">
        <v>140</v>
      </c>
      <c r="E100" s="1042">
        <f t="shared" si="6"/>
        <v>42011.666666666664</v>
      </c>
      <c r="F100" s="1042">
        <f t="shared" si="7"/>
        <v>41033.816666666666</v>
      </c>
      <c r="G100" s="1042">
        <v>42000</v>
      </c>
      <c r="H100" s="1042">
        <v>42000</v>
      </c>
      <c r="I100" s="1040">
        <v>36855.5</v>
      </c>
      <c r="J100" s="1040">
        <v>37196.199999999997</v>
      </c>
      <c r="K100" s="1040">
        <v>37650.199999999997</v>
      </c>
      <c r="L100" s="1040">
        <v>41900</v>
      </c>
      <c r="M100" s="1040">
        <v>42151.5</v>
      </c>
      <c r="N100" s="1040">
        <v>42590</v>
      </c>
      <c r="O100" s="1040">
        <v>44062.400000000001</v>
      </c>
      <c r="P100" s="1040">
        <v>42000</v>
      </c>
      <c r="Q100" s="1040">
        <v>42000</v>
      </c>
      <c r="R100" s="1040">
        <v>42000</v>
      </c>
      <c r="S100" s="1040">
        <v>42000</v>
      </c>
      <c r="T100" s="1040">
        <v>42000</v>
      </c>
      <c r="U100" s="1040">
        <v>42000</v>
      </c>
      <c r="V100" s="1040">
        <v>42000</v>
      </c>
      <c r="W100" s="1040">
        <v>42000</v>
      </c>
      <c r="X100" s="1040">
        <v>42035</v>
      </c>
      <c r="Y100" s="1040">
        <v>42052.5</v>
      </c>
      <c r="Z100" s="1040">
        <v>42052.5</v>
      </c>
      <c r="AA100" s="1040">
        <v>42000</v>
      </c>
      <c r="AB100" s="1040">
        <v>42000</v>
      </c>
      <c r="AC100" s="1040">
        <v>42000</v>
      </c>
      <c r="AD100" s="1040">
        <v>42000</v>
      </c>
      <c r="AE100" s="1040">
        <v>42000</v>
      </c>
      <c r="AF100" s="1040">
        <v>42000</v>
      </c>
    </row>
    <row r="101" spans="1:32" x14ac:dyDescent="0.25">
      <c r="A101" s="94" t="s">
        <v>611</v>
      </c>
      <c r="B101" s="75" t="s">
        <v>68</v>
      </c>
      <c r="C101" s="75" t="s">
        <v>572</v>
      </c>
      <c r="D101" s="7" t="s">
        <v>69</v>
      </c>
      <c r="E101" s="1042">
        <f t="shared" si="6"/>
        <v>14.440916666666668</v>
      </c>
      <c r="F101" s="1042">
        <f t="shared" si="7"/>
        <v>13.269833333333336</v>
      </c>
      <c r="G101" s="1042">
        <v>13.999000000000001</v>
      </c>
      <c r="H101" s="1042">
        <v>14.382</v>
      </c>
      <c r="I101" s="1040">
        <v>11.885</v>
      </c>
      <c r="J101" s="1040">
        <v>11.749000000000001</v>
      </c>
      <c r="K101" s="1040">
        <v>11.813000000000001</v>
      </c>
      <c r="L101" s="1040">
        <v>12.4</v>
      </c>
      <c r="M101" s="1040">
        <v>12.597</v>
      </c>
      <c r="N101" s="1040">
        <v>13.701000000000001</v>
      </c>
      <c r="O101" s="1040">
        <v>13.146000000000001</v>
      </c>
      <c r="P101" s="1040">
        <v>14.962</v>
      </c>
      <c r="Q101" s="1040">
        <v>14.137</v>
      </c>
      <c r="R101" s="1040">
        <v>14.714</v>
      </c>
      <c r="S101" s="1040">
        <v>13.752000000000001</v>
      </c>
      <c r="T101" s="1040">
        <v>14.382</v>
      </c>
      <c r="U101" s="1040">
        <v>13.303000000000001</v>
      </c>
      <c r="V101" s="1040">
        <v>13.994</v>
      </c>
      <c r="W101" s="1040">
        <v>14.510999999999999</v>
      </c>
      <c r="X101" s="1040">
        <v>14.317</v>
      </c>
      <c r="Y101" s="1040">
        <v>14.69</v>
      </c>
      <c r="Z101" s="1040">
        <v>14.045</v>
      </c>
      <c r="AA101" s="1040">
        <v>14.346</v>
      </c>
      <c r="AB101" s="1040">
        <v>15.185</v>
      </c>
      <c r="AC101" s="1040">
        <v>15.25</v>
      </c>
      <c r="AD101" s="1040">
        <v>14.997</v>
      </c>
      <c r="AE101" s="1040">
        <v>14.654</v>
      </c>
      <c r="AF101" s="1040">
        <v>13.999000000000001</v>
      </c>
    </row>
    <row r="102" spans="1:32" x14ac:dyDescent="0.25">
      <c r="A102" s="94" t="s">
        <v>574</v>
      </c>
      <c r="B102" s="75" t="s">
        <v>70</v>
      </c>
      <c r="C102" s="75" t="s">
        <v>572</v>
      </c>
      <c r="D102" s="7" t="s">
        <v>71</v>
      </c>
      <c r="E102" s="1042">
        <f t="shared" si="6"/>
        <v>382.70425</v>
      </c>
      <c r="F102" s="1042">
        <f t="shared" si="7"/>
        <v>345.96133333333336</v>
      </c>
      <c r="G102" s="1042">
        <v>382.92500000000001</v>
      </c>
      <c r="H102" s="1042">
        <v>382.56200000000001</v>
      </c>
      <c r="I102" s="1040">
        <v>322.10300000000001</v>
      </c>
      <c r="J102" s="1040">
        <v>319.697</v>
      </c>
      <c r="K102" s="1040">
        <v>318.548</v>
      </c>
      <c r="L102" s="1040">
        <v>326.53500000000003</v>
      </c>
      <c r="M102" s="1040">
        <v>328.65</v>
      </c>
      <c r="N102" s="1040">
        <v>340.93</v>
      </c>
      <c r="O102" s="1040">
        <v>346.27</v>
      </c>
      <c r="P102" s="1040">
        <v>363.21899999999999</v>
      </c>
      <c r="Q102" s="1040">
        <v>362.673</v>
      </c>
      <c r="R102" s="1040">
        <v>368.68700000000001</v>
      </c>
      <c r="S102" s="1040">
        <v>371.66199999999998</v>
      </c>
      <c r="T102" s="1040">
        <v>382.56200000000001</v>
      </c>
      <c r="U102" s="1040">
        <v>379.55700000000002</v>
      </c>
      <c r="V102" s="1040">
        <v>374.76</v>
      </c>
      <c r="W102" s="1040">
        <v>379.697</v>
      </c>
      <c r="X102" s="1040">
        <v>379.8</v>
      </c>
      <c r="Y102" s="1040">
        <v>380.697</v>
      </c>
      <c r="Z102" s="1040">
        <v>379.88499999999999</v>
      </c>
      <c r="AA102" s="1040">
        <v>384.43</v>
      </c>
      <c r="AB102" s="1040">
        <v>387.27499999999998</v>
      </c>
      <c r="AC102" s="1040">
        <v>388.32499999999999</v>
      </c>
      <c r="AD102" s="1040">
        <v>388.52499999999998</v>
      </c>
      <c r="AE102" s="1040">
        <v>386.57499999999999</v>
      </c>
      <c r="AF102" s="1040">
        <v>382.92500000000001</v>
      </c>
    </row>
    <row r="103" spans="1:32" x14ac:dyDescent="0.25">
      <c r="A103" s="94" t="s">
        <v>576</v>
      </c>
      <c r="B103" s="75" t="s">
        <v>132</v>
      </c>
      <c r="C103" s="75" t="s">
        <v>572</v>
      </c>
      <c r="D103" s="7" t="s">
        <v>57</v>
      </c>
      <c r="E103" s="1042">
        <f t="shared" si="6"/>
        <v>0.8942500000000001</v>
      </c>
      <c r="F103" s="1042">
        <f t="shared" si="7"/>
        <v>0.84750000000000014</v>
      </c>
      <c r="G103" s="1042">
        <v>0.89200000000000002</v>
      </c>
      <c r="H103" s="1042">
        <v>0.874</v>
      </c>
      <c r="I103" s="1040">
        <v>0.80400000000000005</v>
      </c>
      <c r="J103" s="1040">
        <v>0.81899999999999995</v>
      </c>
      <c r="K103" s="1040">
        <v>0.81200000000000006</v>
      </c>
      <c r="L103" s="1040">
        <v>0.81200000000000006</v>
      </c>
      <c r="M103" s="1040">
        <v>0.85599999999999998</v>
      </c>
      <c r="N103" s="1040">
        <v>0.85599999999999998</v>
      </c>
      <c r="O103" s="1040">
        <v>0.85399999999999998</v>
      </c>
      <c r="P103" s="1040">
        <v>0.85899999999999999</v>
      </c>
      <c r="Q103" s="1040">
        <v>0.86099999999999999</v>
      </c>
      <c r="R103" s="1040">
        <v>0.88300000000000001</v>
      </c>
      <c r="S103" s="1040">
        <v>0.88</v>
      </c>
      <c r="T103" s="1040">
        <v>0.874</v>
      </c>
      <c r="U103" s="1040">
        <v>0.871</v>
      </c>
      <c r="V103" s="1040">
        <v>0.879</v>
      </c>
      <c r="W103" s="1040">
        <v>0.89100000000000001</v>
      </c>
      <c r="X103" s="1040">
        <v>0.89300000000000002</v>
      </c>
      <c r="Y103" s="1040">
        <v>0.89700000000000002</v>
      </c>
      <c r="Z103" s="1040">
        <v>0.879</v>
      </c>
      <c r="AA103" s="1040">
        <v>0.90300000000000002</v>
      </c>
      <c r="AB103" s="1040">
        <v>0.91</v>
      </c>
      <c r="AC103" s="1040">
        <v>0.91200000000000003</v>
      </c>
      <c r="AD103" s="1040">
        <v>0.89600000000000002</v>
      </c>
      <c r="AE103" s="1040">
        <v>0.90800000000000003</v>
      </c>
      <c r="AF103" s="1040">
        <v>0.89200000000000002</v>
      </c>
    </row>
    <row r="104" spans="1:32" x14ac:dyDescent="0.25">
      <c r="A104" s="94" t="s">
        <v>612</v>
      </c>
      <c r="B104" s="75" t="s">
        <v>133</v>
      </c>
      <c r="C104" s="75" t="s">
        <v>572</v>
      </c>
      <c r="D104" s="7" t="s">
        <v>613</v>
      </c>
      <c r="E104" s="1042">
        <f t="shared" si="6"/>
        <v>0.78358333333333341</v>
      </c>
      <c r="F104" s="1042">
        <f t="shared" si="7"/>
        <v>0.75216666666666665</v>
      </c>
      <c r="G104" s="1042">
        <v>0.754</v>
      </c>
      <c r="H104" s="1042">
        <v>0.78500000000000003</v>
      </c>
      <c r="I104" s="1040">
        <v>0.70499999999999996</v>
      </c>
      <c r="J104" s="1040">
        <v>0.72199999999999998</v>
      </c>
      <c r="K104" s="1040">
        <v>0.71199999999999997</v>
      </c>
      <c r="L104" s="1040">
        <v>0.72699999999999998</v>
      </c>
      <c r="M104" s="1040">
        <v>0.752</v>
      </c>
      <c r="N104" s="1040">
        <v>0.75700000000000001</v>
      </c>
      <c r="O104" s="1040">
        <v>0.76200000000000001</v>
      </c>
      <c r="P104" s="1040">
        <v>0.77</v>
      </c>
      <c r="Q104" s="1040">
        <v>0.76600000000000001</v>
      </c>
      <c r="R104" s="1040">
        <v>0.78500000000000003</v>
      </c>
      <c r="S104" s="1040">
        <v>0.78300000000000003</v>
      </c>
      <c r="T104" s="1040">
        <v>0.78500000000000003</v>
      </c>
      <c r="U104" s="1040">
        <v>0.76200000000000001</v>
      </c>
      <c r="V104" s="1040">
        <v>0.752</v>
      </c>
      <c r="W104" s="1040">
        <v>0.76600000000000001</v>
      </c>
      <c r="X104" s="1040">
        <v>0.77</v>
      </c>
      <c r="Y104" s="1040">
        <v>0.79300000000000004</v>
      </c>
      <c r="Z104" s="1040">
        <v>0.78700000000000003</v>
      </c>
      <c r="AA104" s="1040">
        <v>0.82199999999999995</v>
      </c>
      <c r="AB104" s="1040">
        <v>0.82199999999999995</v>
      </c>
      <c r="AC104" s="1040">
        <v>0.82899999999999996</v>
      </c>
      <c r="AD104" s="1040">
        <v>0.77300000000000002</v>
      </c>
      <c r="AE104" s="1040">
        <v>0.77300000000000002</v>
      </c>
      <c r="AF104" s="1040">
        <v>0.754</v>
      </c>
    </row>
    <row r="105" spans="1:32" x14ac:dyDescent="0.25">
      <c r="A105" s="94" t="s">
        <v>576</v>
      </c>
      <c r="B105" s="75" t="s">
        <v>134</v>
      </c>
      <c r="C105" s="75" t="s">
        <v>572</v>
      </c>
      <c r="D105" s="7" t="s">
        <v>57</v>
      </c>
      <c r="E105" s="1042">
        <f t="shared" si="6"/>
        <v>0.8942500000000001</v>
      </c>
      <c r="F105" s="1042">
        <f t="shared" si="7"/>
        <v>0.84750000000000014</v>
      </c>
      <c r="G105" s="1042">
        <v>0.89200000000000002</v>
      </c>
      <c r="H105" s="1042">
        <v>0.874</v>
      </c>
      <c r="I105" s="1040">
        <v>0.80400000000000005</v>
      </c>
      <c r="J105" s="1040">
        <v>0.81899999999999995</v>
      </c>
      <c r="K105" s="1040">
        <v>0.81200000000000006</v>
      </c>
      <c r="L105" s="1040">
        <v>0.81200000000000006</v>
      </c>
      <c r="M105" s="1040">
        <v>0.85599999999999998</v>
      </c>
      <c r="N105" s="1040">
        <v>0.85599999999999998</v>
      </c>
      <c r="O105" s="1040">
        <v>0.85399999999999998</v>
      </c>
      <c r="P105" s="1040">
        <v>0.85899999999999999</v>
      </c>
      <c r="Q105" s="1040">
        <v>0.86099999999999999</v>
      </c>
      <c r="R105" s="1040">
        <v>0.88300000000000001</v>
      </c>
      <c r="S105" s="1040">
        <v>0.88</v>
      </c>
      <c r="T105" s="1040">
        <v>0.874</v>
      </c>
      <c r="U105" s="1040">
        <v>0.871</v>
      </c>
      <c r="V105" s="1040">
        <v>0.879</v>
      </c>
      <c r="W105" s="1040">
        <v>0.89100000000000001</v>
      </c>
      <c r="X105" s="1040">
        <v>0.89300000000000002</v>
      </c>
      <c r="Y105" s="1040">
        <v>0.89700000000000002</v>
      </c>
      <c r="Z105" s="1040">
        <v>0.879</v>
      </c>
      <c r="AA105" s="1040">
        <v>0.90300000000000002</v>
      </c>
      <c r="AB105" s="1040">
        <v>0.91</v>
      </c>
      <c r="AC105" s="1040">
        <v>0.91200000000000003</v>
      </c>
      <c r="AD105" s="1040">
        <v>0.89600000000000002</v>
      </c>
      <c r="AE105" s="1040">
        <v>0.90800000000000003</v>
      </c>
      <c r="AF105" s="1040">
        <v>0.89200000000000002</v>
      </c>
    </row>
    <row r="106" spans="1:32" x14ac:dyDescent="0.25">
      <c r="A106" s="94" t="s">
        <v>576</v>
      </c>
      <c r="B106" s="75" t="s">
        <v>614</v>
      </c>
      <c r="C106" s="75" t="s">
        <v>572</v>
      </c>
      <c r="D106" s="7" t="s">
        <v>57</v>
      </c>
      <c r="E106" s="1042">
        <f t="shared" si="6"/>
        <v>0.8942500000000001</v>
      </c>
      <c r="F106" s="1042">
        <f t="shared" si="7"/>
        <v>0.84750000000000014</v>
      </c>
      <c r="G106" s="1042">
        <v>0.89200000000000002</v>
      </c>
      <c r="H106" s="1042">
        <v>0.874</v>
      </c>
      <c r="I106" s="1040">
        <v>0.80400000000000005</v>
      </c>
      <c r="J106" s="1040">
        <v>0.81899999999999995</v>
      </c>
      <c r="K106" s="1040">
        <v>0.81200000000000006</v>
      </c>
      <c r="L106" s="1040">
        <v>0.81200000000000006</v>
      </c>
      <c r="M106" s="1040">
        <v>0.85599999999999998</v>
      </c>
      <c r="N106" s="1040">
        <v>0.85599999999999998</v>
      </c>
      <c r="O106" s="1040">
        <v>0.85399999999999998</v>
      </c>
      <c r="P106" s="1040">
        <v>0.85899999999999999</v>
      </c>
      <c r="Q106" s="1040">
        <v>0.86099999999999999</v>
      </c>
      <c r="R106" s="1040">
        <v>0.88300000000000001</v>
      </c>
      <c r="S106" s="1040">
        <v>0.88</v>
      </c>
      <c r="T106" s="1040">
        <v>0.874</v>
      </c>
      <c r="U106" s="1040">
        <v>0.871</v>
      </c>
      <c r="V106" s="1040">
        <v>0.879</v>
      </c>
      <c r="W106" s="1040">
        <v>0.89100000000000001</v>
      </c>
      <c r="X106" s="1040">
        <v>0.89300000000000002</v>
      </c>
      <c r="Y106" s="1040">
        <v>0.89700000000000002</v>
      </c>
      <c r="Z106" s="1040">
        <v>0.879</v>
      </c>
      <c r="AA106" s="1040">
        <v>0.90300000000000002</v>
      </c>
      <c r="AB106" s="1040">
        <v>0.91</v>
      </c>
      <c r="AC106" s="1040">
        <v>0.91200000000000003</v>
      </c>
      <c r="AD106" s="1040">
        <v>0.89600000000000002</v>
      </c>
      <c r="AE106" s="1040">
        <v>0.90800000000000003</v>
      </c>
      <c r="AF106" s="1040">
        <v>0.89200000000000002</v>
      </c>
    </row>
    <row r="107" spans="1:32" x14ac:dyDescent="0.25">
      <c r="A107" s="94" t="s">
        <v>612</v>
      </c>
      <c r="B107" s="75" t="s">
        <v>615</v>
      </c>
      <c r="C107" s="75" t="s">
        <v>572</v>
      </c>
      <c r="D107" s="7" t="s">
        <v>613</v>
      </c>
      <c r="E107" s="1042">
        <f t="shared" si="6"/>
        <v>0.78358333333333341</v>
      </c>
      <c r="F107" s="1042">
        <f t="shared" si="7"/>
        <v>0.75216666666666665</v>
      </c>
      <c r="G107" s="1042">
        <v>0.754</v>
      </c>
      <c r="H107" s="1042">
        <v>0.78500000000000003</v>
      </c>
      <c r="I107" s="1040">
        <v>0.70499999999999996</v>
      </c>
      <c r="J107" s="1040">
        <v>0.72199999999999998</v>
      </c>
      <c r="K107" s="1040">
        <v>0.71199999999999997</v>
      </c>
      <c r="L107" s="1040">
        <v>0.72699999999999998</v>
      </c>
      <c r="M107" s="1040">
        <v>0.752</v>
      </c>
      <c r="N107" s="1040">
        <v>0.75700000000000001</v>
      </c>
      <c r="O107" s="1040">
        <v>0.76200000000000001</v>
      </c>
      <c r="P107" s="1040">
        <v>0.77</v>
      </c>
      <c r="Q107" s="1040">
        <v>0.76600000000000001</v>
      </c>
      <c r="R107" s="1040">
        <v>0.78500000000000003</v>
      </c>
      <c r="S107" s="1040">
        <v>0.78300000000000003</v>
      </c>
      <c r="T107" s="1040">
        <v>0.78500000000000003</v>
      </c>
      <c r="U107" s="1040">
        <v>0.76200000000000001</v>
      </c>
      <c r="V107" s="1040">
        <v>0.752</v>
      </c>
      <c r="W107" s="1040">
        <v>0.76600000000000001</v>
      </c>
      <c r="X107" s="1040">
        <v>0.77</v>
      </c>
      <c r="Y107" s="1040">
        <v>0.79300000000000004</v>
      </c>
      <c r="Z107" s="1040">
        <v>0.78700000000000003</v>
      </c>
      <c r="AA107" s="1040">
        <v>0.82199999999999995</v>
      </c>
      <c r="AB107" s="1040">
        <v>0.82199999999999995</v>
      </c>
      <c r="AC107" s="1040">
        <v>0.82899999999999996</v>
      </c>
      <c r="AD107" s="1040">
        <v>0.77300000000000002</v>
      </c>
      <c r="AE107" s="1040">
        <v>0.77300000000000002</v>
      </c>
      <c r="AF107" s="1040">
        <v>0.754</v>
      </c>
    </row>
    <row r="108" spans="1:32" x14ac:dyDescent="0.25">
      <c r="A108" s="94" t="s">
        <v>576</v>
      </c>
      <c r="B108" s="75" t="s">
        <v>72</v>
      </c>
      <c r="C108" s="75" t="s">
        <v>572</v>
      </c>
      <c r="D108" s="7" t="s">
        <v>57</v>
      </c>
      <c r="E108" s="1042">
        <f t="shared" si="6"/>
        <v>0.8942500000000001</v>
      </c>
      <c r="F108" s="1042">
        <f t="shared" si="7"/>
        <v>0.84750000000000014</v>
      </c>
      <c r="G108" s="1042">
        <v>0.89200000000000002</v>
      </c>
      <c r="H108" s="1042">
        <v>0.874</v>
      </c>
      <c r="I108" s="1040">
        <v>0.80400000000000005</v>
      </c>
      <c r="J108" s="1040">
        <v>0.81899999999999995</v>
      </c>
      <c r="K108" s="1040">
        <v>0.81200000000000006</v>
      </c>
      <c r="L108" s="1040">
        <v>0.81200000000000006</v>
      </c>
      <c r="M108" s="1040">
        <v>0.85599999999999998</v>
      </c>
      <c r="N108" s="1040">
        <v>0.85599999999999998</v>
      </c>
      <c r="O108" s="1040">
        <v>0.85399999999999998</v>
      </c>
      <c r="P108" s="1040">
        <v>0.85899999999999999</v>
      </c>
      <c r="Q108" s="1040">
        <v>0.86099999999999999</v>
      </c>
      <c r="R108" s="1040">
        <v>0.88300000000000001</v>
      </c>
      <c r="S108" s="1040">
        <v>0.88</v>
      </c>
      <c r="T108" s="1040">
        <v>0.874</v>
      </c>
      <c r="U108" s="1040">
        <v>0.871</v>
      </c>
      <c r="V108" s="1040">
        <v>0.879</v>
      </c>
      <c r="W108" s="1040">
        <v>0.89100000000000001</v>
      </c>
      <c r="X108" s="1040">
        <v>0.89300000000000002</v>
      </c>
      <c r="Y108" s="1040">
        <v>0.89700000000000002</v>
      </c>
      <c r="Z108" s="1040">
        <v>0.879</v>
      </c>
      <c r="AA108" s="1040">
        <v>0.90300000000000002</v>
      </c>
      <c r="AB108" s="1040">
        <v>0.91</v>
      </c>
      <c r="AC108" s="1040">
        <v>0.91200000000000003</v>
      </c>
      <c r="AD108" s="1040">
        <v>0.89600000000000002</v>
      </c>
      <c r="AE108" s="1040">
        <v>0.90800000000000003</v>
      </c>
      <c r="AF108" s="1040">
        <v>0.89200000000000002</v>
      </c>
    </row>
    <row r="109" spans="1:32" x14ac:dyDescent="0.25">
      <c r="A109" s="94" t="s">
        <v>576</v>
      </c>
      <c r="B109" s="75" t="s">
        <v>73</v>
      </c>
      <c r="C109" s="75" t="s">
        <v>572</v>
      </c>
      <c r="D109" s="7" t="s">
        <v>57</v>
      </c>
      <c r="E109" s="1042">
        <f t="shared" si="6"/>
        <v>0.8942500000000001</v>
      </c>
      <c r="F109" s="1042">
        <f t="shared" si="7"/>
        <v>0.84750000000000014</v>
      </c>
      <c r="G109" s="1042">
        <v>0.89200000000000002</v>
      </c>
      <c r="H109" s="1042">
        <v>0.874</v>
      </c>
      <c r="I109" s="1040">
        <v>0.80400000000000005</v>
      </c>
      <c r="J109" s="1040">
        <v>0.81899999999999995</v>
      </c>
      <c r="K109" s="1040">
        <v>0.81200000000000006</v>
      </c>
      <c r="L109" s="1040">
        <v>0.81200000000000006</v>
      </c>
      <c r="M109" s="1040">
        <v>0.85599999999999998</v>
      </c>
      <c r="N109" s="1040">
        <v>0.85599999999999998</v>
      </c>
      <c r="O109" s="1040">
        <v>0.85399999999999998</v>
      </c>
      <c r="P109" s="1040">
        <v>0.85899999999999999</v>
      </c>
      <c r="Q109" s="1040">
        <v>0.86099999999999999</v>
      </c>
      <c r="R109" s="1040">
        <v>0.88300000000000001</v>
      </c>
      <c r="S109" s="1040">
        <v>0.88</v>
      </c>
      <c r="T109" s="1040">
        <v>0.874</v>
      </c>
      <c r="U109" s="1040">
        <v>0.871</v>
      </c>
      <c r="V109" s="1040">
        <v>0.879</v>
      </c>
      <c r="W109" s="1040">
        <v>0.89100000000000001</v>
      </c>
      <c r="X109" s="1040">
        <v>0.89300000000000002</v>
      </c>
      <c r="Y109" s="1040">
        <v>0.89700000000000002</v>
      </c>
      <c r="Z109" s="1040">
        <v>0.879</v>
      </c>
      <c r="AA109" s="1040">
        <v>0.90300000000000002</v>
      </c>
      <c r="AB109" s="1040">
        <v>0.91</v>
      </c>
      <c r="AC109" s="1040">
        <v>0.91200000000000003</v>
      </c>
      <c r="AD109" s="1040">
        <v>0.89600000000000002</v>
      </c>
      <c r="AE109" s="1040">
        <v>0.90800000000000003</v>
      </c>
      <c r="AF109" s="1040">
        <v>0.89200000000000002</v>
      </c>
    </row>
    <row r="110" spans="1:32" x14ac:dyDescent="0.25">
      <c r="A110" s="94" t="s">
        <v>616</v>
      </c>
      <c r="B110" s="75" t="s">
        <v>617</v>
      </c>
      <c r="C110" s="75" t="s">
        <v>572</v>
      </c>
      <c r="D110" s="7" t="s">
        <v>422</v>
      </c>
      <c r="E110" s="1042">
        <f t="shared" si="6"/>
        <v>13.387583333333332</v>
      </c>
      <c r="F110" s="1042">
        <f t="shared" si="7"/>
        <v>13.128916666666663</v>
      </c>
      <c r="G110" s="1042">
        <v>13.7</v>
      </c>
      <c r="H110" s="1042">
        <v>13.170999999999999</v>
      </c>
      <c r="I110" s="1040">
        <v>13.170999999999999</v>
      </c>
      <c r="J110" s="1040">
        <v>13.093999999999999</v>
      </c>
      <c r="K110" s="1040">
        <v>13.295999999999999</v>
      </c>
      <c r="L110" s="1040">
        <v>13.026999999999999</v>
      </c>
      <c r="M110" s="1040">
        <v>13.022</v>
      </c>
      <c r="N110" s="1040">
        <v>13.11</v>
      </c>
      <c r="O110" s="1040">
        <v>13.015000000000001</v>
      </c>
      <c r="P110" s="1040">
        <v>13.154</v>
      </c>
      <c r="Q110" s="1040">
        <v>13.186</v>
      </c>
      <c r="R110" s="1040">
        <v>13.153</v>
      </c>
      <c r="S110" s="1040">
        <v>13.148</v>
      </c>
      <c r="T110" s="1040">
        <v>13.170999999999999</v>
      </c>
      <c r="U110" s="1040">
        <v>13.215999999999999</v>
      </c>
      <c r="V110" s="1040">
        <v>13.221</v>
      </c>
      <c r="W110" s="1040">
        <v>13.176</v>
      </c>
      <c r="X110" s="1040">
        <v>13.079000000000001</v>
      </c>
      <c r="Y110" s="1040">
        <v>12.837</v>
      </c>
      <c r="Z110" s="1040">
        <v>12.884</v>
      </c>
      <c r="AA110" s="1040">
        <v>13.685</v>
      </c>
      <c r="AB110" s="1040">
        <v>13.67</v>
      </c>
      <c r="AC110" s="1040">
        <v>13.739000000000001</v>
      </c>
      <c r="AD110" s="1040">
        <v>13.744</v>
      </c>
      <c r="AE110" s="1040">
        <v>13.7</v>
      </c>
      <c r="AF110" s="1040">
        <v>13.7</v>
      </c>
    </row>
    <row r="111" spans="1:32" x14ac:dyDescent="0.25">
      <c r="A111" s="94" t="s">
        <v>618</v>
      </c>
      <c r="B111" s="75" t="s">
        <v>74</v>
      </c>
      <c r="C111" s="75" t="s">
        <v>572</v>
      </c>
      <c r="D111" s="7" t="s">
        <v>619</v>
      </c>
      <c r="E111" s="1042">
        <f t="shared" si="6"/>
        <v>64.714833333333331</v>
      </c>
      <c r="F111" s="1042">
        <f t="shared" si="7"/>
        <v>62.913666666666678</v>
      </c>
      <c r="G111" s="1042">
        <v>61.933999999999997</v>
      </c>
      <c r="H111" s="1042">
        <v>69.459000000000003</v>
      </c>
      <c r="I111" s="1040">
        <v>56.243000000000002</v>
      </c>
      <c r="J111" s="1040">
        <v>56.274999999999999</v>
      </c>
      <c r="K111" s="1040">
        <v>57.232999999999997</v>
      </c>
      <c r="L111" s="1040">
        <v>62.73</v>
      </c>
      <c r="M111" s="1040">
        <v>62.185000000000002</v>
      </c>
      <c r="N111" s="1040">
        <v>62.744999999999997</v>
      </c>
      <c r="O111" s="1040">
        <v>62.332000000000001</v>
      </c>
      <c r="P111" s="1040">
        <v>67.814999999999998</v>
      </c>
      <c r="Q111" s="1040">
        <v>65.584000000000003</v>
      </c>
      <c r="R111" s="1040">
        <v>65.69</v>
      </c>
      <c r="S111" s="1040">
        <v>66.673000000000002</v>
      </c>
      <c r="T111" s="1040">
        <v>69.459000000000003</v>
      </c>
      <c r="U111" s="1040">
        <v>65.391999999999996</v>
      </c>
      <c r="V111" s="1040">
        <v>65.813999999999993</v>
      </c>
      <c r="W111" s="1040">
        <v>65.120999999999995</v>
      </c>
      <c r="X111" s="1040">
        <v>64.521000000000001</v>
      </c>
      <c r="Y111" s="1040">
        <v>65.349999999999994</v>
      </c>
      <c r="Z111" s="1040">
        <v>63.207000000000001</v>
      </c>
      <c r="AA111" s="1040">
        <v>63.664000000000001</v>
      </c>
      <c r="AB111" s="1040">
        <v>66.712000000000003</v>
      </c>
      <c r="AC111" s="1040">
        <v>66.772000000000006</v>
      </c>
      <c r="AD111" s="1040">
        <v>63.722000000000001</v>
      </c>
      <c r="AE111" s="1040">
        <v>64.369</v>
      </c>
      <c r="AF111" s="1040">
        <v>61.933999999999997</v>
      </c>
    </row>
    <row r="112" spans="1:32" x14ac:dyDescent="0.25">
      <c r="A112" s="94" t="s">
        <v>620</v>
      </c>
      <c r="B112" s="75" t="s">
        <v>76</v>
      </c>
      <c r="C112" s="75" t="s">
        <v>572</v>
      </c>
      <c r="D112" s="7" t="s">
        <v>77</v>
      </c>
      <c r="E112" s="1042">
        <f t="shared" si="6"/>
        <v>0.3844999999999999</v>
      </c>
      <c r="F112" s="1042">
        <f t="shared" si="7"/>
        <v>0.38399999999999995</v>
      </c>
      <c r="G112" s="1042">
        <v>0.38500000000000001</v>
      </c>
      <c r="H112" s="1042">
        <v>0.38400000000000001</v>
      </c>
      <c r="I112" s="1040">
        <v>0.38400000000000001</v>
      </c>
      <c r="J112" s="1040">
        <v>0.38400000000000001</v>
      </c>
      <c r="K112" s="1040">
        <v>0.38400000000000001</v>
      </c>
      <c r="L112" s="1040">
        <v>0.38400000000000001</v>
      </c>
      <c r="M112" s="1040">
        <v>0.38400000000000001</v>
      </c>
      <c r="N112" s="1040">
        <v>0.38400000000000001</v>
      </c>
      <c r="O112" s="1040">
        <v>0.38400000000000001</v>
      </c>
      <c r="P112" s="1040">
        <v>0.38400000000000001</v>
      </c>
      <c r="Q112" s="1040">
        <v>0.38400000000000001</v>
      </c>
      <c r="R112" s="1040">
        <v>0.38400000000000001</v>
      </c>
      <c r="S112" s="1040">
        <v>0.38400000000000001</v>
      </c>
      <c r="T112" s="1040">
        <v>0.38400000000000001</v>
      </c>
      <c r="U112" s="1040">
        <v>0.38400000000000001</v>
      </c>
      <c r="V112" s="1040">
        <v>0.38400000000000001</v>
      </c>
      <c r="W112" s="1040">
        <v>0.38400000000000001</v>
      </c>
      <c r="X112" s="1040">
        <v>0.38400000000000001</v>
      </c>
      <c r="Y112" s="1040">
        <v>0.38400000000000001</v>
      </c>
      <c r="Z112" s="1040">
        <v>0.38400000000000001</v>
      </c>
      <c r="AA112" s="1040">
        <v>0.38500000000000001</v>
      </c>
      <c r="AB112" s="1040">
        <v>0.38500000000000001</v>
      </c>
      <c r="AC112" s="1040">
        <v>0.38500000000000001</v>
      </c>
      <c r="AD112" s="1040">
        <v>0.38500000000000001</v>
      </c>
      <c r="AE112" s="1040">
        <v>0.38500000000000001</v>
      </c>
      <c r="AF112" s="1040">
        <v>0.38500000000000001</v>
      </c>
    </row>
    <row r="113" spans="1:32" x14ac:dyDescent="0.25">
      <c r="A113" s="94" t="s">
        <v>621</v>
      </c>
      <c r="B113" s="75" t="s">
        <v>622</v>
      </c>
      <c r="C113" s="75" t="s">
        <v>572</v>
      </c>
      <c r="D113" s="7" t="s">
        <v>623</v>
      </c>
      <c r="E113" s="1042">
        <f t="shared" si="6"/>
        <v>101.59824999999999</v>
      </c>
      <c r="F113" s="1042">
        <f t="shared" si="7"/>
        <v>100.48133333333332</v>
      </c>
      <c r="G113" s="1042">
        <v>101.35</v>
      </c>
      <c r="H113" s="1042">
        <v>101.16800000000001</v>
      </c>
      <c r="I113" s="1040">
        <v>101.227</v>
      </c>
      <c r="J113" s="1040">
        <v>100.505</v>
      </c>
      <c r="K113" s="1040">
        <v>99.927000000000007</v>
      </c>
      <c r="L113" s="1040">
        <v>99.391999999999996</v>
      </c>
      <c r="M113" s="1040">
        <v>100.444</v>
      </c>
      <c r="N113" s="1040">
        <v>100.27500000000001</v>
      </c>
      <c r="O113" s="1040">
        <v>99.786000000000001</v>
      </c>
      <c r="P113" s="1040">
        <v>99.944999999999993</v>
      </c>
      <c r="Q113" s="1040">
        <v>100.154</v>
      </c>
      <c r="R113" s="1040">
        <v>101.14</v>
      </c>
      <c r="S113" s="1040">
        <v>101.813</v>
      </c>
      <c r="T113" s="1040">
        <v>101.16800000000001</v>
      </c>
      <c r="U113" s="1040">
        <v>99.941000000000003</v>
      </c>
      <c r="V113" s="1040">
        <v>99.322000000000003</v>
      </c>
      <c r="W113" s="1040">
        <v>100.065</v>
      </c>
      <c r="X113" s="1040">
        <v>100.21599999999999</v>
      </c>
      <c r="Y113" s="1040">
        <v>99.956000000000003</v>
      </c>
      <c r="Z113" s="1040">
        <v>101.32899999999999</v>
      </c>
      <c r="AA113" s="1040">
        <v>104.15</v>
      </c>
      <c r="AB113" s="1040">
        <v>103.5</v>
      </c>
      <c r="AC113" s="1040">
        <v>103.55</v>
      </c>
      <c r="AD113" s="1040">
        <v>103.2</v>
      </c>
      <c r="AE113" s="1040">
        <v>102.6</v>
      </c>
      <c r="AF113" s="1040">
        <v>101.35</v>
      </c>
    </row>
    <row r="114" spans="1:32" x14ac:dyDescent="0.25">
      <c r="A114" s="94" t="s">
        <v>624</v>
      </c>
      <c r="B114" s="75" t="s">
        <v>135</v>
      </c>
      <c r="C114" s="75" t="s">
        <v>572</v>
      </c>
      <c r="D114" s="7" t="s">
        <v>136</v>
      </c>
      <c r="E114" s="1042">
        <f t="shared" si="6"/>
        <v>14.439833333333334</v>
      </c>
      <c r="F114" s="1042">
        <f t="shared" si="7"/>
        <v>13.247333333333335</v>
      </c>
      <c r="G114" s="1042">
        <v>13.993</v>
      </c>
      <c r="H114" s="1042">
        <v>14.382</v>
      </c>
      <c r="I114" s="1040">
        <v>11.885</v>
      </c>
      <c r="J114" s="1040">
        <v>11.749000000000001</v>
      </c>
      <c r="K114" s="1040">
        <v>11.813000000000001</v>
      </c>
      <c r="L114" s="1040">
        <v>12.4</v>
      </c>
      <c r="M114" s="1040">
        <v>12.597</v>
      </c>
      <c r="N114" s="1040">
        <v>13.701000000000001</v>
      </c>
      <c r="O114" s="1040">
        <v>13.146000000000001</v>
      </c>
      <c r="P114" s="1040">
        <v>14.692</v>
      </c>
      <c r="Q114" s="1040">
        <v>14.137</v>
      </c>
      <c r="R114" s="1040">
        <v>14.714</v>
      </c>
      <c r="S114" s="1040">
        <v>13.752000000000001</v>
      </c>
      <c r="T114" s="1040">
        <v>14.382</v>
      </c>
      <c r="U114" s="1040">
        <v>13.303000000000001</v>
      </c>
      <c r="V114" s="1040">
        <v>13.994</v>
      </c>
      <c r="W114" s="1040">
        <v>14.510999999999999</v>
      </c>
      <c r="X114" s="1040">
        <v>14.317</v>
      </c>
      <c r="Y114" s="1040">
        <v>14.69</v>
      </c>
      <c r="Z114" s="1040">
        <v>14.044</v>
      </c>
      <c r="AA114" s="1040">
        <v>14.346</v>
      </c>
      <c r="AB114" s="1040">
        <v>15.183</v>
      </c>
      <c r="AC114" s="1040">
        <v>15.252000000000001</v>
      </c>
      <c r="AD114" s="1040">
        <v>14.991</v>
      </c>
      <c r="AE114" s="1040">
        <v>14.654</v>
      </c>
      <c r="AF114" s="1040">
        <v>13.993</v>
      </c>
    </row>
    <row r="115" spans="1:32" x14ac:dyDescent="0.25">
      <c r="A115" s="94" t="s">
        <v>576</v>
      </c>
      <c r="B115" s="75" t="s">
        <v>625</v>
      </c>
      <c r="C115" s="75" t="s">
        <v>572</v>
      </c>
      <c r="D115" s="7" t="s">
        <v>57</v>
      </c>
      <c r="E115" s="1042">
        <f t="shared" si="6"/>
        <v>0.8942500000000001</v>
      </c>
      <c r="F115" s="1042">
        <f t="shared" si="7"/>
        <v>0.84750000000000014</v>
      </c>
      <c r="G115" s="1042">
        <v>0.89200000000000002</v>
      </c>
      <c r="H115" s="1042">
        <v>0.874</v>
      </c>
      <c r="I115" s="1040">
        <v>0.80400000000000005</v>
      </c>
      <c r="J115" s="1040">
        <v>0.81899999999999995</v>
      </c>
      <c r="K115" s="1040">
        <v>0.81200000000000006</v>
      </c>
      <c r="L115" s="1040">
        <v>0.81200000000000006</v>
      </c>
      <c r="M115" s="1040">
        <v>0.85599999999999998</v>
      </c>
      <c r="N115" s="1040">
        <v>0.85599999999999998</v>
      </c>
      <c r="O115" s="1040">
        <v>0.85399999999999998</v>
      </c>
      <c r="P115" s="1040">
        <v>0.85899999999999999</v>
      </c>
      <c r="Q115" s="1040">
        <v>0.86099999999999999</v>
      </c>
      <c r="R115" s="1040">
        <v>0.88300000000000001</v>
      </c>
      <c r="S115" s="1040">
        <v>0.88</v>
      </c>
      <c r="T115" s="1040">
        <v>0.874</v>
      </c>
      <c r="U115" s="1040">
        <v>0.871</v>
      </c>
      <c r="V115" s="1040">
        <v>0.879</v>
      </c>
      <c r="W115" s="1040">
        <v>0.89100000000000001</v>
      </c>
      <c r="X115" s="1040">
        <v>0.89300000000000002</v>
      </c>
      <c r="Y115" s="1040">
        <v>0.89700000000000002</v>
      </c>
      <c r="Z115" s="1040">
        <v>0.879</v>
      </c>
      <c r="AA115" s="1040">
        <v>0.90300000000000002</v>
      </c>
      <c r="AB115" s="1040">
        <v>0.91</v>
      </c>
      <c r="AC115" s="1040">
        <v>0.91200000000000003</v>
      </c>
      <c r="AD115" s="1040">
        <v>0.89600000000000002</v>
      </c>
      <c r="AE115" s="1040">
        <v>0.90800000000000003</v>
      </c>
      <c r="AF115" s="1040">
        <v>0.89200000000000002</v>
      </c>
    </row>
    <row r="116" spans="1:32" x14ac:dyDescent="0.25">
      <c r="A116" s="94" t="s">
        <v>626</v>
      </c>
      <c r="B116" s="75" t="s">
        <v>627</v>
      </c>
      <c r="C116" s="75" t="s">
        <v>572</v>
      </c>
      <c r="D116" s="7" t="s">
        <v>628</v>
      </c>
      <c r="E116" s="1042">
        <f t="shared" si="6"/>
        <v>6.6743333333333332</v>
      </c>
      <c r="F116" s="1042">
        <f t="shared" si="7"/>
        <v>6.3243333333333327</v>
      </c>
      <c r="G116" s="1042">
        <v>6.6630000000000003</v>
      </c>
      <c r="H116" s="1042">
        <v>6.5229999999999997</v>
      </c>
      <c r="I116" s="1040">
        <v>5.9859999999999998</v>
      </c>
      <c r="J116" s="1040">
        <v>6.0949999999999998</v>
      </c>
      <c r="K116" s="1040">
        <v>6.0490000000000004</v>
      </c>
      <c r="L116" s="1040">
        <v>6.157</v>
      </c>
      <c r="M116" s="1040">
        <v>6.3710000000000004</v>
      </c>
      <c r="N116" s="1040">
        <v>6.3730000000000002</v>
      </c>
      <c r="O116" s="1040">
        <v>6.3620000000000001</v>
      </c>
      <c r="P116" s="1040">
        <v>6.4039999999999999</v>
      </c>
      <c r="Q116" s="1040">
        <v>6.4189999999999996</v>
      </c>
      <c r="R116" s="1040">
        <v>6.5839999999999996</v>
      </c>
      <c r="S116" s="1040">
        <v>6.569</v>
      </c>
      <c r="T116" s="1040">
        <v>6.5229999999999997</v>
      </c>
      <c r="U116" s="1040">
        <v>6.5030000000000001</v>
      </c>
      <c r="V116" s="1040">
        <v>6.5540000000000003</v>
      </c>
      <c r="W116" s="1040">
        <v>6.649</v>
      </c>
      <c r="X116" s="1040">
        <v>6.6630000000000003</v>
      </c>
      <c r="Y116" s="1040">
        <v>6.6959999999999997</v>
      </c>
      <c r="Z116" s="1040">
        <v>6.56</v>
      </c>
      <c r="AA116" s="1040">
        <v>6.742</v>
      </c>
      <c r="AB116" s="1040">
        <v>6.7839999999999998</v>
      </c>
      <c r="AC116" s="1040">
        <v>6.7969999999999997</v>
      </c>
      <c r="AD116" s="1040">
        <v>6.7</v>
      </c>
      <c r="AE116" s="1040">
        <v>6.7809999999999997</v>
      </c>
      <c r="AF116" s="1040">
        <v>6.6630000000000003</v>
      </c>
    </row>
    <row r="117" spans="1:32" x14ac:dyDescent="0.25">
      <c r="A117" s="94" t="s">
        <v>576</v>
      </c>
      <c r="B117" s="75" t="s">
        <v>629</v>
      </c>
      <c r="C117" s="75" t="s">
        <v>572</v>
      </c>
      <c r="D117" s="7" t="s">
        <v>57</v>
      </c>
      <c r="E117" s="1042">
        <f t="shared" si="6"/>
        <v>0.8942500000000001</v>
      </c>
      <c r="F117" s="1042">
        <f t="shared" si="7"/>
        <v>0.84750000000000014</v>
      </c>
      <c r="G117" s="1042">
        <v>0.89200000000000002</v>
      </c>
      <c r="H117" s="1042">
        <v>0.874</v>
      </c>
      <c r="I117" s="1040">
        <v>0.80400000000000005</v>
      </c>
      <c r="J117" s="1040">
        <v>0.81899999999999995</v>
      </c>
      <c r="K117" s="1040">
        <v>0.81200000000000006</v>
      </c>
      <c r="L117" s="1040">
        <v>0.81200000000000006</v>
      </c>
      <c r="M117" s="1040">
        <v>0.85599999999999998</v>
      </c>
      <c r="N117" s="1040">
        <v>0.85599999999999998</v>
      </c>
      <c r="O117" s="1040">
        <v>0.85399999999999998</v>
      </c>
      <c r="P117" s="1040">
        <v>0.85899999999999999</v>
      </c>
      <c r="Q117" s="1040">
        <v>0.86099999999999999</v>
      </c>
      <c r="R117" s="1040">
        <v>0.88300000000000001</v>
      </c>
      <c r="S117" s="1040">
        <v>0.88</v>
      </c>
      <c r="T117" s="1040">
        <v>0.874</v>
      </c>
      <c r="U117" s="1040">
        <v>0.871</v>
      </c>
      <c r="V117" s="1040">
        <v>0.879</v>
      </c>
      <c r="W117" s="1040">
        <v>0.89100000000000001</v>
      </c>
      <c r="X117" s="1040">
        <v>0.89300000000000002</v>
      </c>
      <c r="Y117" s="1040">
        <v>0.89700000000000002</v>
      </c>
      <c r="Z117" s="1040">
        <v>0.879</v>
      </c>
      <c r="AA117" s="1040">
        <v>0.90300000000000002</v>
      </c>
      <c r="AB117" s="1040">
        <v>0.91</v>
      </c>
      <c r="AC117" s="1040">
        <v>0.91200000000000003</v>
      </c>
      <c r="AD117" s="1040">
        <v>0.89600000000000002</v>
      </c>
      <c r="AE117" s="1040">
        <v>0.90800000000000003</v>
      </c>
      <c r="AF117" s="1040">
        <v>0.89200000000000002</v>
      </c>
    </row>
    <row r="118" spans="1:32" x14ac:dyDescent="0.25">
      <c r="A118" s="94" t="s">
        <v>630</v>
      </c>
      <c r="B118" s="75" t="s">
        <v>631</v>
      </c>
      <c r="C118" s="75" t="s">
        <v>572</v>
      </c>
      <c r="D118" s="7" t="s">
        <v>632</v>
      </c>
      <c r="E118" s="1042">
        <f t="shared" si="6"/>
        <v>122.10833333333333</v>
      </c>
      <c r="F118" s="1042" t="e">
        <f t="shared" si="7"/>
        <v>#DIV/0!</v>
      </c>
      <c r="G118" s="1042">
        <v>121.12</v>
      </c>
      <c r="H118" s="1042">
        <v>0</v>
      </c>
      <c r="I118" s="1041"/>
      <c r="J118" s="1041"/>
      <c r="K118" s="1041"/>
      <c r="L118" s="1041"/>
      <c r="M118" s="1041"/>
      <c r="N118" s="1041"/>
      <c r="O118" s="1041"/>
      <c r="P118" s="1041"/>
      <c r="Q118" s="1041"/>
      <c r="R118" s="1041"/>
      <c r="S118" s="1041"/>
      <c r="T118" s="1041"/>
      <c r="U118" s="1041"/>
      <c r="V118" s="1041"/>
      <c r="W118" s="1041"/>
      <c r="X118" s="1041"/>
      <c r="Y118" s="1041"/>
      <c r="Z118" s="1041"/>
      <c r="AA118" s="1041"/>
      <c r="AB118" s="1041"/>
      <c r="AC118" s="1041"/>
      <c r="AD118" s="1040">
        <v>123.855</v>
      </c>
      <c r="AE118" s="1040">
        <v>121.35</v>
      </c>
      <c r="AF118" s="1040">
        <v>121.12</v>
      </c>
    </row>
    <row r="119" spans="1:32" x14ac:dyDescent="0.25">
      <c r="A119" s="94" t="s">
        <v>576</v>
      </c>
      <c r="B119" s="75" t="s">
        <v>633</v>
      </c>
      <c r="C119" s="75" t="s">
        <v>572</v>
      </c>
      <c r="D119" s="7" t="s">
        <v>57</v>
      </c>
      <c r="E119" s="1042">
        <f t="shared" si="6"/>
        <v>0.8942500000000001</v>
      </c>
      <c r="F119" s="1042">
        <f t="shared" si="7"/>
        <v>0.84750000000000014</v>
      </c>
      <c r="G119" s="1042">
        <v>0.89200000000000002</v>
      </c>
      <c r="H119" s="1042">
        <v>0.874</v>
      </c>
      <c r="I119" s="1040">
        <v>0.80400000000000005</v>
      </c>
      <c r="J119" s="1040">
        <v>0.81899999999999995</v>
      </c>
      <c r="K119" s="1040">
        <v>0.81200000000000006</v>
      </c>
      <c r="L119" s="1040">
        <v>0.81200000000000006</v>
      </c>
      <c r="M119" s="1040">
        <v>0.85599999999999998</v>
      </c>
      <c r="N119" s="1040">
        <v>0.85599999999999998</v>
      </c>
      <c r="O119" s="1040">
        <v>0.85399999999999998</v>
      </c>
      <c r="P119" s="1040">
        <v>0.85899999999999999</v>
      </c>
      <c r="Q119" s="1040">
        <v>0.86099999999999999</v>
      </c>
      <c r="R119" s="1040">
        <v>0.88300000000000001</v>
      </c>
      <c r="S119" s="1040">
        <v>0.88</v>
      </c>
      <c r="T119" s="1040">
        <v>0.874</v>
      </c>
      <c r="U119" s="1040">
        <v>0.871</v>
      </c>
      <c r="V119" s="1040">
        <v>0.879</v>
      </c>
      <c r="W119" s="1040">
        <v>0.89100000000000001</v>
      </c>
      <c r="X119" s="1040">
        <v>0.89300000000000002</v>
      </c>
      <c r="Y119" s="1040">
        <v>0.89700000000000002</v>
      </c>
      <c r="Z119" s="1040">
        <v>0.879</v>
      </c>
      <c r="AA119" s="1040">
        <v>0.90300000000000002</v>
      </c>
      <c r="AB119" s="1040">
        <v>0.91</v>
      </c>
      <c r="AC119" s="1040">
        <v>0.91200000000000003</v>
      </c>
      <c r="AD119" s="1040">
        <v>0.89600000000000002</v>
      </c>
      <c r="AE119" s="1040">
        <v>0.90800000000000003</v>
      </c>
      <c r="AF119" s="1040">
        <v>0.89200000000000002</v>
      </c>
    </row>
    <row r="120" spans="1:32" x14ac:dyDescent="0.25">
      <c r="A120" s="94" t="s">
        <v>634</v>
      </c>
      <c r="B120" s="75" t="s">
        <v>78</v>
      </c>
      <c r="C120" s="75" t="s">
        <v>572</v>
      </c>
      <c r="D120" s="7" t="s">
        <v>79</v>
      </c>
      <c r="E120" s="1042">
        <f t="shared" si="6"/>
        <v>332.77583333333337</v>
      </c>
      <c r="F120" s="1042">
        <f t="shared" si="7"/>
        <v>359.91466666666673</v>
      </c>
      <c r="G120" s="1042">
        <v>306.5</v>
      </c>
      <c r="H120" s="1042">
        <v>363.03800000000001</v>
      </c>
      <c r="I120" s="1040">
        <v>357.85300000000001</v>
      </c>
      <c r="J120" s="1040">
        <v>358.85199999999998</v>
      </c>
      <c r="K120" s="1040">
        <v>356.03100000000001</v>
      </c>
      <c r="L120" s="1040">
        <v>357.45</v>
      </c>
      <c r="M120" s="1040">
        <v>357.41199999999998</v>
      </c>
      <c r="N120" s="1040">
        <v>359.47</v>
      </c>
      <c r="O120" s="1040">
        <v>359.64</v>
      </c>
      <c r="P120" s="1040">
        <v>361.613</v>
      </c>
      <c r="Q120" s="1040">
        <v>361.83499999999998</v>
      </c>
      <c r="R120" s="1040">
        <v>362.637</v>
      </c>
      <c r="S120" s="1040">
        <v>363.14499999999998</v>
      </c>
      <c r="T120" s="1040">
        <v>363.03800000000001</v>
      </c>
      <c r="U120" s="1040">
        <v>360.48099999999999</v>
      </c>
      <c r="V120" s="1040">
        <v>360.58499999999998</v>
      </c>
      <c r="W120" s="1040">
        <v>359.00799999999998</v>
      </c>
      <c r="X120" s="1040">
        <v>357.55799999999999</v>
      </c>
      <c r="Y120" s="1040">
        <v>358.95299999999997</v>
      </c>
      <c r="Z120" s="1040">
        <v>357.94499999999999</v>
      </c>
      <c r="AA120" s="1040">
        <v>306.3</v>
      </c>
      <c r="AB120" s="1040">
        <v>306.5</v>
      </c>
      <c r="AC120" s="1040">
        <v>306.5</v>
      </c>
      <c r="AD120" s="1040">
        <v>306.48</v>
      </c>
      <c r="AE120" s="1040">
        <v>306.5</v>
      </c>
      <c r="AF120" s="1040">
        <v>306.5</v>
      </c>
    </row>
    <row r="121" spans="1:32" x14ac:dyDescent="0.25">
      <c r="A121" s="94" t="s">
        <v>635</v>
      </c>
      <c r="B121" s="75" t="s">
        <v>636</v>
      </c>
      <c r="C121" s="75" t="s">
        <v>572</v>
      </c>
      <c r="D121" s="7" t="s">
        <v>80</v>
      </c>
      <c r="E121" s="1042">
        <f t="shared" si="6"/>
        <v>8.8147500000000001</v>
      </c>
      <c r="F121" s="1042">
        <f t="shared" si="7"/>
        <v>8.1669166666666655</v>
      </c>
      <c r="G121" s="1042">
        <v>8.7799999999999994</v>
      </c>
      <c r="H121" s="1042">
        <v>8.6769999999999996</v>
      </c>
      <c r="I121" s="1040">
        <v>7.6980000000000004</v>
      </c>
      <c r="J121" s="1040">
        <v>7.8810000000000002</v>
      </c>
      <c r="K121" s="1040">
        <v>7.8310000000000004</v>
      </c>
      <c r="L121" s="1040">
        <v>7.992</v>
      </c>
      <c r="M121" s="1040">
        <v>8.1739999999999995</v>
      </c>
      <c r="N121" s="1040">
        <v>8.1210000000000004</v>
      </c>
      <c r="O121" s="1040">
        <v>8.1389999999999993</v>
      </c>
      <c r="P121" s="1040">
        <v>8.3529999999999998</v>
      </c>
      <c r="Q121" s="1040">
        <v>8.15</v>
      </c>
      <c r="R121" s="1040">
        <v>8.4220000000000006</v>
      </c>
      <c r="S121" s="1040">
        <v>8.5649999999999995</v>
      </c>
      <c r="T121" s="1040">
        <v>8.6769999999999996</v>
      </c>
      <c r="U121" s="1040">
        <v>8.4169999999999998</v>
      </c>
      <c r="V121" s="1040">
        <v>8.5459999999999994</v>
      </c>
      <c r="W121" s="1040">
        <v>8.6240000000000006</v>
      </c>
      <c r="X121" s="1040">
        <v>8.6379999999999999</v>
      </c>
      <c r="Y121" s="1040">
        <v>8.7680000000000007</v>
      </c>
      <c r="Z121" s="1040">
        <v>8.5190000000000001</v>
      </c>
      <c r="AA121" s="1040">
        <v>8.8650000000000002</v>
      </c>
      <c r="AB121" s="1040">
        <v>9.1189999999999998</v>
      </c>
      <c r="AC121" s="1040">
        <v>9.1010000000000009</v>
      </c>
      <c r="AD121" s="1040">
        <v>9.1809999999999992</v>
      </c>
      <c r="AE121" s="1040">
        <v>9.2189999999999994</v>
      </c>
      <c r="AF121" s="1040">
        <v>8.7799999999999994</v>
      </c>
    </row>
    <row r="122" spans="1:32" x14ac:dyDescent="0.25">
      <c r="A122" s="94" t="s">
        <v>525</v>
      </c>
      <c r="B122" s="75" t="s">
        <v>137</v>
      </c>
      <c r="C122" s="75" t="s">
        <v>572</v>
      </c>
      <c r="D122" s="7" t="s">
        <v>19</v>
      </c>
      <c r="E122" s="1042">
        <f t="shared" si="6"/>
        <v>1</v>
      </c>
      <c r="F122" s="1042">
        <f t="shared" si="7"/>
        <v>1</v>
      </c>
      <c r="G122" s="1042">
        <v>1</v>
      </c>
      <c r="H122" s="1042">
        <v>1</v>
      </c>
      <c r="I122" s="1040">
        <v>1</v>
      </c>
      <c r="J122" s="1040">
        <v>1</v>
      </c>
      <c r="K122" s="1040">
        <v>1</v>
      </c>
      <c r="L122" s="1040">
        <v>1</v>
      </c>
      <c r="M122" s="1040">
        <v>1</v>
      </c>
      <c r="N122" s="1040">
        <v>1</v>
      </c>
      <c r="O122" s="1040">
        <v>1</v>
      </c>
      <c r="P122" s="1040">
        <v>1</v>
      </c>
      <c r="Q122" s="1040">
        <v>1</v>
      </c>
      <c r="R122" s="1040">
        <v>1</v>
      </c>
      <c r="S122" s="1040">
        <v>1</v>
      </c>
      <c r="T122" s="1040">
        <v>1</v>
      </c>
      <c r="U122" s="1040">
        <v>1</v>
      </c>
      <c r="V122" s="1040">
        <v>1</v>
      </c>
      <c r="W122" s="1040">
        <v>1</v>
      </c>
      <c r="X122" s="1040">
        <v>1</v>
      </c>
      <c r="Y122" s="1040">
        <v>1</v>
      </c>
      <c r="Z122" s="1040">
        <v>1</v>
      </c>
      <c r="AA122" s="1040">
        <v>1</v>
      </c>
      <c r="AB122" s="1040">
        <v>1</v>
      </c>
      <c r="AC122" s="1040">
        <v>1</v>
      </c>
      <c r="AD122" s="1040">
        <v>1</v>
      </c>
      <c r="AE122" s="1040">
        <v>1</v>
      </c>
      <c r="AF122" s="1040">
        <v>1</v>
      </c>
    </row>
    <row r="123" spans="1:32" x14ac:dyDescent="0.25">
      <c r="A123" s="94" t="s">
        <v>637</v>
      </c>
      <c r="B123" s="75" t="s">
        <v>81</v>
      </c>
      <c r="C123" s="75" t="s">
        <v>572</v>
      </c>
      <c r="D123" s="7" t="s">
        <v>82</v>
      </c>
      <c r="E123" s="1042">
        <f t="shared" si="6"/>
        <v>3.6263333333333332</v>
      </c>
      <c r="F123" s="1042">
        <f t="shared" si="7"/>
        <v>3.6165833333333328</v>
      </c>
      <c r="G123" s="1042">
        <v>3.641</v>
      </c>
      <c r="H123" s="1042">
        <v>3.6110000000000002</v>
      </c>
      <c r="I123" s="1040">
        <v>3.62</v>
      </c>
      <c r="J123" s="1040">
        <v>3.6230000000000002</v>
      </c>
      <c r="K123" s="1040">
        <v>3.62</v>
      </c>
      <c r="L123" s="1040">
        <v>3.6150000000000002</v>
      </c>
      <c r="M123" s="1040">
        <v>3.6019999999999999</v>
      </c>
      <c r="N123" s="1040">
        <v>3.641</v>
      </c>
      <c r="O123" s="1040">
        <v>3.6059999999999999</v>
      </c>
      <c r="P123" s="1040">
        <v>3.6</v>
      </c>
      <c r="Q123" s="1040">
        <v>3.625</v>
      </c>
      <c r="R123" s="1040">
        <v>3.6219999999999999</v>
      </c>
      <c r="S123" s="1040">
        <v>3.6139999999999999</v>
      </c>
      <c r="T123" s="1040">
        <v>3.6110000000000002</v>
      </c>
      <c r="U123" s="1040">
        <v>3.6120000000000001</v>
      </c>
      <c r="V123" s="1040">
        <v>3.6219999999999999</v>
      </c>
      <c r="W123" s="1040">
        <v>3.6179999999999999</v>
      </c>
      <c r="X123" s="1040">
        <v>3.6030000000000002</v>
      </c>
      <c r="Y123" s="1040">
        <v>3.5960000000000001</v>
      </c>
      <c r="Z123" s="1040">
        <v>3.617</v>
      </c>
      <c r="AA123" s="1040">
        <v>3.6419999999999999</v>
      </c>
      <c r="AB123" s="1040">
        <v>3.6419999999999999</v>
      </c>
      <c r="AC123" s="1040">
        <v>3.641</v>
      </c>
      <c r="AD123" s="1040">
        <v>3.641</v>
      </c>
      <c r="AE123" s="1040">
        <v>3.641</v>
      </c>
      <c r="AF123" s="1040">
        <v>3.641</v>
      </c>
    </row>
    <row r="124" spans="1:32" x14ac:dyDescent="0.25">
      <c r="A124" s="94" t="s">
        <v>638</v>
      </c>
      <c r="B124" s="75" t="s">
        <v>639</v>
      </c>
      <c r="C124" s="75" t="s">
        <v>572</v>
      </c>
      <c r="D124" s="7" t="s">
        <v>640</v>
      </c>
      <c r="E124" s="1042">
        <f t="shared" si="6"/>
        <v>911.0335</v>
      </c>
      <c r="F124" s="1042">
        <f t="shared" si="7"/>
        <v>874.83699999999999</v>
      </c>
      <c r="G124" s="1042">
        <v>948.20500000000004</v>
      </c>
      <c r="H124" s="1042">
        <v>860.69</v>
      </c>
      <c r="I124" s="1040">
        <v>859.67499999999995</v>
      </c>
      <c r="J124" s="1040">
        <v>864.44799999999998</v>
      </c>
      <c r="K124" s="1040">
        <v>867.63599999999997</v>
      </c>
      <c r="L124" s="1040">
        <v>871.40499999999997</v>
      </c>
      <c r="M124" s="1040">
        <v>871.70699999999999</v>
      </c>
      <c r="N124" s="1040">
        <v>875.53800000000001</v>
      </c>
      <c r="O124" s="1040">
        <v>881.99900000000002</v>
      </c>
      <c r="P124" s="1040">
        <v>882.91099999999994</v>
      </c>
      <c r="Q124" s="1040">
        <v>879.95</v>
      </c>
      <c r="R124" s="1040">
        <v>890.35500000000002</v>
      </c>
      <c r="S124" s="1040">
        <v>891.73</v>
      </c>
      <c r="T124" s="1040">
        <v>860.69</v>
      </c>
      <c r="U124" s="1040">
        <v>899.94799999999998</v>
      </c>
      <c r="V124" s="1040">
        <v>901.904</v>
      </c>
      <c r="W124" s="1040">
        <v>901.02499999999998</v>
      </c>
      <c r="X124" s="1040">
        <v>909.84100000000001</v>
      </c>
      <c r="Y124" s="1040">
        <v>897.05600000000004</v>
      </c>
      <c r="Z124" s="1040">
        <v>903.97500000000002</v>
      </c>
      <c r="AA124" s="1040">
        <v>903.23800000000006</v>
      </c>
      <c r="AB124" s="1040">
        <v>910.61800000000005</v>
      </c>
      <c r="AC124" s="1040">
        <v>914.125</v>
      </c>
      <c r="AD124" s="1040">
        <v>908.91200000000003</v>
      </c>
      <c r="AE124" s="1040">
        <v>933.55499999999995</v>
      </c>
      <c r="AF124" s="1040">
        <v>948.20500000000004</v>
      </c>
    </row>
    <row r="125" spans="1:32" x14ac:dyDescent="0.25">
      <c r="A125" s="94" t="s">
        <v>641</v>
      </c>
      <c r="B125" s="75" t="s">
        <v>138</v>
      </c>
      <c r="C125" s="75" t="s">
        <v>572</v>
      </c>
      <c r="D125" s="7" t="s">
        <v>83</v>
      </c>
      <c r="E125" s="1042">
        <f t="shared" si="6"/>
        <v>3.749333333333333</v>
      </c>
      <c r="F125" s="1042">
        <f t="shared" si="7"/>
        <v>3.7485833333333338</v>
      </c>
      <c r="G125" s="1042">
        <v>3.7509999999999999</v>
      </c>
      <c r="H125" s="1042">
        <v>3.75</v>
      </c>
      <c r="I125" s="1040">
        <v>3.7480000000000002</v>
      </c>
      <c r="J125" s="1040">
        <v>3.7490000000000001</v>
      </c>
      <c r="K125" s="1040">
        <v>3.7469999999999999</v>
      </c>
      <c r="L125" s="1040">
        <v>3.7490000000000001</v>
      </c>
      <c r="M125" s="1040">
        <v>3.7490000000000001</v>
      </c>
      <c r="N125" s="1040">
        <v>3.7450000000000001</v>
      </c>
      <c r="O125" s="1040">
        <v>3.7480000000000002</v>
      </c>
      <c r="P125" s="1040">
        <v>3.7490000000000001</v>
      </c>
      <c r="Q125" s="1040">
        <v>3.7490000000000001</v>
      </c>
      <c r="R125" s="1040">
        <v>3.75</v>
      </c>
      <c r="S125" s="1040">
        <v>3.75</v>
      </c>
      <c r="T125" s="1040">
        <v>3.75</v>
      </c>
      <c r="U125" s="1040">
        <v>3.7490000000000001</v>
      </c>
      <c r="V125" s="1040">
        <v>3.7490000000000001</v>
      </c>
      <c r="W125" s="1040">
        <v>3.7490000000000001</v>
      </c>
      <c r="X125" s="1040">
        <v>3.7490000000000001</v>
      </c>
      <c r="Y125" s="1040">
        <v>3.7490000000000001</v>
      </c>
      <c r="Z125" s="1040">
        <v>3.7450000000000001</v>
      </c>
      <c r="AA125" s="1040">
        <v>3.7509999999999999</v>
      </c>
      <c r="AB125" s="1040">
        <v>3.75</v>
      </c>
      <c r="AC125" s="1040">
        <v>3.75</v>
      </c>
      <c r="AD125" s="1040">
        <v>3.75</v>
      </c>
      <c r="AE125" s="1040">
        <v>3.75</v>
      </c>
      <c r="AF125" s="1040">
        <v>3.7509999999999999</v>
      </c>
    </row>
    <row r="126" spans="1:32" x14ac:dyDescent="0.25">
      <c r="A126" s="94" t="s">
        <v>642</v>
      </c>
      <c r="B126" s="75" t="s">
        <v>84</v>
      </c>
      <c r="C126" s="75" t="s">
        <v>572</v>
      </c>
      <c r="D126" s="7" t="s">
        <v>85</v>
      </c>
      <c r="E126" s="1042">
        <f t="shared" si="6"/>
        <v>0.99299999999999999</v>
      </c>
      <c r="F126" s="1042">
        <f t="shared" si="7"/>
        <v>0.97633333333333328</v>
      </c>
      <c r="G126" s="1042">
        <v>0.96799999999999997</v>
      </c>
      <c r="H126" s="1042">
        <v>0.98399999999999999</v>
      </c>
      <c r="I126" s="1040">
        <v>0.93200000000000005</v>
      </c>
      <c r="J126" s="1040">
        <v>0.94199999999999995</v>
      </c>
      <c r="K126" s="1040">
        <v>0.95399999999999996</v>
      </c>
      <c r="L126" s="1040">
        <v>0.99</v>
      </c>
      <c r="M126" s="1040">
        <v>0.98599999999999999</v>
      </c>
      <c r="N126" s="1040">
        <v>0.99</v>
      </c>
      <c r="O126" s="1040">
        <v>0.98899999999999999</v>
      </c>
      <c r="P126" s="1040">
        <v>0.96799999999999997</v>
      </c>
      <c r="Q126" s="1040">
        <v>0.97699999999999998</v>
      </c>
      <c r="R126" s="1040">
        <v>1.006</v>
      </c>
      <c r="S126" s="1040">
        <v>0.998</v>
      </c>
      <c r="T126" s="1040">
        <v>0.98399999999999999</v>
      </c>
      <c r="U126" s="1040">
        <v>0.99299999999999999</v>
      </c>
      <c r="V126" s="1040">
        <v>0.997</v>
      </c>
      <c r="W126" s="1040">
        <v>0.996</v>
      </c>
      <c r="X126" s="1040">
        <v>1.0189999999999999</v>
      </c>
      <c r="Y126" s="1040">
        <v>1.004</v>
      </c>
      <c r="Z126" s="1040">
        <v>0.97499999999999998</v>
      </c>
      <c r="AA126" s="1040">
        <v>0.99399999999999999</v>
      </c>
      <c r="AB126" s="1040">
        <v>0.99</v>
      </c>
      <c r="AC126" s="1040">
        <v>0.99099999999999999</v>
      </c>
      <c r="AD126" s="1040">
        <v>0.98899999999999999</v>
      </c>
      <c r="AE126" s="1040">
        <v>1</v>
      </c>
      <c r="AF126" s="1040">
        <v>0.96799999999999997</v>
      </c>
    </row>
    <row r="127" spans="1:32" x14ac:dyDescent="0.25">
      <c r="A127" s="94" t="s">
        <v>643</v>
      </c>
      <c r="B127" s="75" t="s">
        <v>86</v>
      </c>
      <c r="C127" s="75" t="s">
        <v>572</v>
      </c>
      <c r="D127" s="7" t="s">
        <v>87</v>
      </c>
      <c r="E127" s="1042">
        <f t="shared" si="6"/>
        <v>35.085416666666667</v>
      </c>
      <c r="F127" s="1042">
        <f t="shared" si="7"/>
        <v>33.079083333333337</v>
      </c>
      <c r="G127" s="1042">
        <v>36.35</v>
      </c>
      <c r="H127" s="1042">
        <v>33.442</v>
      </c>
      <c r="I127" s="1040">
        <v>31.376000000000001</v>
      </c>
      <c r="J127" s="1040">
        <v>32.509</v>
      </c>
      <c r="K127" s="1040">
        <v>32.662999999999997</v>
      </c>
      <c r="L127" s="1040">
        <v>33.162999999999997</v>
      </c>
      <c r="M127" s="1040">
        <v>33.567</v>
      </c>
      <c r="N127" s="1040">
        <v>33.43</v>
      </c>
      <c r="O127" s="1040">
        <v>33.158000000000001</v>
      </c>
      <c r="P127" s="1040">
        <v>33.329000000000001</v>
      </c>
      <c r="Q127" s="1040">
        <v>33.363999999999997</v>
      </c>
      <c r="R127" s="1040">
        <v>33.616999999999997</v>
      </c>
      <c r="S127" s="1040">
        <v>33.331000000000003</v>
      </c>
      <c r="T127" s="1040">
        <v>33.442</v>
      </c>
      <c r="U127" s="1040">
        <v>33.173999999999999</v>
      </c>
      <c r="V127" s="1040">
        <v>33.045999999999999</v>
      </c>
      <c r="W127" s="1040">
        <v>33.790999999999997</v>
      </c>
      <c r="X127" s="1040">
        <v>33.979999999999997</v>
      </c>
      <c r="Y127" s="1040">
        <v>34.488</v>
      </c>
      <c r="Z127" s="1040">
        <v>34.396000000000001</v>
      </c>
      <c r="AA127" s="1040">
        <v>36.200000000000003</v>
      </c>
      <c r="AB127" s="1040">
        <v>36.1</v>
      </c>
      <c r="AC127" s="1040">
        <v>36.25</v>
      </c>
      <c r="AD127" s="1040">
        <v>36.4</v>
      </c>
      <c r="AE127" s="1040">
        <v>36.85</v>
      </c>
      <c r="AF127" s="1040">
        <v>36.35</v>
      </c>
    </row>
    <row r="128" spans="1:32" x14ac:dyDescent="0.25">
      <c r="A128" s="94" t="s">
        <v>610</v>
      </c>
      <c r="B128" s="75" t="s">
        <v>139</v>
      </c>
      <c r="C128" s="75" t="s">
        <v>572</v>
      </c>
      <c r="D128" s="7" t="s">
        <v>140</v>
      </c>
      <c r="E128" s="1042">
        <f t="shared" si="6"/>
        <v>42011.666666666664</v>
      </c>
      <c r="F128" s="1042">
        <f t="shared" si="7"/>
        <v>41033.816666666666</v>
      </c>
      <c r="G128" s="1042">
        <v>42000</v>
      </c>
      <c r="H128" s="1042">
        <v>42000</v>
      </c>
      <c r="I128" s="1040">
        <v>36855.5</v>
      </c>
      <c r="J128" s="1040">
        <v>37196.199999999997</v>
      </c>
      <c r="K128" s="1040">
        <v>37650.199999999997</v>
      </c>
      <c r="L128" s="1040">
        <v>41900</v>
      </c>
      <c r="M128" s="1040">
        <v>42151.5</v>
      </c>
      <c r="N128" s="1040">
        <v>42590</v>
      </c>
      <c r="O128" s="1040">
        <v>44062.400000000001</v>
      </c>
      <c r="P128" s="1040">
        <v>42000</v>
      </c>
      <c r="Q128" s="1040">
        <v>42000</v>
      </c>
      <c r="R128" s="1040">
        <v>42000</v>
      </c>
      <c r="S128" s="1040">
        <v>42000</v>
      </c>
      <c r="T128" s="1040">
        <v>42000</v>
      </c>
      <c r="U128" s="1040">
        <v>42000</v>
      </c>
      <c r="V128" s="1040">
        <v>42000</v>
      </c>
      <c r="W128" s="1040">
        <v>42000</v>
      </c>
      <c r="X128" s="1040">
        <v>42035</v>
      </c>
      <c r="Y128" s="1040">
        <v>42052.5</v>
      </c>
      <c r="Z128" s="1040">
        <v>42052.5</v>
      </c>
      <c r="AA128" s="1040">
        <v>42000</v>
      </c>
      <c r="AB128" s="1040">
        <v>42000</v>
      </c>
      <c r="AC128" s="1040">
        <v>42000</v>
      </c>
      <c r="AD128" s="1040">
        <v>42000</v>
      </c>
      <c r="AE128" s="1040">
        <v>42000</v>
      </c>
      <c r="AF128" s="1040">
        <v>42000</v>
      </c>
    </row>
    <row r="129" spans="1:32" x14ac:dyDescent="0.25">
      <c r="A129" s="94" t="s">
        <v>644</v>
      </c>
      <c r="B129" s="75" t="s">
        <v>88</v>
      </c>
      <c r="C129" s="75" t="s">
        <v>572</v>
      </c>
      <c r="D129" s="7" t="s">
        <v>89</v>
      </c>
      <c r="E129" s="1042">
        <f t="shared" si="6"/>
        <v>3.55925</v>
      </c>
      <c r="F129" s="1042">
        <f t="shared" si="7"/>
        <v>3.6051666666666673</v>
      </c>
      <c r="G129" s="1042">
        <v>3.4540000000000002</v>
      </c>
      <c r="H129" s="1042">
        <v>3.75</v>
      </c>
      <c r="I129" s="1040">
        <v>3.4119999999999999</v>
      </c>
      <c r="J129" s="1040">
        <v>3.4769999999999999</v>
      </c>
      <c r="K129" s="1040">
        <v>3.4950000000000001</v>
      </c>
      <c r="L129" s="1040">
        <v>3.5910000000000002</v>
      </c>
      <c r="M129" s="1040">
        <v>3.5649999999999999</v>
      </c>
      <c r="N129" s="1040">
        <v>3.653</v>
      </c>
      <c r="O129" s="1040">
        <v>3.665</v>
      </c>
      <c r="P129" s="1040">
        <v>3.6040000000000001</v>
      </c>
      <c r="Q129" s="1040">
        <v>3.625</v>
      </c>
      <c r="R129" s="1040">
        <v>3.7149999999999999</v>
      </c>
      <c r="S129" s="1040">
        <v>3.71</v>
      </c>
      <c r="T129" s="1040">
        <v>3.75</v>
      </c>
      <c r="U129" s="1040">
        <v>3.6429999999999998</v>
      </c>
      <c r="V129" s="1040">
        <v>3.6150000000000002</v>
      </c>
      <c r="W129" s="1040">
        <v>3.6269999999999998</v>
      </c>
      <c r="X129" s="1040">
        <v>3.6</v>
      </c>
      <c r="Y129" s="1040">
        <v>3.625</v>
      </c>
      <c r="Z129" s="1040">
        <v>3.5609999999999999</v>
      </c>
      <c r="AA129" s="1040">
        <v>3.512</v>
      </c>
      <c r="AB129" s="1040">
        <v>3.53</v>
      </c>
      <c r="AC129" s="1040">
        <v>3.54</v>
      </c>
      <c r="AD129" s="1040">
        <v>3.528</v>
      </c>
      <c r="AE129" s="1040">
        <v>3.476</v>
      </c>
      <c r="AF129" s="1040">
        <v>3.4540000000000002</v>
      </c>
    </row>
    <row r="130" spans="1:32" x14ac:dyDescent="0.25">
      <c r="A130" s="94" t="s">
        <v>645</v>
      </c>
      <c r="B130" s="75" t="s">
        <v>333</v>
      </c>
      <c r="C130" s="75" t="s">
        <v>572</v>
      </c>
      <c r="D130" s="7" t="s">
        <v>66</v>
      </c>
      <c r="E130" s="1042">
        <f t="shared" ref="E130:E135" si="8">AVERAGE(U130:AF130)</f>
        <v>16.742583333333332</v>
      </c>
      <c r="F130" s="1042">
        <f t="shared" ref="F130:F135" si="9">AVERAGE(I130:T130)</f>
        <v>17.784500000000001</v>
      </c>
      <c r="G130" s="1042">
        <v>16.05</v>
      </c>
      <c r="H130" s="1042">
        <v>17.875</v>
      </c>
      <c r="I130" s="1040">
        <v>17.635000000000002</v>
      </c>
      <c r="J130" s="1040">
        <v>17.616</v>
      </c>
      <c r="K130" s="1040">
        <v>17.606999999999999</v>
      </c>
      <c r="L130" s="1040">
        <v>17.640999999999998</v>
      </c>
      <c r="M130" s="1040">
        <v>17.879000000000001</v>
      </c>
      <c r="N130" s="1040">
        <v>17.864999999999998</v>
      </c>
      <c r="O130" s="1040">
        <v>17.853000000000002</v>
      </c>
      <c r="P130" s="1040">
        <v>17.802</v>
      </c>
      <c r="Q130" s="1040">
        <v>17.875</v>
      </c>
      <c r="R130" s="1040">
        <v>17.882999999999999</v>
      </c>
      <c r="S130" s="1040">
        <v>17.882999999999999</v>
      </c>
      <c r="T130" s="1040">
        <v>17.875</v>
      </c>
      <c r="U130" s="1040">
        <v>17.638000000000002</v>
      </c>
      <c r="V130" s="1040">
        <v>17.492999999999999</v>
      </c>
      <c r="W130" s="1040">
        <v>17.297999999999998</v>
      </c>
      <c r="X130" s="1040">
        <v>17.138000000000002</v>
      </c>
      <c r="Y130" s="1040">
        <v>16.731000000000002</v>
      </c>
      <c r="Z130" s="1040">
        <v>16.663</v>
      </c>
      <c r="AA130" s="1040">
        <v>16.55</v>
      </c>
      <c r="AB130" s="1040">
        <v>16.53</v>
      </c>
      <c r="AC130" s="1040">
        <v>16.559999999999999</v>
      </c>
      <c r="AD130" s="1040">
        <v>16.14</v>
      </c>
      <c r="AE130" s="1040">
        <v>16.12</v>
      </c>
      <c r="AF130" s="1040">
        <v>16.05</v>
      </c>
    </row>
    <row r="131" spans="1:32" x14ac:dyDescent="0.25">
      <c r="A131" s="94" t="s">
        <v>618</v>
      </c>
      <c r="B131" s="75" t="s">
        <v>646</v>
      </c>
      <c r="C131" s="75" t="s">
        <v>572</v>
      </c>
      <c r="D131" s="7" t="s">
        <v>619</v>
      </c>
      <c r="E131" s="1042">
        <f t="shared" si="8"/>
        <v>64.714833333333331</v>
      </c>
      <c r="F131" s="1042">
        <f t="shared" si="9"/>
        <v>62.913666666666678</v>
      </c>
      <c r="G131" s="1042">
        <v>61.933999999999997</v>
      </c>
      <c r="H131" s="1042">
        <v>69.459000000000003</v>
      </c>
      <c r="I131" s="1040">
        <v>56.243000000000002</v>
      </c>
      <c r="J131" s="1040">
        <v>56.274999999999999</v>
      </c>
      <c r="K131" s="1040">
        <v>57.232999999999997</v>
      </c>
      <c r="L131" s="1040">
        <v>62.73</v>
      </c>
      <c r="M131" s="1040">
        <v>62.185000000000002</v>
      </c>
      <c r="N131" s="1040">
        <v>62.744999999999997</v>
      </c>
      <c r="O131" s="1040">
        <v>62.332000000000001</v>
      </c>
      <c r="P131" s="1040">
        <v>67.814999999999998</v>
      </c>
      <c r="Q131" s="1040">
        <v>65.584000000000003</v>
      </c>
      <c r="R131" s="1040">
        <v>65.69</v>
      </c>
      <c r="S131" s="1040">
        <v>66.673000000000002</v>
      </c>
      <c r="T131" s="1040">
        <v>69.459000000000003</v>
      </c>
      <c r="U131" s="1040">
        <v>65.391999999999996</v>
      </c>
      <c r="V131" s="1040">
        <v>65.813999999999993</v>
      </c>
      <c r="W131" s="1040">
        <v>65.120999999999995</v>
      </c>
      <c r="X131" s="1040">
        <v>64.521000000000001</v>
      </c>
      <c r="Y131" s="1040">
        <v>65.349999999999994</v>
      </c>
      <c r="Z131" s="1040">
        <v>63.207000000000001</v>
      </c>
      <c r="AA131" s="1040">
        <v>63.664000000000001</v>
      </c>
      <c r="AB131" s="1040">
        <v>66.712000000000003</v>
      </c>
      <c r="AC131" s="1040">
        <v>66.772000000000006</v>
      </c>
      <c r="AD131" s="1040">
        <v>63.722000000000001</v>
      </c>
      <c r="AE131" s="1040">
        <v>64.369</v>
      </c>
      <c r="AF131" s="1040">
        <v>61.933999999999997</v>
      </c>
    </row>
    <row r="132" spans="1:32" x14ac:dyDescent="0.25">
      <c r="A132" s="94" t="s">
        <v>647</v>
      </c>
      <c r="B132" s="75" t="s">
        <v>424</v>
      </c>
      <c r="C132" s="75" t="s">
        <v>572</v>
      </c>
      <c r="D132" s="7" t="s">
        <v>124</v>
      </c>
      <c r="E132" s="1042">
        <f t="shared" si="8"/>
        <v>2.8904999999999998</v>
      </c>
      <c r="F132" s="1042">
        <f t="shared" si="9"/>
        <v>2.6392500000000001</v>
      </c>
      <c r="G132" s="1042">
        <v>2.79</v>
      </c>
      <c r="H132" s="1042">
        <v>2.927</v>
      </c>
      <c r="I132" s="1040">
        <v>2.371</v>
      </c>
      <c r="J132" s="1040">
        <v>2.4089999999999998</v>
      </c>
      <c r="K132" s="1040">
        <v>2.3769999999999998</v>
      </c>
      <c r="L132" s="1040">
        <v>2.4369999999999998</v>
      </c>
      <c r="M132" s="1040">
        <v>2.5550000000000002</v>
      </c>
      <c r="N132" s="1040">
        <v>2.6150000000000002</v>
      </c>
      <c r="O132" s="1040">
        <v>2.6819999999999999</v>
      </c>
      <c r="P132" s="1040">
        <v>2.754</v>
      </c>
      <c r="Q132" s="1040">
        <v>2.7970000000000002</v>
      </c>
      <c r="R132" s="1040">
        <v>2.8479999999999999</v>
      </c>
      <c r="S132" s="1040">
        <v>2.899</v>
      </c>
      <c r="T132" s="1040">
        <v>2.927</v>
      </c>
      <c r="U132" s="1040">
        <v>2.98</v>
      </c>
      <c r="V132" s="1040">
        <v>3.0430000000000001</v>
      </c>
      <c r="W132" s="1040">
        <v>2.93</v>
      </c>
      <c r="X132" s="1040">
        <v>2.95</v>
      </c>
      <c r="Y132" s="1040">
        <v>2.8889999999999998</v>
      </c>
      <c r="Z132" s="1040">
        <v>2.7850000000000001</v>
      </c>
      <c r="AA132" s="1040">
        <v>2.8889999999999998</v>
      </c>
      <c r="AB132" s="1040">
        <v>2.879</v>
      </c>
      <c r="AC132" s="1040">
        <v>2.8780000000000001</v>
      </c>
      <c r="AD132" s="1040">
        <v>2.8290000000000002</v>
      </c>
      <c r="AE132" s="1040">
        <v>2.8439999999999999</v>
      </c>
      <c r="AF132" s="1040">
        <v>2.79</v>
      </c>
    </row>
    <row r="133" spans="1:32" x14ac:dyDescent="0.25">
      <c r="A133" s="94" t="s">
        <v>648</v>
      </c>
      <c r="B133" s="75" t="s">
        <v>141</v>
      </c>
      <c r="C133" s="75" t="s">
        <v>572</v>
      </c>
      <c r="D133" s="7" t="s">
        <v>142</v>
      </c>
      <c r="E133" s="1042">
        <f t="shared" si="8"/>
        <v>25.69</v>
      </c>
      <c r="F133" s="1042">
        <f t="shared" si="9"/>
        <v>27.148416666666666</v>
      </c>
      <c r="G133" s="1042">
        <v>23.7</v>
      </c>
      <c r="H133" s="1042">
        <v>27.585000000000001</v>
      </c>
      <c r="I133" s="1040">
        <v>27.803999999999998</v>
      </c>
      <c r="J133" s="1040">
        <v>26.782</v>
      </c>
      <c r="K133" s="1040">
        <v>26.28</v>
      </c>
      <c r="L133" s="1040">
        <v>26.081</v>
      </c>
      <c r="M133" s="1040">
        <v>25.963999999999999</v>
      </c>
      <c r="N133" s="1040">
        <v>26.202000000000002</v>
      </c>
      <c r="O133" s="1040">
        <v>26.661000000000001</v>
      </c>
      <c r="P133" s="1040">
        <v>28.143999999999998</v>
      </c>
      <c r="Q133" s="1040">
        <v>28.187999999999999</v>
      </c>
      <c r="R133" s="1040">
        <v>27.998999999999999</v>
      </c>
      <c r="S133" s="1040">
        <v>28.091000000000001</v>
      </c>
      <c r="T133" s="1040">
        <v>27.585000000000001</v>
      </c>
      <c r="U133" s="1040">
        <v>27.56</v>
      </c>
      <c r="V133" s="1040">
        <v>26.79</v>
      </c>
      <c r="W133" s="1040">
        <v>27.106000000000002</v>
      </c>
      <c r="X133" s="1040">
        <v>26.195</v>
      </c>
      <c r="Y133" s="1040">
        <v>26.687000000000001</v>
      </c>
      <c r="Z133" s="1040">
        <v>25.928000000000001</v>
      </c>
      <c r="AA133" s="1040">
        <v>25.116</v>
      </c>
      <c r="AB133" s="1040">
        <v>25.11</v>
      </c>
      <c r="AC133" s="1040">
        <v>25.11</v>
      </c>
      <c r="AD133" s="1040">
        <v>24.998000000000001</v>
      </c>
      <c r="AE133" s="1040">
        <v>23.98</v>
      </c>
      <c r="AF133" s="1040">
        <v>23.7</v>
      </c>
    </row>
    <row r="134" spans="1:32" x14ac:dyDescent="0.25">
      <c r="A134" s="94" t="s">
        <v>649</v>
      </c>
      <c r="B134" s="75" t="s">
        <v>143</v>
      </c>
      <c r="C134" s="75" t="s">
        <v>572</v>
      </c>
      <c r="D134" s="7" t="s">
        <v>144</v>
      </c>
      <c r="E134" s="1042">
        <f t="shared" si="8"/>
        <v>3.8406666666666673</v>
      </c>
      <c r="F134" s="1042">
        <f t="shared" si="9"/>
        <v>3.6210833333333343</v>
      </c>
      <c r="G134" s="1042">
        <v>3.7930000000000001</v>
      </c>
      <c r="H134" s="1042">
        <v>3.7519999999999998</v>
      </c>
      <c r="I134" s="1040">
        <v>3.339</v>
      </c>
      <c r="J134" s="1040">
        <v>3.4180000000000001</v>
      </c>
      <c r="K134" s="1040">
        <v>3.4140000000000001</v>
      </c>
      <c r="L134" s="1040">
        <v>3.4889999999999999</v>
      </c>
      <c r="M134" s="1040">
        <v>3.69</v>
      </c>
      <c r="N134" s="1040">
        <v>3.734</v>
      </c>
      <c r="O134" s="1040">
        <v>3.649</v>
      </c>
      <c r="P134" s="1040">
        <v>3.69</v>
      </c>
      <c r="Q134" s="1040">
        <v>3.6779999999999999</v>
      </c>
      <c r="R134" s="1040">
        <v>3.8250000000000002</v>
      </c>
      <c r="S134" s="1040">
        <v>3.7749999999999999</v>
      </c>
      <c r="T134" s="1040">
        <v>3.7519999999999998</v>
      </c>
      <c r="U134" s="1040">
        <v>3.7229999999999999</v>
      </c>
      <c r="V134" s="1040">
        <v>3.7850000000000001</v>
      </c>
      <c r="W134" s="1040">
        <v>3.83</v>
      </c>
      <c r="X134" s="1040">
        <v>3.827</v>
      </c>
      <c r="Y134" s="1040">
        <v>3.8420000000000001</v>
      </c>
      <c r="Z134" s="1040">
        <v>3.72</v>
      </c>
      <c r="AA134" s="1040">
        <v>3.8730000000000002</v>
      </c>
      <c r="AB134" s="1040">
        <v>3.9830000000000001</v>
      </c>
      <c r="AC134" s="1040">
        <v>3.976</v>
      </c>
      <c r="AD134" s="1040">
        <v>3.819</v>
      </c>
      <c r="AE134" s="1040">
        <v>3.9169999999999998</v>
      </c>
      <c r="AF134" s="1040">
        <v>3.7930000000000001</v>
      </c>
    </row>
    <row r="135" spans="1:32" x14ac:dyDescent="0.25">
      <c r="A135" s="94" t="s">
        <v>650</v>
      </c>
      <c r="B135" s="75" t="s">
        <v>145</v>
      </c>
      <c r="C135" s="75" t="s">
        <v>572</v>
      </c>
      <c r="D135" s="7" t="s">
        <v>146</v>
      </c>
      <c r="E135" s="1042">
        <f t="shared" si="8"/>
        <v>6.6323333333333343</v>
      </c>
      <c r="F135" s="1042">
        <f t="shared" si="9"/>
        <v>6.2906666666666666</v>
      </c>
      <c r="G135" s="1042">
        <v>6.6379999999999999</v>
      </c>
      <c r="H135" s="1042">
        <v>6.4729999999999999</v>
      </c>
      <c r="I135" s="1040">
        <v>5.9690000000000003</v>
      </c>
      <c r="J135" s="1040">
        <v>6.093</v>
      </c>
      <c r="K135" s="1040">
        <v>6.0279999999999996</v>
      </c>
      <c r="L135" s="1040">
        <v>6.1230000000000002</v>
      </c>
      <c r="M135" s="1040">
        <v>6.32</v>
      </c>
      <c r="N135" s="1040">
        <v>6.3170000000000002</v>
      </c>
      <c r="O135" s="1040">
        <v>6.3159999999999998</v>
      </c>
      <c r="P135" s="1040">
        <v>6.3849999999999998</v>
      </c>
      <c r="Q135" s="1040">
        <v>6.3949999999999996</v>
      </c>
      <c r="R135" s="1040">
        <v>6.5540000000000003</v>
      </c>
      <c r="S135" s="1040">
        <v>6.5149999999999997</v>
      </c>
      <c r="T135" s="1040">
        <v>6.4729999999999999</v>
      </c>
      <c r="U135" s="1040">
        <v>6.4630000000000001</v>
      </c>
      <c r="V135" s="1040">
        <v>6.5220000000000002</v>
      </c>
      <c r="W135" s="1040">
        <v>6.6150000000000002</v>
      </c>
      <c r="X135" s="1040">
        <v>6.6109999999999998</v>
      </c>
      <c r="Y135" s="1040">
        <v>6.6449999999999996</v>
      </c>
      <c r="Z135" s="1040">
        <v>6.4969999999999999</v>
      </c>
      <c r="AA135" s="1040">
        <v>6.6669999999999998</v>
      </c>
      <c r="AB135" s="1040">
        <v>6.7359999999999998</v>
      </c>
      <c r="AC135" s="1040">
        <v>6.7510000000000003</v>
      </c>
      <c r="AD135" s="1040">
        <v>6.6929999999999996</v>
      </c>
      <c r="AE135" s="1040">
        <v>6.75</v>
      </c>
      <c r="AF135" s="1040">
        <v>6.6379999999999999</v>
      </c>
    </row>
  </sheetData>
  <phoneticPr fontId="6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AK128"/>
  <sheetViews>
    <sheetView showGridLines="0" topLeftCell="A72" zoomScale="85" zoomScaleNormal="85" workbookViewId="0">
      <selection activeCell="Q101" sqref="Q101"/>
    </sheetView>
  </sheetViews>
  <sheetFormatPr defaultColWidth="11.42578125" defaultRowHeight="15" x14ac:dyDescent="0.25"/>
  <cols>
    <col min="1" max="1" width="2.85546875" style="1" customWidth="1"/>
    <col min="2" max="2" width="37.5703125" style="1" customWidth="1"/>
    <col min="3" max="3" width="5.28515625" style="1" bestFit="1" customWidth="1"/>
    <col min="4" max="4" width="15.7109375" style="1" customWidth="1"/>
    <col min="5" max="5" width="16.5703125" style="1" customWidth="1"/>
    <col min="6" max="6" width="15.7109375" style="1" customWidth="1"/>
    <col min="7" max="7" width="2.85546875" style="440" customWidth="1"/>
    <col min="8" max="9" width="16.42578125" style="1" customWidth="1"/>
    <col min="10" max="10" width="15.7109375" style="1" customWidth="1"/>
    <col min="11" max="11" width="2.85546875" style="1" customWidth="1"/>
    <col min="12" max="12" width="10.85546875" style="13" customWidth="1"/>
    <col min="13" max="13" width="2.85546875" style="1" customWidth="1"/>
    <col min="14" max="15" width="15.7109375" style="1" customWidth="1"/>
    <col min="16" max="16" width="2.85546875" style="1" customWidth="1"/>
    <col min="17" max="17" width="37.5703125" style="1" customWidth="1"/>
    <col min="18" max="20" width="15.7109375" style="1" customWidth="1"/>
    <col min="21" max="21" width="2.85546875" style="1" customWidth="1"/>
    <col min="22" max="24" width="15.7109375" style="1" customWidth="1"/>
    <col min="25" max="25" width="2.85546875" style="1" customWidth="1"/>
    <col min="26" max="26" width="10.85546875" style="1" customWidth="1"/>
    <col min="27" max="27" width="2.85546875" style="1" customWidth="1"/>
    <col min="28" max="28" width="37" style="1" bestFit="1" customWidth="1"/>
    <col min="29" max="29" width="16.5703125" style="253" bestFit="1" customWidth="1"/>
    <col min="30" max="30" width="16.42578125" style="253" bestFit="1" customWidth="1"/>
    <col min="31" max="31" width="17" style="253" bestFit="1" customWidth="1"/>
    <col min="32" max="32" width="16.85546875" style="1116" bestFit="1" customWidth="1"/>
    <col min="33" max="33" width="16.85546875" style="1" bestFit="1" customWidth="1"/>
    <col min="34" max="34" width="11.42578125" style="440"/>
    <col min="35" max="36" width="14.42578125" style="1" bestFit="1" customWidth="1"/>
    <col min="37" max="37" width="11.7109375" style="1" bestFit="1" customWidth="1"/>
    <col min="38" max="254" width="11.42578125" style="1"/>
    <col min="255" max="255" width="2.85546875" style="1" customWidth="1"/>
    <col min="256" max="256" width="37.5703125" style="1" customWidth="1"/>
    <col min="257" max="257" width="5.28515625" style="1" bestFit="1" customWidth="1"/>
    <col min="258" max="260" width="15.7109375" style="1" customWidth="1"/>
    <col min="261" max="261" width="2.85546875" style="1" customWidth="1"/>
    <col min="262" max="264" width="15.7109375" style="1" customWidth="1"/>
    <col min="265" max="266" width="2.85546875" style="1" customWidth="1"/>
    <col min="267" max="267" width="10.85546875" style="1" customWidth="1"/>
    <col min="268" max="268" width="2.85546875" style="1" customWidth="1"/>
    <col min="269" max="270" width="15.7109375" style="1" customWidth="1"/>
    <col min="271" max="271" width="2.85546875" style="1" customWidth="1"/>
    <col min="272" max="272" width="37.5703125" style="1" customWidth="1"/>
    <col min="273" max="275" width="15.7109375" style="1" customWidth="1"/>
    <col min="276" max="276" width="2.85546875" style="1" customWidth="1"/>
    <col min="277" max="279" width="15.7109375" style="1" customWidth="1"/>
    <col min="280" max="281" width="2.85546875" style="1" customWidth="1"/>
    <col min="282" max="282" width="10.85546875" style="1" customWidth="1"/>
    <col min="283" max="283" width="2.85546875" style="1" customWidth="1"/>
    <col min="284" max="510" width="11.42578125" style="1"/>
    <col min="511" max="511" width="2.85546875" style="1" customWidth="1"/>
    <col min="512" max="512" width="37.5703125" style="1" customWidth="1"/>
    <col min="513" max="513" width="5.28515625" style="1" bestFit="1" customWidth="1"/>
    <col min="514" max="516" width="15.7109375" style="1" customWidth="1"/>
    <col min="517" max="517" width="2.85546875" style="1" customWidth="1"/>
    <col min="518" max="520" width="15.7109375" style="1" customWidth="1"/>
    <col min="521" max="522" width="2.85546875" style="1" customWidth="1"/>
    <col min="523" max="523" width="10.85546875" style="1" customWidth="1"/>
    <col min="524" max="524" width="2.85546875" style="1" customWidth="1"/>
    <col min="525" max="526" width="15.7109375" style="1" customWidth="1"/>
    <col min="527" max="527" width="2.85546875" style="1" customWidth="1"/>
    <col min="528" max="528" width="37.5703125" style="1" customWidth="1"/>
    <col min="529" max="531" width="15.7109375" style="1" customWidth="1"/>
    <col min="532" max="532" width="2.85546875" style="1" customWidth="1"/>
    <col min="533" max="535" width="15.7109375" style="1" customWidth="1"/>
    <col min="536" max="537" width="2.85546875" style="1" customWidth="1"/>
    <col min="538" max="538" width="10.85546875" style="1" customWidth="1"/>
    <col min="539" max="539" width="2.85546875" style="1" customWidth="1"/>
    <col min="540" max="766" width="11.42578125" style="1"/>
    <col min="767" max="767" width="2.85546875" style="1" customWidth="1"/>
    <col min="768" max="768" width="37.5703125" style="1" customWidth="1"/>
    <col min="769" max="769" width="5.28515625" style="1" bestFit="1" customWidth="1"/>
    <col min="770" max="772" width="15.7109375" style="1" customWidth="1"/>
    <col min="773" max="773" width="2.85546875" style="1" customWidth="1"/>
    <col min="774" max="776" width="15.7109375" style="1" customWidth="1"/>
    <col min="777" max="778" width="2.85546875" style="1" customWidth="1"/>
    <col min="779" max="779" width="10.85546875" style="1" customWidth="1"/>
    <col min="780" max="780" width="2.85546875" style="1" customWidth="1"/>
    <col min="781" max="782" width="15.7109375" style="1" customWidth="1"/>
    <col min="783" max="783" width="2.85546875" style="1" customWidth="1"/>
    <col min="784" max="784" width="37.5703125" style="1" customWidth="1"/>
    <col min="785" max="787" width="15.7109375" style="1" customWidth="1"/>
    <col min="788" max="788" width="2.85546875" style="1" customWidth="1"/>
    <col min="789" max="791" width="15.7109375" style="1" customWidth="1"/>
    <col min="792" max="793" width="2.85546875" style="1" customWidth="1"/>
    <col min="794" max="794" width="10.85546875" style="1" customWidth="1"/>
    <col min="795" max="795" width="2.85546875" style="1" customWidth="1"/>
    <col min="796" max="1022" width="11.42578125" style="1"/>
    <col min="1023" max="1023" width="2.85546875" style="1" customWidth="1"/>
    <col min="1024" max="1024" width="37.5703125" style="1" customWidth="1"/>
    <col min="1025" max="1025" width="5.28515625" style="1" bestFit="1" customWidth="1"/>
    <col min="1026" max="1028" width="15.7109375" style="1" customWidth="1"/>
    <col min="1029" max="1029" width="2.85546875" style="1" customWidth="1"/>
    <col min="1030" max="1032" width="15.7109375" style="1" customWidth="1"/>
    <col min="1033" max="1034" width="2.85546875" style="1" customWidth="1"/>
    <col min="1035" max="1035" width="10.85546875" style="1" customWidth="1"/>
    <col min="1036" max="1036" width="2.85546875" style="1" customWidth="1"/>
    <col min="1037" max="1038" width="15.7109375" style="1" customWidth="1"/>
    <col min="1039" max="1039" width="2.85546875" style="1" customWidth="1"/>
    <col min="1040" max="1040" width="37.5703125" style="1" customWidth="1"/>
    <col min="1041" max="1043" width="15.7109375" style="1" customWidth="1"/>
    <col min="1044" max="1044" width="2.85546875" style="1" customWidth="1"/>
    <col min="1045" max="1047" width="15.7109375" style="1" customWidth="1"/>
    <col min="1048" max="1049" width="2.85546875" style="1" customWidth="1"/>
    <col min="1050" max="1050" width="10.85546875" style="1" customWidth="1"/>
    <col min="1051" max="1051" width="2.85546875" style="1" customWidth="1"/>
    <col min="1052" max="1278" width="11.42578125" style="1"/>
    <col min="1279" max="1279" width="2.85546875" style="1" customWidth="1"/>
    <col min="1280" max="1280" width="37.5703125" style="1" customWidth="1"/>
    <col min="1281" max="1281" width="5.28515625" style="1" bestFit="1" customWidth="1"/>
    <col min="1282" max="1284" width="15.7109375" style="1" customWidth="1"/>
    <col min="1285" max="1285" width="2.85546875" style="1" customWidth="1"/>
    <col min="1286" max="1288" width="15.7109375" style="1" customWidth="1"/>
    <col min="1289" max="1290" width="2.85546875" style="1" customWidth="1"/>
    <col min="1291" max="1291" width="10.85546875" style="1" customWidth="1"/>
    <col min="1292" max="1292" width="2.85546875" style="1" customWidth="1"/>
    <col min="1293" max="1294" width="15.7109375" style="1" customWidth="1"/>
    <col min="1295" max="1295" width="2.85546875" style="1" customWidth="1"/>
    <col min="1296" max="1296" width="37.5703125" style="1" customWidth="1"/>
    <col min="1297" max="1299" width="15.7109375" style="1" customWidth="1"/>
    <col min="1300" max="1300" width="2.85546875" style="1" customWidth="1"/>
    <col min="1301" max="1303" width="15.7109375" style="1" customWidth="1"/>
    <col min="1304" max="1305" width="2.85546875" style="1" customWidth="1"/>
    <col min="1306" max="1306" width="10.85546875" style="1" customWidth="1"/>
    <col min="1307" max="1307" width="2.85546875" style="1" customWidth="1"/>
    <col min="1308" max="1534" width="11.42578125" style="1"/>
    <col min="1535" max="1535" width="2.85546875" style="1" customWidth="1"/>
    <col min="1536" max="1536" width="37.5703125" style="1" customWidth="1"/>
    <col min="1537" max="1537" width="5.28515625" style="1" bestFit="1" customWidth="1"/>
    <col min="1538" max="1540" width="15.7109375" style="1" customWidth="1"/>
    <col min="1541" max="1541" width="2.85546875" style="1" customWidth="1"/>
    <col min="1542" max="1544" width="15.7109375" style="1" customWidth="1"/>
    <col min="1545" max="1546" width="2.85546875" style="1" customWidth="1"/>
    <col min="1547" max="1547" width="10.85546875" style="1" customWidth="1"/>
    <col min="1548" max="1548" width="2.85546875" style="1" customWidth="1"/>
    <col min="1549" max="1550" width="15.7109375" style="1" customWidth="1"/>
    <col min="1551" max="1551" width="2.85546875" style="1" customWidth="1"/>
    <col min="1552" max="1552" width="37.5703125" style="1" customWidth="1"/>
    <col min="1553" max="1555" width="15.7109375" style="1" customWidth="1"/>
    <col min="1556" max="1556" width="2.85546875" style="1" customWidth="1"/>
    <col min="1557" max="1559" width="15.7109375" style="1" customWidth="1"/>
    <col min="1560" max="1561" width="2.85546875" style="1" customWidth="1"/>
    <col min="1562" max="1562" width="10.85546875" style="1" customWidth="1"/>
    <col min="1563" max="1563" width="2.85546875" style="1" customWidth="1"/>
    <col min="1564" max="1790" width="11.42578125" style="1"/>
    <col min="1791" max="1791" width="2.85546875" style="1" customWidth="1"/>
    <col min="1792" max="1792" width="37.5703125" style="1" customWidth="1"/>
    <col min="1793" max="1793" width="5.28515625" style="1" bestFit="1" customWidth="1"/>
    <col min="1794" max="1796" width="15.7109375" style="1" customWidth="1"/>
    <col min="1797" max="1797" width="2.85546875" style="1" customWidth="1"/>
    <col min="1798" max="1800" width="15.7109375" style="1" customWidth="1"/>
    <col min="1801" max="1802" width="2.85546875" style="1" customWidth="1"/>
    <col min="1803" max="1803" width="10.85546875" style="1" customWidth="1"/>
    <col min="1804" max="1804" width="2.85546875" style="1" customWidth="1"/>
    <col min="1805" max="1806" width="15.7109375" style="1" customWidth="1"/>
    <col min="1807" max="1807" width="2.85546875" style="1" customWidth="1"/>
    <col min="1808" max="1808" width="37.5703125" style="1" customWidth="1"/>
    <col min="1809" max="1811" width="15.7109375" style="1" customWidth="1"/>
    <col min="1812" max="1812" width="2.85546875" style="1" customWidth="1"/>
    <col min="1813" max="1815" width="15.7109375" style="1" customWidth="1"/>
    <col min="1816" max="1817" width="2.85546875" style="1" customWidth="1"/>
    <col min="1818" max="1818" width="10.85546875" style="1" customWidth="1"/>
    <col min="1819" max="1819" width="2.85546875" style="1" customWidth="1"/>
    <col min="1820" max="2046" width="11.42578125" style="1"/>
    <col min="2047" max="2047" width="2.85546875" style="1" customWidth="1"/>
    <col min="2048" max="2048" width="37.5703125" style="1" customWidth="1"/>
    <col min="2049" max="2049" width="5.28515625" style="1" bestFit="1" customWidth="1"/>
    <col min="2050" max="2052" width="15.7109375" style="1" customWidth="1"/>
    <col min="2053" max="2053" width="2.85546875" style="1" customWidth="1"/>
    <col min="2054" max="2056" width="15.7109375" style="1" customWidth="1"/>
    <col min="2057" max="2058" width="2.85546875" style="1" customWidth="1"/>
    <col min="2059" max="2059" width="10.85546875" style="1" customWidth="1"/>
    <col min="2060" max="2060" width="2.85546875" style="1" customWidth="1"/>
    <col min="2061" max="2062" width="15.7109375" style="1" customWidth="1"/>
    <col min="2063" max="2063" width="2.85546875" style="1" customWidth="1"/>
    <col min="2064" max="2064" width="37.5703125" style="1" customWidth="1"/>
    <col min="2065" max="2067" width="15.7109375" style="1" customWidth="1"/>
    <col min="2068" max="2068" width="2.85546875" style="1" customWidth="1"/>
    <col min="2069" max="2071" width="15.7109375" style="1" customWidth="1"/>
    <col min="2072" max="2073" width="2.85546875" style="1" customWidth="1"/>
    <col min="2074" max="2074" width="10.85546875" style="1" customWidth="1"/>
    <col min="2075" max="2075" width="2.85546875" style="1" customWidth="1"/>
    <col min="2076" max="2302" width="11.42578125" style="1"/>
    <col min="2303" max="2303" width="2.85546875" style="1" customWidth="1"/>
    <col min="2304" max="2304" width="37.5703125" style="1" customWidth="1"/>
    <col min="2305" max="2305" width="5.28515625" style="1" bestFit="1" customWidth="1"/>
    <col min="2306" max="2308" width="15.7109375" style="1" customWidth="1"/>
    <col min="2309" max="2309" width="2.85546875" style="1" customWidth="1"/>
    <col min="2310" max="2312" width="15.7109375" style="1" customWidth="1"/>
    <col min="2313" max="2314" width="2.85546875" style="1" customWidth="1"/>
    <col min="2315" max="2315" width="10.85546875" style="1" customWidth="1"/>
    <col min="2316" max="2316" width="2.85546875" style="1" customWidth="1"/>
    <col min="2317" max="2318" width="15.7109375" style="1" customWidth="1"/>
    <col min="2319" max="2319" width="2.85546875" style="1" customWidth="1"/>
    <col min="2320" max="2320" width="37.5703125" style="1" customWidth="1"/>
    <col min="2321" max="2323" width="15.7109375" style="1" customWidth="1"/>
    <col min="2324" max="2324" width="2.85546875" style="1" customWidth="1"/>
    <col min="2325" max="2327" width="15.7109375" style="1" customWidth="1"/>
    <col min="2328" max="2329" width="2.85546875" style="1" customWidth="1"/>
    <col min="2330" max="2330" width="10.85546875" style="1" customWidth="1"/>
    <col min="2331" max="2331" width="2.85546875" style="1" customWidth="1"/>
    <col min="2332" max="2558" width="11.42578125" style="1"/>
    <col min="2559" max="2559" width="2.85546875" style="1" customWidth="1"/>
    <col min="2560" max="2560" width="37.5703125" style="1" customWidth="1"/>
    <col min="2561" max="2561" width="5.28515625" style="1" bestFit="1" customWidth="1"/>
    <col min="2562" max="2564" width="15.7109375" style="1" customWidth="1"/>
    <col min="2565" max="2565" width="2.85546875" style="1" customWidth="1"/>
    <col min="2566" max="2568" width="15.7109375" style="1" customWidth="1"/>
    <col min="2569" max="2570" width="2.85546875" style="1" customWidth="1"/>
    <col min="2571" max="2571" width="10.85546875" style="1" customWidth="1"/>
    <col min="2572" max="2572" width="2.85546875" style="1" customWidth="1"/>
    <col min="2573" max="2574" width="15.7109375" style="1" customWidth="1"/>
    <col min="2575" max="2575" width="2.85546875" style="1" customWidth="1"/>
    <col min="2576" max="2576" width="37.5703125" style="1" customWidth="1"/>
    <col min="2577" max="2579" width="15.7109375" style="1" customWidth="1"/>
    <col min="2580" max="2580" width="2.85546875" style="1" customWidth="1"/>
    <col min="2581" max="2583" width="15.7109375" style="1" customWidth="1"/>
    <col min="2584" max="2585" width="2.85546875" style="1" customWidth="1"/>
    <col min="2586" max="2586" width="10.85546875" style="1" customWidth="1"/>
    <col min="2587" max="2587" width="2.85546875" style="1" customWidth="1"/>
    <col min="2588" max="2814" width="11.42578125" style="1"/>
    <col min="2815" max="2815" width="2.85546875" style="1" customWidth="1"/>
    <col min="2816" max="2816" width="37.5703125" style="1" customWidth="1"/>
    <col min="2817" max="2817" width="5.28515625" style="1" bestFit="1" customWidth="1"/>
    <col min="2818" max="2820" width="15.7109375" style="1" customWidth="1"/>
    <col min="2821" max="2821" width="2.85546875" style="1" customWidth="1"/>
    <col min="2822" max="2824" width="15.7109375" style="1" customWidth="1"/>
    <col min="2825" max="2826" width="2.85546875" style="1" customWidth="1"/>
    <col min="2827" max="2827" width="10.85546875" style="1" customWidth="1"/>
    <col min="2828" max="2828" width="2.85546875" style="1" customWidth="1"/>
    <col min="2829" max="2830" width="15.7109375" style="1" customWidth="1"/>
    <col min="2831" max="2831" width="2.85546875" style="1" customWidth="1"/>
    <col min="2832" max="2832" width="37.5703125" style="1" customWidth="1"/>
    <col min="2833" max="2835" width="15.7109375" style="1" customWidth="1"/>
    <col min="2836" max="2836" width="2.85546875" style="1" customWidth="1"/>
    <col min="2837" max="2839" width="15.7109375" style="1" customWidth="1"/>
    <col min="2840" max="2841" width="2.85546875" style="1" customWidth="1"/>
    <col min="2842" max="2842" width="10.85546875" style="1" customWidth="1"/>
    <col min="2843" max="2843" width="2.85546875" style="1" customWidth="1"/>
    <col min="2844" max="3070" width="11.42578125" style="1"/>
    <col min="3071" max="3071" width="2.85546875" style="1" customWidth="1"/>
    <col min="3072" max="3072" width="37.5703125" style="1" customWidth="1"/>
    <col min="3073" max="3073" width="5.28515625" style="1" bestFit="1" customWidth="1"/>
    <col min="3074" max="3076" width="15.7109375" style="1" customWidth="1"/>
    <col min="3077" max="3077" width="2.85546875" style="1" customWidth="1"/>
    <col min="3078" max="3080" width="15.7109375" style="1" customWidth="1"/>
    <col min="3081" max="3082" width="2.85546875" style="1" customWidth="1"/>
    <col min="3083" max="3083" width="10.85546875" style="1" customWidth="1"/>
    <col min="3084" max="3084" width="2.85546875" style="1" customWidth="1"/>
    <col min="3085" max="3086" width="15.7109375" style="1" customWidth="1"/>
    <col min="3087" max="3087" width="2.85546875" style="1" customWidth="1"/>
    <col min="3088" max="3088" width="37.5703125" style="1" customWidth="1"/>
    <col min="3089" max="3091" width="15.7109375" style="1" customWidth="1"/>
    <col min="3092" max="3092" width="2.85546875" style="1" customWidth="1"/>
    <col min="3093" max="3095" width="15.7109375" style="1" customWidth="1"/>
    <col min="3096" max="3097" width="2.85546875" style="1" customWidth="1"/>
    <col min="3098" max="3098" width="10.85546875" style="1" customWidth="1"/>
    <col min="3099" max="3099" width="2.85546875" style="1" customWidth="1"/>
    <col min="3100" max="3326" width="11.42578125" style="1"/>
    <col min="3327" max="3327" width="2.85546875" style="1" customWidth="1"/>
    <col min="3328" max="3328" width="37.5703125" style="1" customWidth="1"/>
    <col min="3329" max="3329" width="5.28515625" style="1" bestFit="1" customWidth="1"/>
    <col min="3330" max="3332" width="15.7109375" style="1" customWidth="1"/>
    <col min="3333" max="3333" width="2.85546875" style="1" customWidth="1"/>
    <col min="3334" max="3336" width="15.7109375" style="1" customWidth="1"/>
    <col min="3337" max="3338" width="2.85546875" style="1" customWidth="1"/>
    <col min="3339" max="3339" width="10.85546875" style="1" customWidth="1"/>
    <col min="3340" max="3340" width="2.85546875" style="1" customWidth="1"/>
    <col min="3341" max="3342" width="15.7109375" style="1" customWidth="1"/>
    <col min="3343" max="3343" width="2.85546875" style="1" customWidth="1"/>
    <col min="3344" max="3344" width="37.5703125" style="1" customWidth="1"/>
    <col min="3345" max="3347" width="15.7109375" style="1" customWidth="1"/>
    <col min="3348" max="3348" width="2.85546875" style="1" customWidth="1"/>
    <col min="3349" max="3351" width="15.7109375" style="1" customWidth="1"/>
    <col min="3352" max="3353" width="2.85546875" style="1" customWidth="1"/>
    <col min="3354" max="3354" width="10.85546875" style="1" customWidth="1"/>
    <col min="3355" max="3355" width="2.85546875" style="1" customWidth="1"/>
    <col min="3356" max="3582" width="11.42578125" style="1"/>
    <col min="3583" max="3583" width="2.85546875" style="1" customWidth="1"/>
    <col min="3584" max="3584" width="37.5703125" style="1" customWidth="1"/>
    <col min="3585" max="3585" width="5.28515625" style="1" bestFit="1" customWidth="1"/>
    <col min="3586" max="3588" width="15.7109375" style="1" customWidth="1"/>
    <col min="3589" max="3589" width="2.85546875" style="1" customWidth="1"/>
    <col min="3590" max="3592" width="15.7109375" style="1" customWidth="1"/>
    <col min="3593" max="3594" width="2.85546875" style="1" customWidth="1"/>
    <col min="3595" max="3595" width="10.85546875" style="1" customWidth="1"/>
    <col min="3596" max="3596" width="2.85546875" style="1" customWidth="1"/>
    <col min="3597" max="3598" width="15.7109375" style="1" customWidth="1"/>
    <col min="3599" max="3599" width="2.85546875" style="1" customWidth="1"/>
    <col min="3600" max="3600" width="37.5703125" style="1" customWidth="1"/>
    <col min="3601" max="3603" width="15.7109375" style="1" customWidth="1"/>
    <col min="3604" max="3604" width="2.85546875" style="1" customWidth="1"/>
    <col min="3605" max="3607" width="15.7109375" style="1" customWidth="1"/>
    <col min="3608" max="3609" width="2.85546875" style="1" customWidth="1"/>
    <col min="3610" max="3610" width="10.85546875" style="1" customWidth="1"/>
    <col min="3611" max="3611" width="2.85546875" style="1" customWidth="1"/>
    <col min="3612" max="3838" width="11.42578125" style="1"/>
    <col min="3839" max="3839" width="2.85546875" style="1" customWidth="1"/>
    <col min="3840" max="3840" width="37.5703125" style="1" customWidth="1"/>
    <col min="3841" max="3841" width="5.28515625" style="1" bestFit="1" customWidth="1"/>
    <col min="3842" max="3844" width="15.7109375" style="1" customWidth="1"/>
    <col min="3845" max="3845" width="2.85546875" style="1" customWidth="1"/>
    <col min="3846" max="3848" width="15.7109375" style="1" customWidth="1"/>
    <col min="3849" max="3850" width="2.85546875" style="1" customWidth="1"/>
    <col min="3851" max="3851" width="10.85546875" style="1" customWidth="1"/>
    <col min="3852" max="3852" width="2.85546875" style="1" customWidth="1"/>
    <col min="3853" max="3854" width="15.7109375" style="1" customWidth="1"/>
    <col min="3855" max="3855" width="2.85546875" style="1" customWidth="1"/>
    <col min="3856" max="3856" width="37.5703125" style="1" customWidth="1"/>
    <col min="3857" max="3859" width="15.7109375" style="1" customWidth="1"/>
    <col min="3860" max="3860" width="2.85546875" style="1" customWidth="1"/>
    <col min="3861" max="3863" width="15.7109375" style="1" customWidth="1"/>
    <col min="3864" max="3865" width="2.85546875" style="1" customWidth="1"/>
    <col min="3866" max="3866" width="10.85546875" style="1" customWidth="1"/>
    <col min="3867" max="3867" width="2.85546875" style="1" customWidth="1"/>
    <col min="3868" max="4094" width="11.42578125" style="1"/>
    <col min="4095" max="4095" width="2.85546875" style="1" customWidth="1"/>
    <col min="4096" max="4096" width="37.5703125" style="1" customWidth="1"/>
    <col min="4097" max="4097" width="5.28515625" style="1" bestFit="1" customWidth="1"/>
    <col min="4098" max="4100" width="15.7109375" style="1" customWidth="1"/>
    <col min="4101" max="4101" width="2.85546875" style="1" customWidth="1"/>
    <col min="4102" max="4104" width="15.7109375" style="1" customWidth="1"/>
    <col min="4105" max="4106" width="2.85546875" style="1" customWidth="1"/>
    <col min="4107" max="4107" width="10.85546875" style="1" customWidth="1"/>
    <col min="4108" max="4108" width="2.85546875" style="1" customWidth="1"/>
    <col min="4109" max="4110" width="15.7109375" style="1" customWidth="1"/>
    <col min="4111" max="4111" width="2.85546875" style="1" customWidth="1"/>
    <col min="4112" max="4112" width="37.5703125" style="1" customWidth="1"/>
    <col min="4113" max="4115" width="15.7109375" style="1" customWidth="1"/>
    <col min="4116" max="4116" width="2.85546875" style="1" customWidth="1"/>
    <col min="4117" max="4119" width="15.7109375" style="1" customWidth="1"/>
    <col min="4120" max="4121" width="2.85546875" style="1" customWidth="1"/>
    <col min="4122" max="4122" width="10.85546875" style="1" customWidth="1"/>
    <col min="4123" max="4123" width="2.85546875" style="1" customWidth="1"/>
    <col min="4124" max="4350" width="11.42578125" style="1"/>
    <col min="4351" max="4351" width="2.85546875" style="1" customWidth="1"/>
    <col min="4352" max="4352" width="37.5703125" style="1" customWidth="1"/>
    <col min="4353" max="4353" width="5.28515625" style="1" bestFit="1" customWidth="1"/>
    <col min="4354" max="4356" width="15.7109375" style="1" customWidth="1"/>
    <col min="4357" max="4357" width="2.85546875" style="1" customWidth="1"/>
    <col min="4358" max="4360" width="15.7109375" style="1" customWidth="1"/>
    <col min="4361" max="4362" width="2.85546875" style="1" customWidth="1"/>
    <col min="4363" max="4363" width="10.85546875" style="1" customWidth="1"/>
    <col min="4364" max="4364" width="2.85546875" style="1" customWidth="1"/>
    <col min="4365" max="4366" width="15.7109375" style="1" customWidth="1"/>
    <col min="4367" max="4367" width="2.85546875" style="1" customWidth="1"/>
    <col min="4368" max="4368" width="37.5703125" style="1" customWidth="1"/>
    <col min="4369" max="4371" width="15.7109375" style="1" customWidth="1"/>
    <col min="4372" max="4372" width="2.85546875" style="1" customWidth="1"/>
    <col min="4373" max="4375" width="15.7109375" style="1" customWidth="1"/>
    <col min="4376" max="4377" width="2.85546875" style="1" customWidth="1"/>
    <col min="4378" max="4378" width="10.85546875" style="1" customWidth="1"/>
    <col min="4379" max="4379" width="2.85546875" style="1" customWidth="1"/>
    <col min="4380" max="4606" width="11.42578125" style="1"/>
    <col min="4607" max="4607" width="2.85546875" style="1" customWidth="1"/>
    <col min="4608" max="4608" width="37.5703125" style="1" customWidth="1"/>
    <col min="4609" max="4609" width="5.28515625" style="1" bestFit="1" customWidth="1"/>
    <col min="4610" max="4612" width="15.7109375" style="1" customWidth="1"/>
    <col min="4613" max="4613" width="2.85546875" style="1" customWidth="1"/>
    <col min="4614" max="4616" width="15.7109375" style="1" customWidth="1"/>
    <col min="4617" max="4618" width="2.85546875" style="1" customWidth="1"/>
    <col min="4619" max="4619" width="10.85546875" style="1" customWidth="1"/>
    <col min="4620" max="4620" width="2.85546875" style="1" customWidth="1"/>
    <col min="4621" max="4622" width="15.7109375" style="1" customWidth="1"/>
    <col min="4623" max="4623" width="2.85546875" style="1" customWidth="1"/>
    <col min="4624" max="4624" width="37.5703125" style="1" customWidth="1"/>
    <col min="4625" max="4627" width="15.7109375" style="1" customWidth="1"/>
    <col min="4628" max="4628" width="2.85546875" style="1" customWidth="1"/>
    <col min="4629" max="4631" width="15.7109375" style="1" customWidth="1"/>
    <col min="4632" max="4633" width="2.85546875" style="1" customWidth="1"/>
    <col min="4634" max="4634" width="10.85546875" style="1" customWidth="1"/>
    <col min="4635" max="4635" width="2.85546875" style="1" customWidth="1"/>
    <col min="4636" max="4862" width="11.42578125" style="1"/>
    <col min="4863" max="4863" width="2.85546875" style="1" customWidth="1"/>
    <col min="4864" max="4864" width="37.5703125" style="1" customWidth="1"/>
    <col min="4865" max="4865" width="5.28515625" style="1" bestFit="1" customWidth="1"/>
    <col min="4866" max="4868" width="15.7109375" style="1" customWidth="1"/>
    <col min="4869" max="4869" width="2.85546875" style="1" customWidth="1"/>
    <col min="4870" max="4872" width="15.7109375" style="1" customWidth="1"/>
    <col min="4873" max="4874" width="2.85546875" style="1" customWidth="1"/>
    <col min="4875" max="4875" width="10.85546875" style="1" customWidth="1"/>
    <col min="4876" max="4876" width="2.85546875" style="1" customWidth="1"/>
    <col min="4877" max="4878" width="15.7109375" style="1" customWidth="1"/>
    <col min="4879" max="4879" width="2.85546875" style="1" customWidth="1"/>
    <col min="4880" max="4880" width="37.5703125" style="1" customWidth="1"/>
    <col min="4881" max="4883" width="15.7109375" style="1" customWidth="1"/>
    <col min="4884" max="4884" width="2.85546875" style="1" customWidth="1"/>
    <col min="4885" max="4887" width="15.7109375" style="1" customWidth="1"/>
    <col min="4888" max="4889" width="2.85546875" style="1" customWidth="1"/>
    <col min="4890" max="4890" width="10.85546875" style="1" customWidth="1"/>
    <col min="4891" max="4891" width="2.85546875" style="1" customWidth="1"/>
    <col min="4892" max="5118" width="11.42578125" style="1"/>
    <col min="5119" max="5119" width="2.85546875" style="1" customWidth="1"/>
    <col min="5120" max="5120" width="37.5703125" style="1" customWidth="1"/>
    <col min="5121" max="5121" width="5.28515625" style="1" bestFit="1" customWidth="1"/>
    <col min="5122" max="5124" width="15.7109375" style="1" customWidth="1"/>
    <col min="5125" max="5125" width="2.85546875" style="1" customWidth="1"/>
    <col min="5126" max="5128" width="15.7109375" style="1" customWidth="1"/>
    <col min="5129" max="5130" width="2.85546875" style="1" customWidth="1"/>
    <col min="5131" max="5131" width="10.85546875" style="1" customWidth="1"/>
    <col min="5132" max="5132" width="2.85546875" style="1" customWidth="1"/>
    <col min="5133" max="5134" width="15.7109375" style="1" customWidth="1"/>
    <col min="5135" max="5135" width="2.85546875" style="1" customWidth="1"/>
    <col min="5136" max="5136" width="37.5703125" style="1" customWidth="1"/>
    <col min="5137" max="5139" width="15.7109375" style="1" customWidth="1"/>
    <col min="5140" max="5140" width="2.85546875" style="1" customWidth="1"/>
    <col min="5141" max="5143" width="15.7109375" style="1" customWidth="1"/>
    <col min="5144" max="5145" width="2.85546875" style="1" customWidth="1"/>
    <col min="5146" max="5146" width="10.85546875" style="1" customWidth="1"/>
    <col min="5147" max="5147" width="2.85546875" style="1" customWidth="1"/>
    <col min="5148" max="5374" width="11.42578125" style="1"/>
    <col min="5375" max="5375" width="2.85546875" style="1" customWidth="1"/>
    <col min="5376" max="5376" width="37.5703125" style="1" customWidth="1"/>
    <col min="5377" max="5377" width="5.28515625" style="1" bestFit="1" customWidth="1"/>
    <col min="5378" max="5380" width="15.7109375" style="1" customWidth="1"/>
    <col min="5381" max="5381" width="2.85546875" style="1" customWidth="1"/>
    <col min="5382" max="5384" width="15.7109375" style="1" customWidth="1"/>
    <col min="5385" max="5386" width="2.85546875" style="1" customWidth="1"/>
    <col min="5387" max="5387" width="10.85546875" style="1" customWidth="1"/>
    <col min="5388" max="5388" width="2.85546875" style="1" customWidth="1"/>
    <col min="5389" max="5390" width="15.7109375" style="1" customWidth="1"/>
    <col min="5391" max="5391" width="2.85546875" style="1" customWidth="1"/>
    <col min="5392" max="5392" width="37.5703125" style="1" customWidth="1"/>
    <col min="5393" max="5395" width="15.7109375" style="1" customWidth="1"/>
    <col min="5396" max="5396" width="2.85546875" style="1" customWidth="1"/>
    <col min="5397" max="5399" width="15.7109375" style="1" customWidth="1"/>
    <col min="5400" max="5401" width="2.85546875" style="1" customWidth="1"/>
    <col min="5402" max="5402" width="10.85546875" style="1" customWidth="1"/>
    <col min="5403" max="5403" width="2.85546875" style="1" customWidth="1"/>
    <col min="5404" max="5630" width="11.42578125" style="1"/>
    <col min="5631" max="5631" width="2.85546875" style="1" customWidth="1"/>
    <col min="5632" max="5632" width="37.5703125" style="1" customWidth="1"/>
    <col min="5633" max="5633" width="5.28515625" style="1" bestFit="1" customWidth="1"/>
    <col min="5634" max="5636" width="15.7109375" style="1" customWidth="1"/>
    <col min="5637" max="5637" width="2.85546875" style="1" customWidth="1"/>
    <col min="5638" max="5640" width="15.7109375" style="1" customWidth="1"/>
    <col min="5641" max="5642" width="2.85546875" style="1" customWidth="1"/>
    <col min="5643" max="5643" width="10.85546875" style="1" customWidth="1"/>
    <col min="5644" max="5644" width="2.85546875" style="1" customWidth="1"/>
    <col min="5645" max="5646" width="15.7109375" style="1" customWidth="1"/>
    <col min="5647" max="5647" width="2.85546875" style="1" customWidth="1"/>
    <col min="5648" max="5648" width="37.5703125" style="1" customWidth="1"/>
    <col min="5649" max="5651" width="15.7109375" style="1" customWidth="1"/>
    <col min="5652" max="5652" width="2.85546875" style="1" customWidth="1"/>
    <col min="5653" max="5655" width="15.7109375" style="1" customWidth="1"/>
    <col min="5656" max="5657" width="2.85546875" style="1" customWidth="1"/>
    <col min="5658" max="5658" width="10.85546875" style="1" customWidth="1"/>
    <col min="5659" max="5659" width="2.85546875" style="1" customWidth="1"/>
    <col min="5660" max="5886" width="11.42578125" style="1"/>
    <col min="5887" max="5887" width="2.85546875" style="1" customWidth="1"/>
    <col min="5888" max="5888" width="37.5703125" style="1" customWidth="1"/>
    <col min="5889" max="5889" width="5.28515625" style="1" bestFit="1" customWidth="1"/>
    <col min="5890" max="5892" width="15.7109375" style="1" customWidth="1"/>
    <col min="5893" max="5893" width="2.85546875" style="1" customWidth="1"/>
    <col min="5894" max="5896" width="15.7109375" style="1" customWidth="1"/>
    <col min="5897" max="5898" width="2.85546875" style="1" customWidth="1"/>
    <col min="5899" max="5899" width="10.85546875" style="1" customWidth="1"/>
    <col min="5900" max="5900" width="2.85546875" style="1" customWidth="1"/>
    <col min="5901" max="5902" width="15.7109375" style="1" customWidth="1"/>
    <col min="5903" max="5903" width="2.85546875" style="1" customWidth="1"/>
    <col min="5904" max="5904" width="37.5703125" style="1" customWidth="1"/>
    <col min="5905" max="5907" width="15.7109375" style="1" customWidth="1"/>
    <col min="5908" max="5908" width="2.85546875" style="1" customWidth="1"/>
    <col min="5909" max="5911" width="15.7109375" style="1" customWidth="1"/>
    <col min="5912" max="5913" width="2.85546875" style="1" customWidth="1"/>
    <col min="5914" max="5914" width="10.85546875" style="1" customWidth="1"/>
    <col min="5915" max="5915" width="2.85546875" style="1" customWidth="1"/>
    <col min="5916" max="6142" width="11.42578125" style="1"/>
    <col min="6143" max="6143" width="2.85546875" style="1" customWidth="1"/>
    <col min="6144" max="6144" width="37.5703125" style="1" customWidth="1"/>
    <col min="6145" max="6145" width="5.28515625" style="1" bestFit="1" customWidth="1"/>
    <col min="6146" max="6148" width="15.7109375" style="1" customWidth="1"/>
    <col min="6149" max="6149" width="2.85546875" style="1" customWidth="1"/>
    <col min="6150" max="6152" width="15.7109375" style="1" customWidth="1"/>
    <col min="6153" max="6154" width="2.85546875" style="1" customWidth="1"/>
    <col min="6155" max="6155" width="10.85546875" style="1" customWidth="1"/>
    <col min="6156" max="6156" width="2.85546875" style="1" customWidth="1"/>
    <col min="6157" max="6158" width="15.7109375" style="1" customWidth="1"/>
    <col min="6159" max="6159" width="2.85546875" style="1" customWidth="1"/>
    <col min="6160" max="6160" width="37.5703125" style="1" customWidth="1"/>
    <col min="6161" max="6163" width="15.7109375" style="1" customWidth="1"/>
    <col min="6164" max="6164" width="2.85546875" style="1" customWidth="1"/>
    <col min="6165" max="6167" width="15.7109375" style="1" customWidth="1"/>
    <col min="6168" max="6169" width="2.85546875" style="1" customWidth="1"/>
    <col min="6170" max="6170" width="10.85546875" style="1" customWidth="1"/>
    <col min="6171" max="6171" width="2.85546875" style="1" customWidth="1"/>
    <col min="6172" max="6398" width="11.42578125" style="1"/>
    <col min="6399" max="6399" width="2.85546875" style="1" customWidth="1"/>
    <col min="6400" max="6400" width="37.5703125" style="1" customWidth="1"/>
    <col min="6401" max="6401" width="5.28515625" style="1" bestFit="1" customWidth="1"/>
    <col min="6402" max="6404" width="15.7109375" style="1" customWidth="1"/>
    <col min="6405" max="6405" width="2.85546875" style="1" customWidth="1"/>
    <col min="6406" max="6408" width="15.7109375" style="1" customWidth="1"/>
    <col min="6409" max="6410" width="2.85546875" style="1" customWidth="1"/>
    <col min="6411" max="6411" width="10.85546875" style="1" customWidth="1"/>
    <col min="6412" max="6412" width="2.85546875" style="1" customWidth="1"/>
    <col min="6413" max="6414" width="15.7109375" style="1" customWidth="1"/>
    <col min="6415" max="6415" width="2.85546875" style="1" customWidth="1"/>
    <col min="6416" max="6416" width="37.5703125" style="1" customWidth="1"/>
    <col min="6417" max="6419" width="15.7109375" style="1" customWidth="1"/>
    <col min="6420" max="6420" width="2.85546875" style="1" customWidth="1"/>
    <col min="6421" max="6423" width="15.7109375" style="1" customWidth="1"/>
    <col min="6424" max="6425" width="2.85546875" style="1" customWidth="1"/>
    <col min="6426" max="6426" width="10.85546875" style="1" customWidth="1"/>
    <col min="6427" max="6427" width="2.85546875" style="1" customWidth="1"/>
    <col min="6428" max="6654" width="11.42578125" style="1"/>
    <col min="6655" max="6655" width="2.85546875" style="1" customWidth="1"/>
    <col min="6656" max="6656" width="37.5703125" style="1" customWidth="1"/>
    <col min="6657" max="6657" width="5.28515625" style="1" bestFit="1" customWidth="1"/>
    <col min="6658" max="6660" width="15.7109375" style="1" customWidth="1"/>
    <col min="6661" max="6661" width="2.85546875" style="1" customWidth="1"/>
    <col min="6662" max="6664" width="15.7109375" style="1" customWidth="1"/>
    <col min="6665" max="6666" width="2.85546875" style="1" customWidth="1"/>
    <col min="6667" max="6667" width="10.85546875" style="1" customWidth="1"/>
    <col min="6668" max="6668" width="2.85546875" style="1" customWidth="1"/>
    <col min="6669" max="6670" width="15.7109375" style="1" customWidth="1"/>
    <col min="6671" max="6671" width="2.85546875" style="1" customWidth="1"/>
    <col min="6672" max="6672" width="37.5703125" style="1" customWidth="1"/>
    <col min="6673" max="6675" width="15.7109375" style="1" customWidth="1"/>
    <col min="6676" max="6676" width="2.85546875" style="1" customWidth="1"/>
    <col min="6677" max="6679" width="15.7109375" style="1" customWidth="1"/>
    <col min="6680" max="6681" width="2.85546875" style="1" customWidth="1"/>
    <col min="6682" max="6682" width="10.85546875" style="1" customWidth="1"/>
    <col min="6683" max="6683" width="2.85546875" style="1" customWidth="1"/>
    <col min="6684" max="6910" width="11.42578125" style="1"/>
    <col min="6911" max="6911" width="2.85546875" style="1" customWidth="1"/>
    <col min="6912" max="6912" width="37.5703125" style="1" customWidth="1"/>
    <col min="6913" max="6913" width="5.28515625" style="1" bestFit="1" customWidth="1"/>
    <col min="6914" max="6916" width="15.7109375" style="1" customWidth="1"/>
    <col min="6917" max="6917" width="2.85546875" style="1" customWidth="1"/>
    <col min="6918" max="6920" width="15.7109375" style="1" customWidth="1"/>
    <col min="6921" max="6922" width="2.85546875" style="1" customWidth="1"/>
    <col min="6923" max="6923" width="10.85546875" style="1" customWidth="1"/>
    <col min="6924" max="6924" width="2.85546875" style="1" customWidth="1"/>
    <col min="6925" max="6926" width="15.7109375" style="1" customWidth="1"/>
    <col min="6927" max="6927" width="2.85546875" style="1" customWidth="1"/>
    <col min="6928" max="6928" width="37.5703125" style="1" customWidth="1"/>
    <col min="6929" max="6931" width="15.7109375" style="1" customWidth="1"/>
    <col min="6932" max="6932" width="2.85546875" style="1" customWidth="1"/>
    <col min="6933" max="6935" width="15.7109375" style="1" customWidth="1"/>
    <col min="6936" max="6937" width="2.85546875" style="1" customWidth="1"/>
    <col min="6938" max="6938" width="10.85546875" style="1" customWidth="1"/>
    <col min="6939" max="6939" width="2.85546875" style="1" customWidth="1"/>
    <col min="6940" max="7166" width="11.42578125" style="1"/>
    <col min="7167" max="7167" width="2.85546875" style="1" customWidth="1"/>
    <col min="7168" max="7168" width="37.5703125" style="1" customWidth="1"/>
    <col min="7169" max="7169" width="5.28515625" style="1" bestFit="1" customWidth="1"/>
    <col min="7170" max="7172" width="15.7109375" style="1" customWidth="1"/>
    <col min="7173" max="7173" width="2.85546875" style="1" customWidth="1"/>
    <col min="7174" max="7176" width="15.7109375" style="1" customWidth="1"/>
    <col min="7177" max="7178" width="2.85546875" style="1" customWidth="1"/>
    <col min="7179" max="7179" width="10.85546875" style="1" customWidth="1"/>
    <col min="7180" max="7180" width="2.85546875" style="1" customWidth="1"/>
    <col min="7181" max="7182" width="15.7109375" style="1" customWidth="1"/>
    <col min="7183" max="7183" width="2.85546875" style="1" customWidth="1"/>
    <col min="7184" max="7184" width="37.5703125" style="1" customWidth="1"/>
    <col min="7185" max="7187" width="15.7109375" style="1" customWidth="1"/>
    <col min="7188" max="7188" width="2.85546875" style="1" customWidth="1"/>
    <col min="7189" max="7191" width="15.7109375" style="1" customWidth="1"/>
    <col min="7192" max="7193" width="2.85546875" style="1" customWidth="1"/>
    <col min="7194" max="7194" width="10.85546875" style="1" customWidth="1"/>
    <col min="7195" max="7195" width="2.85546875" style="1" customWidth="1"/>
    <col min="7196" max="7422" width="11.42578125" style="1"/>
    <col min="7423" max="7423" width="2.85546875" style="1" customWidth="1"/>
    <col min="7424" max="7424" width="37.5703125" style="1" customWidth="1"/>
    <col min="7425" max="7425" width="5.28515625" style="1" bestFit="1" customWidth="1"/>
    <col min="7426" max="7428" width="15.7109375" style="1" customWidth="1"/>
    <col min="7429" max="7429" width="2.85546875" style="1" customWidth="1"/>
    <col min="7430" max="7432" width="15.7109375" style="1" customWidth="1"/>
    <col min="7433" max="7434" width="2.85546875" style="1" customWidth="1"/>
    <col min="7435" max="7435" width="10.85546875" style="1" customWidth="1"/>
    <col min="7436" max="7436" width="2.85546875" style="1" customWidth="1"/>
    <col min="7437" max="7438" width="15.7109375" style="1" customWidth="1"/>
    <col min="7439" max="7439" width="2.85546875" style="1" customWidth="1"/>
    <col min="7440" max="7440" width="37.5703125" style="1" customWidth="1"/>
    <col min="7441" max="7443" width="15.7109375" style="1" customWidth="1"/>
    <col min="7444" max="7444" width="2.85546875" style="1" customWidth="1"/>
    <col min="7445" max="7447" width="15.7109375" style="1" customWidth="1"/>
    <col min="7448" max="7449" width="2.85546875" style="1" customWidth="1"/>
    <col min="7450" max="7450" width="10.85546875" style="1" customWidth="1"/>
    <col min="7451" max="7451" width="2.85546875" style="1" customWidth="1"/>
    <col min="7452" max="7678" width="11.42578125" style="1"/>
    <col min="7679" max="7679" width="2.85546875" style="1" customWidth="1"/>
    <col min="7680" max="7680" width="37.5703125" style="1" customWidth="1"/>
    <col min="7681" max="7681" width="5.28515625" style="1" bestFit="1" customWidth="1"/>
    <col min="7682" max="7684" width="15.7109375" style="1" customWidth="1"/>
    <col min="7685" max="7685" width="2.85546875" style="1" customWidth="1"/>
    <col min="7686" max="7688" width="15.7109375" style="1" customWidth="1"/>
    <col min="7689" max="7690" width="2.85546875" style="1" customWidth="1"/>
    <col min="7691" max="7691" width="10.85546875" style="1" customWidth="1"/>
    <col min="7692" max="7692" width="2.85546875" style="1" customWidth="1"/>
    <col min="7693" max="7694" width="15.7109375" style="1" customWidth="1"/>
    <col min="7695" max="7695" width="2.85546875" style="1" customWidth="1"/>
    <col min="7696" max="7696" width="37.5703125" style="1" customWidth="1"/>
    <col min="7697" max="7699" width="15.7109375" style="1" customWidth="1"/>
    <col min="7700" max="7700" width="2.85546875" style="1" customWidth="1"/>
    <col min="7701" max="7703" width="15.7109375" style="1" customWidth="1"/>
    <col min="7704" max="7705" width="2.85546875" style="1" customWidth="1"/>
    <col min="7706" max="7706" width="10.85546875" style="1" customWidth="1"/>
    <col min="7707" max="7707" width="2.85546875" style="1" customWidth="1"/>
    <col min="7708" max="7934" width="11.42578125" style="1"/>
    <col min="7935" max="7935" width="2.85546875" style="1" customWidth="1"/>
    <col min="7936" max="7936" width="37.5703125" style="1" customWidth="1"/>
    <col min="7937" max="7937" width="5.28515625" style="1" bestFit="1" customWidth="1"/>
    <col min="7938" max="7940" width="15.7109375" style="1" customWidth="1"/>
    <col min="7941" max="7941" width="2.85546875" style="1" customWidth="1"/>
    <col min="7942" max="7944" width="15.7109375" style="1" customWidth="1"/>
    <col min="7945" max="7946" width="2.85546875" style="1" customWidth="1"/>
    <col min="7947" max="7947" width="10.85546875" style="1" customWidth="1"/>
    <col min="7948" max="7948" width="2.85546875" style="1" customWidth="1"/>
    <col min="7949" max="7950" width="15.7109375" style="1" customWidth="1"/>
    <col min="7951" max="7951" width="2.85546875" style="1" customWidth="1"/>
    <col min="7952" max="7952" width="37.5703125" style="1" customWidth="1"/>
    <col min="7953" max="7955" width="15.7109375" style="1" customWidth="1"/>
    <col min="7956" max="7956" width="2.85546875" style="1" customWidth="1"/>
    <col min="7957" max="7959" width="15.7109375" style="1" customWidth="1"/>
    <col min="7960" max="7961" width="2.85546875" style="1" customWidth="1"/>
    <col min="7962" max="7962" width="10.85546875" style="1" customWidth="1"/>
    <col min="7963" max="7963" width="2.85546875" style="1" customWidth="1"/>
    <col min="7964" max="8190" width="11.42578125" style="1"/>
    <col min="8191" max="8191" width="2.85546875" style="1" customWidth="1"/>
    <col min="8192" max="8192" width="37.5703125" style="1" customWidth="1"/>
    <col min="8193" max="8193" width="5.28515625" style="1" bestFit="1" customWidth="1"/>
    <col min="8194" max="8196" width="15.7109375" style="1" customWidth="1"/>
    <col min="8197" max="8197" width="2.85546875" style="1" customWidth="1"/>
    <col min="8198" max="8200" width="15.7109375" style="1" customWidth="1"/>
    <col min="8201" max="8202" width="2.85546875" style="1" customWidth="1"/>
    <col min="8203" max="8203" width="10.85546875" style="1" customWidth="1"/>
    <col min="8204" max="8204" width="2.85546875" style="1" customWidth="1"/>
    <col min="8205" max="8206" width="15.7109375" style="1" customWidth="1"/>
    <col min="8207" max="8207" width="2.85546875" style="1" customWidth="1"/>
    <col min="8208" max="8208" width="37.5703125" style="1" customWidth="1"/>
    <col min="8209" max="8211" width="15.7109375" style="1" customWidth="1"/>
    <col min="8212" max="8212" width="2.85546875" style="1" customWidth="1"/>
    <col min="8213" max="8215" width="15.7109375" style="1" customWidth="1"/>
    <col min="8216" max="8217" width="2.85546875" style="1" customWidth="1"/>
    <col min="8218" max="8218" width="10.85546875" style="1" customWidth="1"/>
    <col min="8219" max="8219" width="2.85546875" style="1" customWidth="1"/>
    <col min="8220" max="8446" width="11.42578125" style="1"/>
    <col min="8447" max="8447" width="2.85546875" style="1" customWidth="1"/>
    <col min="8448" max="8448" width="37.5703125" style="1" customWidth="1"/>
    <col min="8449" max="8449" width="5.28515625" style="1" bestFit="1" customWidth="1"/>
    <col min="8450" max="8452" width="15.7109375" style="1" customWidth="1"/>
    <col min="8453" max="8453" width="2.85546875" style="1" customWidth="1"/>
    <col min="8454" max="8456" width="15.7109375" style="1" customWidth="1"/>
    <col min="8457" max="8458" width="2.85546875" style="1" customWidth="1"/>
    <col min="8459" max="8459" width="10.85546875" style="1" customWidth="1"/>
    <col min="8460" max="8460" width="2.85546875" style="1" customWidth="1"/>
    <col min="8461" max="8462" width="15.7109375" style="1" customWidth="1"/>
    <col min="8463" max="8463" width="2.85546875" style="1" customWidth="1"/>
    <col min="8464" max="8464" width="37.5703125" style="1" customWidth="1"/>
    <col min="8465" max="8467" width="15.7109375" style="1" customWidth="1"/>
    <col min="8468" max="8468" width="2.85546875" style="1" customWidth="1"/>
    <col min="8469" max="8471" width="15.7109375" style="1" customWidth="1"/>
    <col min="8472" max="8473" width="2.85546875" style="1" customWidth="1"/>
    <col min="8474" max="8474" width="10.85546875" style="1" customWidth="1"/>
    <col min="8475" max="8475" width="2.85546875" style="1" customWidth="1"/>
    <col min="8476" max="8702" width="11.42578125" style="1"/>
    <col min="8703" max="8703" width="2.85546875" style="1" customWidth="1"/>
    <col min="8704" max="8704" width="37.5703125" style="1" customWidth="1"/>
    <col min="8705" max="8705" width="5.28515625" style="1" bestFit="1" customWidth="1"/>
    <col min="8706" max="8708" width="15.7109375" style="1" customWidth="1"/>
    <col min="8709" max="8709" width="2.85546875" style="1" customWidth="1"/>
    <col min="8710" max="8712" width="15.7109375" style="1" customWidth="1"/>
    <col min="8713" max="8714" width="2.85546875" style="1" customWidth="1"/>
    <col min="8715" max="8715" width="10.85546875" style="1" customWidth="1"/>
    <col min="8716" max="8716" width="2.85546875" style="1" customWidth="1"/>
    <col min="8717" max="8718" width="15.7109375" style="1" customWidth="1"/>
    <col min="8719" max="8719" width="2.85546875" style="1" customWidth="1"/>
    <col min="8720" max="8720" width="37.5703125" style="1" customWidth="1"/>
    <col min="8721" max="8723" width="15.7109375" style="1" customWidth="1"/>
    <col min="8724" max="8724" width="2.85546875" style="1" customWidth="1"/>
    <col min="8725" max="8727" width="15.7109375" style="1" customWidth="1"/>
    <col min="8728" max="8729" width="2.85546875" style="1" customWidth="1"/>
    <col min="8730" max="8730" width="10.85546875" style="1" customWidth="1"/>
    <col min="8731" max="8731" width="2.85546875" style="1" customWidth="1"/>
    <col min="8732" max="8958" width="11.42578125" style="1"/>
    <col min="8959" max="8959" width="2.85546875" style="1" customWidth="1"/>
    <col min="8960" max="8960" width="37.5703125" style="1" customWidth="1"/>
    <col min="8961" max="8961" width="5.28515625" style="1" bestFit="1" customWidth="1"/>
    <col min="8962" max="8964" width="15.7109375" style="1" customWidth="1"/>
    <col min="8965" max="8965" width="2.85546875" style="1" customWidth="1"/>
    <col min="8966" max="8968" width="15.7109375" style="1" customWidth="1"/>
    <col min="8969" max="8970" width="2.85546875" style="1" customWidth="1"/>
    <col min="8971" max="8971" width="10.85546875" style="1" customWidth="1"/>
    <col min="8972" max="8972" width="2.85546875" style="1" customWidth="1"/>
    <col min="8973" max="8974" width="15.7109375" style="1" customWidth="1"/>
    <col min="8975" max="8975" width="2.85546875" style="1" customWidth="1"/>
    <col min="8976" max="8976" width="37.5703125" style="1" customWidth="1"/>
    <col min="8977" max="8979" width="15.7109375" style="1" customWidth="1"/>
    <col min="8980" max="8980" width="2.85546875" style="1" customWidth="1"/>
    <col min="8981" max="8983" width="15.7109375" style="1" customWidth="1"/>
    <col min="8984" max="8985" width="2.85546875" style="1" customWidth="1"/>
    <col min="8986" max="8986" width="10.85546875" style="1" customWidth="1"/>
    <col min="8987" max="8987" width="2.85546875" style="1" customWidth="1"/>
    <col min="8988" max="9214" width="11.42578125" style="1"/>
    <col min="9215" max="9215" width="2.85546875" style="1" customWidth="1"/>
    <col min="9216" max="9216" width="37.5703125" style="1" customWidth="1"/>
    <col min="9217" max="9217" width="5.28515625" style="1" bestFit="1" customWidth="1"/>
    <col min="9218" max="9220" width="15.7109375" style="1" customWidth="1"/>
    <col min="9221" max="9221" width="2.85546875" style="1" customWidth="1"/>
    <col min="9222" max="9224" width="15.7109375" style="1" customWidth="1"/>
    <col min="9225" max="9226" width="2.85546875" style="1" customWidth="1"/>
    <col min="9227" max="9227" width="10.85546875" style="1" customWidth="1"/>
    <col min="9228" max="9228" width="2.85546875" style="1" customWidth="1"/>
    <col min="9229" max="9230" width="15.7109375" style="1" customWidth="1"/>
    <col min="9231" max="9231" width="2.85546875" style="1" customWidth="1"/>
    <col min="9232" max="9232" width="37.5703125" style="1" customWidth="1"/>
    <col min="9233" max="9235" width="15.7109375" style="1" customWidth="1"/>
    <col min="9236" max="9236" width="2.85546875" style="1" customWidth="1"/>
    <col min="9237" max="9239" width="15.7109375" style="1" customWidth="1"/>
    <col min="9240" max="9241" width="2.85546875" style="1" customWidth="1"/>
    <col min="9242" max="9242" width="10.85546875" style="1" customWidth="1"/>
    <col min="9243" max="9243" width="2.85546875" style="1" customWidth="1"/>
    <col min="9244" max="9470" width="11.42578125" style="1"/>
    <col min="9471" max="9471" width="2.85546875" style="1" customWidth="1"/>
    <col min="9472" max="9472" width="37.5703125" style="1" customWidth="1"/>
    <col min="9473" max="9473" width="5.28515625" style="1" bestFit="1" customWidth="1"/>
    <col min="9474" max="9476" width="15.7109375" style="1" customWidth="1"/>
    <col min="9477" max="9477" width="2.85546875" style="1" customWidth="1"/>
    <col min="9478" max="9480" width="15.7109375" style="1" customWidth="1"/>
    <col min="9481" max="9482" width="2.85546875" style="1" customWidth="1"/>
    <col min="9483" max="9483" width="10.85546875" style="1" customWidth="1"/>
    <col min="9484" max="9484" width="2.85546875" style="1" customWidth="1"/>
    <col min="9485" max="9486" width="15.7109375" style="1" customWidth="1"/>
    <col min="9487" max="9487" width="2.85546875" style="1" customWidth="1"/>
    <col min="9488" max="9488" width="37.5703125" style="1" customWidth="1"/>
    <col min="9489" max="9491" width="15.7109375" style="1" customWidth="1"/>
    <col min="9492" max="9492" width="2.85546875" style="1" customWidth="1"/>
    <col min="9493" max="9495" width="15.7109375" style="1" customWidth="1"/>
    <col min="9496" max="9497" width="2.85546875" style="1" customWidth="1"/>
    <col min="9498" max="9498" width="10.85546875" style="1" customWidth="1"/>
    <col min="9499" max="9499" width="2.85546875" style="1" customWidth="1"/>
    <col min="9500" max="9726" width="11.42578125" style="1"/>
    <col min="9727" max="9727" width="2.85546875" style="1" customWidth="1"/>
    <col min="9728" max="9728" width="37.5703125" style="1" customWidth="1"/>
    <col min="9729" max="9729" width="5.28515625" style="1" bestFit="1" customWidth="1"/>
    <col min="9730" max="9732" width="15.7109375" style="1" customWidth="1"/>
    <col min="9733" max="9733" width="2.85546875" style="1" customWidth="1"/>
    <col min="9734" max="9736" width="15.7109375" style="1" customWidth="1"/>
    <col min="9737" max="9738" width="2.85546875" style="1" customWidth="1"/>
    <col min="9739" max="9739" width="10.85546875" style="1" customWidth="1"/>
    <col min="9740" max="9740" width="2.85546875" style="1" customWidth="1"/>
    <col min="9741" max="9742" width="15.7109375" style="1" customWidth="1"/>
    <col min="9743" max="9743" width="2.85546875" style="1" customWidth="1"/>
    <col min="9744" max="9744" width="37.5703125" style="1" customWidth="1"/>
    <col min="9745" max="9747" width="15.7109375" style="1" customWidth="1"/>
    <col min="9748" max="9748" width="2.85546875" style="1" customWidth="1"/>
    <col min="9749" max="9751" width="15.7109375" style="1" customWidth="1"/>
    <col min="9752" max="9753" width="2.85546875" style="1" customWidth="1"/>
    <col min="9754" max="9754" width="10.85546875" style="1" customWidth="1"/>
    <col min="9755" max="9755" width="2.85546875" style="1" customWidth="1"/>
    <col min="9756" max="9982" width="11.42578125" style="1"/>
    <col min="9983" max="9983" width="2.85546875" style="1" customWidth="1"/>
    <col min="9984" max="9984" width="37.5703125" style="1" customWidth="1"/>
    <col min="9985" max="9985" width="5.28515625" style="1" bestFit="1" customWidth="1"/>
    <col min="9986" max="9988" width="15.7109375" style="1" customWidth="1"/>
    <col min="9989" max="9989" width="2.85546875" style="1" customWidth="1"/>
    <col min="9990" max="9992" width="15.7109375" style="1" customWidth="1"/>
    <col min="9993" max="9994" width="2.85546875" style="1" customWidth="1"/>
    <col min="9995" max="9995" width="10.85546875" style="1" customWidth="1"/>
    <col min="9996" max="9996" width="2.85546875" style="1" customWidth="1"/>
    <col min="9997" max="9998" width="15.7109375" style="1" customWidth="1"/>
    <col min="9999" max="9999" width="2.85546875" style="1" customWidth="1"/>
    <col min="10000" max="10000" width="37.5703125" style="1" customWidth="1"/>
    <col min="10001" max="10003" width="15.7109375" style="1" customWidth="1"/>
    <col min="10004" max="10004" width="2.85546875" style="1" customWidth="1"/>
    <col min="10005" max="10007" width="15.7109375" style="1" customWidth="1"/>
    <col min="10008" max="10009" width="2.85546875" style="1" customWidth="1"/>
    <col min="10010" max="10010" width="10.85546875" style="1" customWidth="1"/>
    <col min="10011" max="10011" width="2.85546875" style="1" customWidth="1"/>
    <col min="10012" max="10238" width="11.42578125" style="1"/>
    <col min="10239" max="10239" width="2.85546875" style="1" customWidth="1"/>
    <col min="10240" max="10240" width="37.5703125" style="1" customWidth="1"/>
    <col min="10241" max="10241" width="5.28515625" style="1" bestFit="1" customWidth="1"/>
    <col min="10242" max="10244" width="15.7109375" style="1" customWidth="1"/>
    <col min="10245" max="10245" width="2.85546875" style="1" customWidth="1"/>
    <col min="10246" max="10248" width="15.7109375" style="1" customWidth="1"/>
    <col min="10249" max="10250" width="2.85546875" style="1" customWidth="1"/>
    <col min="10251" max="10251" width="10.85546875" style="1" customWidth="1"/>
    <col min="10252" max="10252" width="2.85546875" style="1" customWidth="1"/>
    <col min="10253" max="10254" width="15.7109375" style="1" customWidth="1"/>
    <col min="10255" max="10255" width="2.85546875" style="1" customWidth="1"/>
    <col min="10256" max="10256" width="37.5703125" style="1" customWidth="1"/>
    <col min="10257" max="10259" width="15.7109375" style="1" customWidth="1"/>
    <col min="10260" max="10260" width="2.85546875" style="1" customWidth="1"/>
    <col min="10261" max="10263" width="15.7109375" style="1" customWidth="1"/>
    <col min="10264" max="10265" width="2.85546875" style="1" customWidth="1"/>
    <col min="10266" max="10266" width="10.85546875" style="1" customWidth="1"/>
    <col min="10267" max="10267" width="2.85546875" style="1" customWidth="1"/>
    <col min="10268" max="10494" width="11.42578125" style="1"/>
    <col min="10495" max="10495" width="2.85546875" style="1" customWidth="1"/>
    <col min="10496" max="10496" width="37.5703125" style="1" customWidth="1"/>
    <col min="10497" max="10497" width="5.28515625" style="1" bestFit="1" customWidth="1"/>
    <col min="10498" max="10500" width="15.7109375" style="1" customWidth="1"/>
    <col min="10501" max="10501" width="2.85546875" style="1" customWidth="1"/>
    <col min="10502" max="10504" width="15.7109375" style="1" customWidth="1"/>
    <col min="10505" max="10506" width="2.85546875" style="1" customWidth="1"/>
    <col min="10507" max="10507" width="10.85546875" style="1" customWidth="1"/>
    <col min="10508" max="10508" width="2.85546875" style="1" customWidth="1"/>
    <col min="10509" max="10510" width="15.7109375" style="1" customWidth="1"/>
    <col min="10511" max="10511" width="2.85546875" style="1" customWidth="1"/>
    <col min="10512" max="10512" width="37.5703125" style="1" customWidth="1"/>
    <col min="10513" max="10515" width="15.7109375" style="1" customWidth="1"/>
    <col min="10516" max="10516" width="2.85546875" style="1" customWidth="1"/>
    <col min="10517" max="10519" width="15.7109375" style="1" customWidth="1"/>
    <col min="10520" max="10521" width="2.85546875" style="1" customWidth="1"/>
    <col min="10522" max="10522" width="10.85546875" style="1" customWidth="1"/>
    <col min="10523" max="10523" width="2.85546875" style="1" customWidth="1"/>
    <col min="10524" max="10750" width="11.42578125" style="1"/>
    <col min="10751" max="10751" width="2.85546875" style="1" customWidth="1"/>
    <col min="10752" max="10752" width="37.5703125" style="1" customWidth="1"/>
    <col min="10753" max="10753" width="5.28515625" style="1" bestFit="1" customWidth="1"/>
    <col min="10754" max="10756" width="15.7109375" style="1" customWidth="1"/>
    <col min="10757" max="10757" width="2.85546875" style="1" customWidth="1"/>
    <col min="10758" max="10760" width="15.7109375" style="1" customWidth="1"/>
    <col min="10761" max="10762" width="2.85546875" style="1" customWidth="1"/>
    <col min="10763" max="10763" width="10.85546875" style="1" customWidth="1"/>
    <col min="10764" max="10764" width="2.85546875" style="1" customWidth="1"/>
    <col min="10765" max="10766" width="15.7109375" style="1" customWidth="1"/>
    <col min="10767" max="10767" width="2.85546875" style="1" customWidth="1"/>
    <col min="10768" max="10768" width="37.5703125" style="1" customWidth="1"/>
    <col min="10769" max="10771" width="15.7109375" style="1" customWidth="1"/>
    <col min="10772" max="10772" width="2.85546875" style="1" customWidth="1"/>
    <col min="10773" max="10775" width="15.7109375" style="1" customWidth="1"/>
    <col min="10776" max="10777" width="2.85546875" style="1" customWidth="1"/>
    <col min="10778" max="10778" width="10.85546875" style="1" customWidth="1"/>
    <col min="10779" max="10779" width="2.85546875" style="1" customWidth="1"/>
    <col min="10780" max="11006" width="11.42578125" style="1"/>
    <col min="11007" max="11007" width="2.85546875" style="1" customWidth="1"/>
    <col min="11008" max="11008" width="37.5703125" style="1" customWidth="1"/>
    <col min="11009" max="11009" width="5.28515625" style="1" bestFit="1" customWidth="1"/>
    <col min="11010" max="11012" width="15.7109375" style="1" customWidth="1"/>
    <col min="11013" max="11013" width="2.85546875" style="1" customWidth="1"/>
    <col min="11014" max="11016" width="15.7109375" style="1" customWidth="1"/>
    <col min="11017" max="11018" width="2.85546875" style="1" customWidth="1"/>
    <col min="11019" max="11019" width="10.85546875" style="1" customWidth="1"/>
    <col min="11020" max="11020" width="2.85546875" style="1" customWidth="1"/>
    <col min="11021" max="11022" width="15.7109375" style="1" customWidth="1"/>
    <col min="11023" max="11023" width="2.85546875" style="1" customWidth="1"/>
    <col min="11024" max="11024" width="37.5703125" style="1" customWidth="1"/>
    <col min="11025" max="11027" width="15.7109375" style="1" customWidth="1"/>
    <col min="11028" max="11028" width="2.85546875" style="1" customWidth="1"/>
    <col min="11029" max="11031" width="15.7109375" style="1" customWidth="1"/>
    <col min="11032" max="11033" width="2.85546875" style="1" customWidth="1"/>
    <col min="11034" max="11034" width="10.85546875" style="1" customWidth="1"/>
    <col min="11035" max="11035" width="2.85546875" style="1" customWidth="1"/>
    <col min="11036" max="11262" width="11.42578125" style="1"/>
    <col min="11263" max="11263" width="2.85546875" style="1" customWidth="1"/>
    <col min="11264" max="11264" width="37.5703125" style="1" customWidth="1"/>
    <col min="11265" max="11265" width="5.28515625" style="1" bestFit="1" customWidth="1"/>
    <col min="11266" max="11268" width="15.7109375" style="1" customWidth="1"/>
    <col min="11269" max="11269" width="2.85546875" style="1" customWidth="1"/>
    <col min="11270" max="11272" width="15.7109375" style="1" customWidth="1"/>
    <col min="11273" max="11274" width="2.85546875" style="1" customWidth="1"/>
    <col min="11275" max="11275" width="10.85546875" style="1" customWidth="1"/>
    <col min="11276" max="11276" width="2.85546875" style="1" customWidth="1"/>
    <col min="11277" max="11278" width="15.7109375" style="1" customWidth="1"/>
    <col min="11279" max="11279" width="2.85546875" style="1" customWidth="1"/>
    <col min="11280" max="11280" width="37.5703125" style="1" customWidth="1"/>
    <col min="11281" max="11283" width="15.7109375" style="1" customWidth="1"/>
    <col min="11284" max="11284" width="2.85546875" style="1" customWidth="1"/>
    <col min="11285" max="11287" width="15.7109375" style="1" customWidth="1"/>
    <col min="11288" max="11289" width="2.85546875" style="1" customWidth="1"/>
    <col min="11290" max="11290" width="10.85546875" style="1" customWidth="1"/>
    <col min="11291" max="11291" width="2.85546875" style="1" customWidth="1"/>
    <col min="11292" max="11518" width="11.42578125" style="1"/>
    <col min="11519" max="11519" width="2.85546875" style="1" customWidth="1"/>
    <col min="11520" max="11520" width="37.5703125" style="1" customWidth="1"/>
    <col min="11521" max="11521" width="5.28515625" style="1" bestFit="1" customWidth="1"/>
    <col min="11522" max="11524" width="15.7109375" style="1" customWidth="1"/>
    <col min="11525" max="11525" width="2.85546875" style="1" customWidth="1"/>
    <col min="11526" max="11528" width="15.7109375" style="1" customWidth="1"/>
    <col min="11529" max="11530" width="2.85546875" style="1" customWidth="1"/>
    <col min="11531" max="11531" width="10.85546875" style="1" customWidth="1"/>
    <col min="11532" max="11532" width="2.85546875" style="1" customWidth="1"/>
    <col min="11533" max="11534" width="15.7109375" style="1" customWidth="1"/>
    <col min="11535" max="11535" width="2.85546875" style="1" customWidth="1"/>
    <col min="11536" max="11536" width="37.5703125" style="1" customWidth="1"/>
    <col min="11537" max="11539" width="15.7109375" style="1" customWidth="1"/>
    <col min="11540" max="11540" width="2.85546875" style="1" customWidth="1"/>
    <col min="11541" max="11543" width="15.7109375" style="1" customWidth="1"/>
    <col min="11544" max="11545" width="2.85546875" style="1" customWidth="1"/>
    <col min="11546" max="11546" width="10.85546875" style="1" customWidth="1"/>
    <col min="11547" max="11547" width="2.85546875" style="1" customWidth="1"/>
    <col min="11548" max="11774" width="11.42578125" style="1"/>
    <col min="11775" max="11775" width="2.85546875" style="1" customWidth="1"/>
    <col min="11776" max="11776" width="37.5703125" style="1" customWidth="1"/>
    <col min="11777" max="11777" width="5.28515625" style="1" bestFit="1" customWidth="1"/>
    <col min="11778" max="11780" width="15.7109375" style="1" customWidth="1"/>
    <col min="11781" max="11781" width="2.85546875" style="1" customWidth="1"/>
    <col min="11782" max="11784" width="15.7109375" style="1" customWidth="1"/>
    <col min="11785" max="11786" width="2.85546875" style="1" customWidth="1"/>
    <col min="11787" max="11787" width="10.85546875" style="1" customWidth="1"/>
    <col min="11788" max="11788" width="2.85546875" style="1" customWidth="1"/>
    <col min="11789" max="11790" width="15.7109375" style="1" customWidth="1"/>
    <col min="11791" max="11791" width="2.85546875" style="1" customWidth="1"/>
    <col min="11792" max="11792" width="37.5703125" style="1" customWidth="1"/>
    <col min="11793" max="11795" width="15.7109375" style="1" customWidth="1"/>
    <col min="11796" max="11796" width="2.85546875" style="1" customWidth="1"/>
    <col min="11797" max="11799" width="15.7109375" style="1" customWidth="1"/>
    <col min="11800" max="11801" width="2.85546875" style="1" customWidth="1"/>
    <col min="11802" max="11802" width="10.85546875" style="1" customWidth="1"/>
    <col min="11803" max="11803" width="2.85546875" style="1" customWidth="1"/>
    <col min="11804" max="12030" width="11.42578125" style="1"/>
    <col min="12031" max="12031" width="2.85546875" style="1" customWidth="1"/>
    <col min="12032" max="12032" width="37.5703125" style="1" customWidth="1"/>
    <col min="12033" max="12033" width="5.28515625" style="1" bestFit="1" customWidth="1"/>
    <col min="12034" max="12036" width="15.7109375" style="1" customWidth="1"/>
    <col min="12037" max="12037" width="2.85546875" style="1" customWidth="1"/>
    <col min="12038" max="12040" width="15.7109375" style="1" customWidth="1"/>
    <col min="12041" max="12042" width="2.85546875" style="1" customWidth="1"/>
    <col min="12043" max="12043" width="10.85546875" style="1" customWidth="1"/>
    <col min="12044" max="12044" width="2.85546875" style="1" customWidth="1"/>
    <col min="12045" max="12046" width="15.7109375" style="1" customWidth="1"/>
    <col min="12047" max="12047" width="2.85546875" style="1" customWidth="1"/>
    <col min="12048" max="12048" width="37.5703125" style="1" customWidth="1"/>
    <col min="12049" max="12051" width="15.7109375" style="1" customWidth="1"/>
    <col min="12052" max="12052" width="2.85546875" style="1" customWidth="1"/>
    <col min="12053" max="12055" width="15.7109375" style="1" customWidth="1"/>
    <col min="12056" max="12057" width="2.85546875" style="1" customWidth="1"/>
    <col min="12058" max="12058" width="10.85546875" style="1" customWidth="1"/>
    <col min="12059" max="12059" width="2.85546875" style="1" customWidth="1"/>
    <col min="12060" max="12286" width="11.42578125" style="1"/>
    <col min="12287" max="12287" width="2.85546875" style="1" customWidth="1"/>
    <col min="12288" max="12288" width="37.5703125" style="1" customWidth="1"/>
    <col min="12289" max="12289" width="5.28515625" style="1" bestFit="1" customWidth="1"/>
    <col min="12290" max="12292" width="15.7109375" style="1" customWidth="1"/>
    <col min="12293" max="12293" width="2.85546875" style="1" customWidth="1"/>
    <col min="12294" max="12296" width="15.7109375" style="1" customWidth="1"/>
    <col min="12297" max="12298" width="2.85546875" style="1" customWidth="1"/>
    <col min="12299" max="12299" width="10.85546875" style="1" customWidth="1"/>
    <col min="12300" max="12300" width="2.85546875" style="1" customWidth="1"/>
    <col min="12301" max="12302" width="15.7109375" style="1" customWidth="1"/>
    <col min="12303" max="12303" width="2.85546875" style="1" customWidth="1"/>
    <col min="12304" max="12304" width="37.5703125" style="1" customWidth="1"/>
    <col min="12305" max="12307" width="15.7109375" style="1" customWidth="1"/>
    <col min="12308" max="12308" width="2.85546875" style="1" customWidth="1"/>
    <col min="12309" max="12311" width="15.7109375" style="1" customWidth="1"/>
    <col min="12312" max="12313" width="2.85546875" style="1" customWidth="1"/>
    <col min="12314" max="12314" width="10.85546875" style="1" customWidth="1"/>
    <col min="12315" max="12315" width="2.85546875" style="1" customWidth="1"/>
    <col min="12316" max="12542" width="11.42578125" style="1"/>
    <col min="12543" max="12543" width="2.85546875" style="1" customWidth="1"/>
    <col min="12544" max="12544" width="37.5703125" style="1" customWidth="1"/>
    <col min="12545" max="12545" width="5.28515625" style="1" bestFit="1" customWidth="1"/>
    <col min="12546" max="12548" width="15.7109375" style="1" customWidth="1"/>
    <col min="12549" max="12549" width="2.85546875" style="1" customWidth="1"/>
    <col min="12550" max="12552" width="15.7109375" style="1" customWidth="1"/>
    <col min="12553" max="12554" width="2.85546875" style="1" customWidth="1"/>
    <col min="12555" max="12555" width="10.85546875" style="1" customWidth="1"/>
    <col min="12556" max="12556" width="2.85546875" style="1" customWidth="1"/>
    <col min="12557" max="12558" width="15.7109375" style="1" customWidth="1"/>
    <col min="12559" max="12559" width="2.85546875" style="1" customWidth="1"/>
    <col min="12560" max="12560" width="37.5703125" style="1" customWidth="1"/>
    <col min="12561" max="12563" width="15.7109375" style="1" customWidth="1"/>
    <col min="12564" max="12564" width="2.85546875" style="1" customWidth="1"/>
    <col min="12565" max="12567" width="15.7109375" style="1" customWidth="1"/>
    <col min="12568" max="12569" width="2.85546875" style="1" customWidth="1"/>
    <col min="12570" max="12570" width="10.85546875" style="1" customWidth="1"/>
    <col min="12571" max="12571" width="2.85546875" style="1" customWidth="1"/>
    <col min="12572" max="12798" width="11.42578125" style="1"/>
    <col min="12799" max="12799" width="2.85546875" style="1" customWidth="1"/>
    <col min="12800" max="12800" width="37.5703125" style="1" customWidth="1"/>
    <col min="12801" max="12801" width="5.28515625" style="1" bestFit="1" customWidth="1"/>
    <col min="12802" max="12804" width="15.7109375" style="1" customWidth="1"/>
    <col min="12805" max="12805" width="2.85546875" style="1" customWidth="1"/>
    <col min="12806" max="12808" width="15.7109375" style="1" customWidth="1"/>
    <col min="12809" max="12810" width="2.85546875" style="1" customWidth="1"/>
    <col min="12811" max="12811" width="10.85546875" style="1" customWidth="1"/>
    <col min="12812" max="12812" width="2.85546875" style="1" customWidth="1"/>
    <col min="12813" max="12814" width="15.7109375" style="1" customWidth="1"/>
    <col min="12815" max="12815" width="2.85546875" style="1" customWidth="1"/>
    <col min="12816" max="12816" width="37.5703125" style="1" customWidth="1"/>
    <col min="12817" max="12819" width="15.7109375" style="1" customWidth="1"/>
    <col min="12820" max="12820" width="2.85546875" style="1" customWidth="1"/>
    <col min="12821" max="12823" width="15.7109375" style="1" customWidth="1"/>
    <col min="12824" max="12825" width="2.85546875" style="1" customWidth="1"/>
    <col min="12826" max="12826" width="10.85546875" style="1" customWidth="1"/>
    <col min="12827" max="12827" width="2.85546875" style="1" customWidth="1"/>
    <col min="12828" max="13054" width="11.42578125" style="1"/>
    <col min="13055" max="13055" width="2.85546875" style="1" customWidth="1"/>
    <col min="13056" max="13056" width="37.5703125" style="1" customWidth="1"/>
    <col min="13057" max="13057" width="5.28515625" style="1" bestFit="1" customWidth="1"/>
    <col min="13058" max="13060" width="15.7109375" style="1" customWidth="1"/>
    <col min="13061" max="13061" width="2.85546875" style="1" customWidth="1"/>
    <col min="13062" max="13064" width="15.7109375" style="1" customWidth="1"/>
    <col min="13065" max="13066" width="2.85546875" style="1" customWidth="1"/>
    <col min="13067" max="13067" width="10.85546875" style="1" customWidth="1"/>
    <col min="13068" max="13068" width="2.85546875" style="1" customWidth="1"/>
    <col min="13069" max="13070" width="15.7109375" style="1" customWidth="1"/>
    <col min="13071" max="13071" width="2.85546875" style="1" customWidth="1"/>
    <col min="13072" max="13072" width="37.5703125" style="1" customWidth="1"/>
    <col min="13073" max="13075" width="15.7109375" style="1" customWidth="1"/>
    <col min="13076" max="13076" width="2.85546875" style="1" customWidth="1"/>
    <col min="13077" max="13079" width="15.7109375" style="1" customWidth="1"/>
    <col min="13080" max="13081" width="2.85546875" style="1" customWidth="1"/>
    <col min="13082" max="13082" width="10.85546875" style="1" customWidth="1"/>
    <col min="13083" max="13083" width="2.85546875" style="1" customWidth="1"/>
    <col min="13084" max="13310" width="11.42578125" style="1"/>
    <col min="13311" max="13311" width="2.85546875" style="1" customWidth="1"/>
    <col min="13312" max="13312" width="37.5703125" style="1" customWidth="1"/>
    <col min="13313" max="13313" width="5.28515625" style="1" bestFit="1" customWidth="1"/>
    <col min="13314" max="13316" width="15.7109375" style="1" customWidth="1"/>
    <col min="13317" max="13317" width="2.85546875" style="1" customWidth="1"/>
    <col min="13318" max="13320" width="15.7109375" style="1" customWidth="1"/>
    <col min="13321" max="13322" width="2.85546875" style="1" customWidth="1"/>
    <col min="13323" max="13323" width="10.85546875" style="1" customWidth="1"/>
    <col min="13324" max="13324" width="2.85546875" style="1" customWidth="1"/>
    <col min="13325" max="13326" width="15.7109375" style="1" customWidth="1"/>
    <col min="13327" max="13327" width="2.85546875" style="1" customWidth="1"/>
    <col min="13328" max="13328" width="37.5703125" style="1" customWidth="1"/>
    <col min="13329" max="13331" width="15.7109375" style="1" customWidth="1"/>
    <col min="13332" max="13332" width="2.85546875" style="1" customWidth="1"/>
    <col min="13333" max="13335" width="15.7109375" style="1" customWidth="1"/>
    <col min="13336" max="13337" width="2.85546875" style="1" customWidth="1"/>
    <col min="13338" max="13338" width="10.85546875" style="1" customWidth="1"/>
    <col min="13339" max="13339" width="2.85546875" style="1" customWidth="1"/>
    <col min="13340" max="13566" width="11.42578125" style="1"/>
    <col min="13567" max="13567" width="2.85546875" style="1" customWidth="1"/>
    <col min="13568" max="13568" width="37.5703125" style="1" customWidth="1"/>
    <col min="13569" max="13569" width="5.28515625" style="1" bestFit="1" customWidth="1"/>
    <col min="13570" max="13572" width="15.7109375" style="1" customWidth="1"/>
    <col min="13573" max="13573" width="2.85546875" style="1" customWidth="1"/>
    <col min="13574" max="13576" width="15.7109375" style="1" customWidth="1"/>
    <col min="13577" max="13578" width="2.85546875" style="1" customWidth="1"/>
    <col min="13579" max="13579" width="10.85546875" style="1" customWidth="1"/>
    <col min="13580" max="13580" width="2.85546875" style="1" customWidth="1"/>
    <col min="13581" max="13582" width="15.7109375" style="1" customWidth="1"/>
    <col min="13583" max="13583" width="2.85546875" style="1" customWidth="1"/>
    <col min="13584" max="13584" width="37.5703125" style="1" customWidth="1"/>
    <col min="13585" max="13587" width="15.7109375" style="1" customWidth="1"/>
    <col min="13588" max="13588" width="2.85546875" style="1" customWidth="1"/>
    <col min="13589" max="13591" width="15.7109375" style="1" customWidth="1"/>
    <col min="13592" max="13593" width="2.85546875" style="1" customWidth="1"/>
    <col min="13594" max="13594" width="10.85546875" style="1" customWidth="1"/>
    <col min="13595" max="13595" width="2.85546875" style="1" customWidth="1"/>
    <col min="13596" max="13822" width="11.42578125" style="1"/>
    <col min="13823" max="13823" width="2.85546875" style="1" customWidth="1"/>
    <col min="13824" max="13824" width="37.5703125" style="1" customWidth="1"/>
    <col min="13825" max="13825" width="5.28515625" style="1" bestFit="1" customWidth="1"/>
    <col min="13826" max="13828" width="15.7109375" style="1" customWidth="1"/>
    <col min="13829" max="13829" width="2.85546875" style="1" customWidth="1"/>
    <col min="13830" max="13832" width="15.7109375" style="1" customWidth="1"/>
    <col min="13833" max="13834" width="2.85546875" style="1" customWidth="1"/>
    <col min="13835" max="13835" width="10.85546875" style="1" customWidth="1"/>
    <col min="13836" max="13836" width="2.85546875" style="1" customWidth="1"/>
    <col min="13837" max="13838" width="15.7109375" style="1" customWidth="1"/>
    <col min="13839" max="13839" width="2.85546875" style="1" customWidth="1"/>
    <col min="13840" max="13840" width="37.5703125" style="1" customWidth="1"/>
    <col min="13841" max="13843" width="15.7109375" style="1" customWidth="1"/>
    <col min="13844" max="13844" width="2.85546875" style="1" customWidth="1"/>
    <col min="13845" max="13847" width="15.7109375" style="1" customWidth="1"/>
    <col min="13848" max="13849" width="2.85546875" style="1" customWidth="1"/>
    <col min="13850" max="13850" width="10.85546875" style="1" customWidth="1"/>
    <col min="13851" max="13851" width="2.85546875" style="1" customWidth="1"/>
    <col min="13852" max="14078" width="11.42578125" style="1"/>
    <col min="14079" max="14079" width="2.85546875" style="1" customWidth="1"/>
    <col min="14080" max="14080" width="37.5703125" style="1" customWidth="1"/>
    <col min="14081" max="14081" width="5.28515625" style="1" bestFit="1" customWidth="1"/>
    <col min="14082" max="14084" width="15.7109375" style="1" customWidth="1"/>
    <col min="14085" max="14085" width="2.85546875" style="1" customWidth="1"/>
    <col min="14086" max="14088" width="15.7109375" style="1" customWidth="1"/>
    <col min="14089" max="14090" width="2.85546875" style="1" customWidth="1"/>
    <col min="14091" max="14091" width="10.85546875" style="1" customWidth="1"/>
    <col min="14092" max="14092" width="2.85546875" style="1" customWidth="1"/>
    <col min="14093" max="14094" width="15.7109375" style="1" customWidth="1"/>
    <col min="14095" max="14095" width="2.85546875" style="1" customWidth="1"/>
    <col min="14096" max="14096" width="37.5703125" style="1" customWidth="1"/>
    <col min="14097" max="14099" width="15.7109375" style="1" customWidth="1"/>
    <col min="14100" max="14100" width="2.85546875" style="1" customWidth="1"/>
    <col min="14101" max="14103" width="15.7109375" style="1" customWidth="1"/>
    <col min="14104" max="14105" width="2.85546875" style="1" customWidth="1"/>
    <col min="14106" max="14106" width="10.85546875" style="1" customWidth="1"/>
    <col min="14107" max="14107" width="2.85546875" style="1" customWidth="1"/>
    <col min="14108" max="14334" width="11.42578125" style="1"/>
    <col min="14335" max="14335" width="2.85546875" style="1" customWidth="1"/>
    <col min="14336" max="14336" width="37.5703125" style="1" customWidth="1"/>
    <col min="14337" max="14337" width="5.28515625" style="1" bestFit="1" customWidth="1"/>
    <col min="14338" max="14340" width="15.7109375" style="1" customWidth="1"/>
    <col min="14341" max="14341" width="2.85546875" style="1" customWidth="1"/>
    <col min="14342" max="14344" width="15.7109375" style="1" customWidth="1"/>
    <col min="14345" max="14346" width="2.85546875" style="1" customWidth="1"/>
    <col min="14347" max="14347" width="10.85546875" style="1" customWidth="1"/>
    <col min="14348" max="14348" width="2.85546875" style="1" customWidth="1"/>
    <col min="14349" max="14350" width="15.7109375" style="1" customWidth="1"/>
    <col min="14351" max="14351" width="2.85546875" style="1" customWidth="1"/>
    <col min="14352" max="14352" width="37.5703125" style="1" customWidth="1"/>
    <col min="14353" max="14355" width="15.7109375" style="1" customWidth="1"/>
    <col min="14356" max="14356" width="2.85546875" style="1" customWidth="1"/>
    <col min="14357" max="14359" width="15.7109375" style="1" customWidth="1"/>
    <col min="14360" max="14361" width="2.85546875" style="1" customWidth="1"/>
    <col min="14362" max="14362" width="10.85546875" style="1" customWidth="1"/>
    <col min="14363" max="14363" width="2.85546875" style="1" customWidth="1"/>
    <col min="14364" max="14590" width="11.42578125" style="1"/>
    <col min="14591" max="14591" width="2.85546875" style="1" customWidth="1"/>
    <col min="14592" max="14592" width="37.5703125" style="1" customWidth="1"/>
    <col min="14593" max="14593" width="5.28515625" style="1" bestFit="1" customWidth="1"/>
    <col min="14594" max="14596" width="15.7109375" style="1" customWidth="1"/>
    <col min="14597" max="14597" width="2.85546875" style="1" customWidth="1"/>
    <col min="14598" max="14600" width="15.7109375" style="1" customWidth="1"/>
    <col min="14601" max="14602" width="2.85546875" style="1" customWidth="1"/>
    <col min="14603" max="14603" width="10.85546875" style="1" customWidth="1"/>
    <col min="14604" max="14604" width="2.85546875" style="1" customWidth="1"/>
    <col min="14605" max="14606" width="15.7109375" style="1" customWidth="1"/>
    <col min="14607" max="14607" width="2.85546875" style="1" customWidth="1"/>
    <col min="14608" max="14608" width="37.5703125" style="1" customWidth="1"/>
    <col min="14609" max="14611" width="15.7109375" style="1" customWidth="1"/>
    <col min="14612" max="14612" width="2.85546875" style="1" customWidth="1"/>
    <col min="14613" max="14615" width="15.7109375" style="1" customWidth="1"/>
    <col min="14616" max="14617" width="2.85546875" style="1" customWidth="1"/>
    <col min="14618" max="14618" width="10.85546875" style="1" customWidth="1"/>
    <col min="14619" max="14619" width="2.85546875" style="1" customWidth="1"/>
    <col min="14620" max="14846" width="11.42578125" style="1"/>
    <col min="14847" max="14847" width="2.85546875" style="1" customWidth="1"/>
    <col min="14848" max="14848" width="37.5703125" style="1" customWidth="1"/>
    <col min="14849" max="14849" width="5.28515625" style="1" bestFit="1" customWidth="1"/>
    <col min="14850" max="14852" width="15.7109375" style="1" customWidth="1"/>
    <col min="14853" max="14853" width="2.85546875" style="1" customWidth="1"/>
    <col min="14854" max="14856" width="15.7109375" style="1" customWidth="1"/>
    <col min="14857" max="14858" width="2.85546875" style="1" customWidth="1"/>
    <col min="14859" max="14859" width="10.85546875" style="1" customWidth="1"/>
    <col min="14860" max="14860" width="2.85546875" style="1" customWidth="1"/>
    <col min="14861" max="14862" width="15.7109375" style="1" customWidth="1"/>
    <col min="14863" max="14863" width="2.85546875" style="1" customWidth="1"/>
    <col min="14864" max="14864" width="37.5703125" style="1" customWidth="1"/>
    <col min="14865" max="14867" width="15.7109375" style="1" customWidth="1"/>
    <col min="14868" max="14868" width="2.85546875" style="1" customWidth="1"/>
    <col min="14869" max="14871" width="15.7109375" style="1" customWidth="1"/>
    <col min="14872" max="14873" width="2.85546875" style="1" customWidth="1"/>
    <col min="14874" max="14874" width="10.85546875" style="1" customWidth="1"/>
    <col min="14875" max="14875" width="2.85546875" style="1" customWidth="1"/>
    <col min="14876" max="15102" width="11.42578125" style="1"/>
    <col min="15103" max="15103" width="2.85546875" style="1" customWidth="1"/>
    <col min="15104" max="15104" width="37.5703125" style="1" customWidth="1"/>
    <col min="15105" max="15105" width="5.28515625" style="1" bestFit="1" customWidth="1"/>
    <col min="15106" max="15108" width="15.7109375" style="1" customWidth="1"/>
    <col min="15109" max="15109" width="2.85546875" style="1" customWidth="1"/>
    <col min="15110" max="15112" width="15.7109375" style="1" customWidth="1"/>
    <col min="15113" max="15114" width="2.85546875" style="1" customWidth="1"/>
    <col min="15115" max="15115" width="10.85546875" style="1" customWidth="1"/>
    <col min="15116" max="15116" width="2.85546875" style="1" customWidth="1"/>
    <col min="15117" max="15118" width="15.7109375" style="1" customWidth="1"/>
    <col min="15119" max="15119" width="2.85546875" style="1" customWidth="1"/>
    <col min="15120" max="15120" width="37.5703125" style="1" customWidth="1"/>
    <col min="15121" max="15123" width="15.7109375" style="1" customWidth="1"/>
    <col min="15124" max="15124" width="2.85546875" style="1" customWidth="1"/>
    <col min="15125" max="15127" width="15.7109375" style="1" customWidth="1"/>
    <col min="15128" max="15129" width="2.85546875" style="1" customWidth="1"/>
    <col min="15130" max="15130" width="10.85546875" style="1" customWidth="1"/>
    <col min="15131" max="15131" width="2.85546875" style="1" customWidth="1"/>
    <col min="15132" max="15358" width="11.42578125" style="1"/>
    <col min="15359" max="15359" width="2.85546875" style="1" customWidth="1"/>
    <col min="15360" max="15360" width="37.5703125" style="1" customWidth="1"/>
    <col min="15361" max="15361" width="5.28515625" style="1" bestFit="1" customWidth="1"/>
    <col min="15362" max="15364" width="15.7109375" style="1" customWidth="1"/>
    <col min="15365" max="15365" width="2.85546875" style="1" customWidth="1"/>
    <col min="15366" max="15368" width="15.7109375" style="1" customWidth="1"/>
    <col min="15369" max="15370" width="2.85546875" style="1" customWidth="1"/>
    <col min="15371" max="15371" width="10.85546875" style="1" customWidth="1"/>
    <col min="15372" max="15372" width="2.85546875" style="1" customWidth="1"/>
    <col min="15373" max="15374" width="15.7109375" style="1" customWidth="1"/>
    <col min="15375" max="15375" width="2.85546875" style="1" customWidth="1"/>
    <col min="15376" max="15376" width="37.5703125" style="1" customWidth="1"/>
    <col min="15377" max="15379" width="15.7109375" style="1" customWidth="1"/>
    <col min="15380" max="15380" width="2.85546875" style="1" customWidth="1"/>
    <col min="15381" max="15383" width="15.7109375" style="1" customWidth="1"/>
    <col min="15384" max="15385" width="2.85546875" style="1" customWidth="1"/>
    <col min="15386" max="15386" width="10.85546875" style="1" customWidth="1"/>
    <col min="15387" max="15387" width="2.85546875" style="1" customWidth="1"/>
    <col min="15388" max="15614" width="11.42578125" style="1"/>
    <col min="15615" max="15615" width="2.85546875" style="1" customWidth="1"/>
    <col min="15616" max="15616" width="37.5703125" style="1" customWidth="1"/>
    <col min="15617" max="15617" width="5.28515625" style="1" bestFit="1" customWidth="1"/>
    <col min="15618" max="15620" width="15.7109375" style="1" customWidth="1"/>
    <col min="15621" max="15621" width="2.85546875" style="1" customWidth="1"/>
    <col min="15622" max="15624" width="15.7109375" style="1" customWidth="1"/>
    <col min="15625" max="15626" width="2.85546875" style="1" customWidth="1"/>
    <col min="15627" max="15627" width="10.85546875" style="1" customWidth="1"/>
    <col min="15628" max="15628" width="2.85546875" style="1" customWidth="1"/>
    <col min="15629" max="15630" width="15.7109375" style="1" customWidth="1"/>
    <col min="15631" max="15631" width="2.85546875" style="1" customWidth="1"/>
    <col min="15632" max="15632" width="37.5703125" style="1" customWidth="1"/>
    <col min="15633" max="15635" width="15.7109375" style="1" customWidth="1"/>
    <col min="15636" max="15636" width="2.85546875" style="1" customWidth="1"/>
    <col min="15637" max="15639" width="15.7109375" style="1" customWidth="1"/>
    <col min="15640" max="15641" width="2.85546875" style="1" customWidth="1"/>
    <col min="15642" max="15642" width="10.85546875" style="1" customWidth="1"/>
    <col min="15643" max="15643" width="2.85546875" style="1" customWidth="1"/>
    <col min="15644" max="15870" width="11.42578125" style="1"/>
    <col min="15871" max="15871" width="2.85546875" style="1" customWidth="1"/>
    <col min="15872" max="15872" width="37.5703125" style="1" customWidth="1"/>
    <col min="15873" max="15873" width="5.28515625" style="1" bestFit="1" customWidth="1"/>
    <col min="15874" max="15876" width="15.7109375" style="1" customWidth="1"/>
    <col min="15877" max="15877" width="2.85546875" style="1" customWidth="1"/>
    <col min="15878" max="15880" width="15.7109375" style="1" customWidth="1"/>
    <col min="15881" max="15882" width="2.85546875" style="1" customWidth="1"/>
    <col min="15883" max="15883" width="10.85546875" style="1" customWidth="1"/>
    <col min="15884" max="15884" width="2.85546875" style="1" customWidth="1"/>
    <col min="15885" max="15886" width="15.7109375" style="1" customWidth="1"/>
    <col min="15887" max="15887" width="2.85546875" style="1" customWidth="1"/>
    <col min="15888" max="15888" width="37.5703125" style="1" customWidth="1"/>
    <col min="15889" max="15891" width="15.7109375" style="1" customWidth="1"/>
    <col min="15892" max="15892" width="2.85546875" style="1" customWidth="1"/>
    <col min="15893" max="15895" width="15.7109375" style="1" customWidth="1"/>
    <col min="15896" max="15897" width="2.85546875" style="1" customWidth="1"/>
    <col min="15898" max="15898" width="10.85546875" style="1" customWidth="1"/>
    <col min="15899" max="15899" width="2.85546875" style="1" customWidth="1"/>
    <col min="15900" max="16126" width="11.42578125" style="1"/>
    <col min="16127" max="16127" width="2.85546875" style="1" customWidth="1"/>
    <col min="16128" max="16128" width="37.5703125" style="1" customWidth="1"/>
    <col min="16129" max="16129" width="5.28515625" style="1" bestFit="1" customWidth="1"/>
    <col min="16130" max="16132" width="15.7109375" style="1" customWidth="1"/>
    <col min="16133" max="16133" width="2.85546875" style="1" customWidth="1"/>
    <col min="16134" max="16136" width="15.7109375" style="1" customWidth="1"/>
    <col min="16137" max="16138" width="2.85546875" style="1" customWidth="1"/>
    <col min="16139" max="16139" width="10.85546875" style="1" customWidth="1"/>
    <col min="16140" max="16140" width="2.85546875" style="1" customWidth="1"/>
    <col min="16141" max="16142" width="15.7109375" style="1" customWidth="1"/>
    <col min="16143" max="16143" width="2.85546875" style="1" customWidth="1"/>
    <col min="16144" max="16144" width="37.5703125" style="1" customWidth="1"/>
    <col min="16145" max="16147" width="15.7109375" style="1" customWidth="1"/>
    <col min="16148" max="16148" width="2.85546875" style="1" customWidth="1"/>
    <col min="16149" max="16151" width="15.7109375" style="1" customWidth="1"/>
    <col min="16152" max="16153" width="2.85546875" style="1" customWidth="1"/>
    <col min="16154" max="16154" width="10.85546875" style="1" customWidth="1"/>
    <col min="16155" max="16155" width="2.85546875" style="1" customWidth="1"/>
    <col min="16156" max="16384" width="11.42578125" style="1"/>
  </cols>
  <sheetData>
    <row r="2" spans="1:37" x14ac:dyDescent="0.25">
      <c r="B2" s="27" t="s">
        <v>770</v>
      </c>
      <c r="Q2" s="27" t="s">
        <v>152</v>
      </c>
    </row>
    <row r="3" spans="1:37" x14ac:dyDescent="0.25">
      <c r="B3" s="27" t="s">
        <v>153</v>
      </c>
      <c r="Q3" s="27" t="s">
        <v>153</v>
      </c>
    </row>
    <row r="4" spans="1:37" x14ac:dyDescent="0.25">
      <c r="B4" s="55" t="s">
        <v>2</v>
      </c>
      <c r="Q4" s="55" t="s">
        <v>3</v>
      </c>
    </row>
    <row r="5" spans="1:37" s="514" customFormat="1" x14ac:dyDescent="0.25">
      <c r="A5" s="1464"/>
      <c r="B5" s="1501" t="s">
        <v>4</v>
      </c>
      <c r="C5" s="1501" t="s">
        <v>5</v>
      </c>
      <c r="D5" s="1501">
        <v>2019</v>
      </c>
      <c r="E5" s="1501"/>
      <c r="F5" s="1501"/>
      <c r="G5" s="1471"/>
      <c r="H5" s="1501">
        <v>2018</v>
      </c>
      <c r="I5" s="1501"/>
      <c r="J5" s="1501"/>
      <c r="K5" s="1464"/>
      <c r="L5" s="1500" t="s">
        <v>517</v>
      </c>
      <c r="M5" s="1464"/>
      <c r="N5" s="1500" t="s">
        <v>659</v>
      </c>
      <c r="O5" s="1500" t="s">
        <v>459</v>
      </c>
      <c r="P5" s="1464"/>
      <c r="Q5" s="1501" t="s">
        <v>4</v>
      </c>
      <c r="R5" s="1501">
        <v>2019</v>
      </c>
      <c r="S5" s="1501"/>
      <c r="T5" s="1501"/>
      <c r="U5" s="1464"/>
      <c r="V5" s="1501">
        <v>2018</v>
      </c>
      <c r="W5" s="1501"/>
      <c r="X5" s="1501"/>
      <c r="Y5" s="1464"/>
      <c r="Z5" s="1500" t="s">
        <v>517</v>
      </c>
      <c r="AA5" s="1464"/>
      <c r="AC5" s="1437"/>
      <c r="AD5" s="1437"/>
      <c r="AE5" s="1437"/>
      <c r="AF5" s="1485"/>
      <c r="AH5" s="516"/>
    </row>
    <row r="6" spans="1:37" s="514" customFormat="1" x14ac:dyDescent="0.25">
      <c r="A6" s="1464"/>
      <c r="B6" s="1501"/>
      <c r="C6" s="1501"/>
      <c r="D6" s="1501" t="s">
        <v>148</v>
      </c>
      <c r="E6" s="1441" t="s">
        <v>149</v>
      </c>
      <c r="F6" s="1441" t="s">
        <v>150</v>
      </c>
      <c r="G6" s="1471"/>
      <c r="H6" s="1501" t="s">
        <v>148</v>
      </c>
      <c r="I6" s="1441" t="s">
        <v>149</v>
      </c>
      <c r="J6" s="1441" t="s">
        <v>150</v>
      </c>
      <c r="K6" s="1464"/>
      <c r="L6" s="1500"/>
      <c r="M6" s="1464"/>
      <c r="N6" s="1500"/>
      <c r="O6" s="1500"/>
      <c r="P6" s="1464"/>
      <c r="Q6" s="1501"/>
      <c r="R6" s="1501" t="s">
        <v>148</v>
      </c>
      <c r="S6" s="1441" t="s">
        <v>149</v>
      </c>
      <c r="T6" s="1441" t="s">
        <v>150</v>
      </c>
      <c r="U6" s="1464"/>
      <c r="V6" s="1501" t="s">
        <v>148</v>
      </c>
      <c r="W6" s="1441" t="s">
        <v>149</v>
      </c>
      <c r="X6" s="1441" t="s">
        <v>150</v>
      </c>
      <c r="Y6" s="1464"/>
      <c r="Z6" s="1500"/>
      <c r="AA6" s="1464"/>
      <c r="AC6" s="1437"/>
      <c r="AD6" s="1437"/>
      <c r="AE6" s="1437"/>
      <c r="AF6" s="1485"/>
      <c r="AH6" s="516"/>
    </row>
    <row r="7" spans="1:37" s="514" customFormat="1" x14ac:dyDescent="0.25">
      <c r="A7" s="1464"/>
      <c r="B7" s="1501"/>
      <c r="C7" s="1501"/>
      <c r="D7" s="1501"/>
      <c r="E7" s="1441" t="s">
        <v>151</v>
      </c>
      <c r="F7" s="1441" t="s">
        <v>151</v>
      </c>
      <c r="G7" s="1471"/>
      <c r="H7" s="1501"/>
      <c r="I7" s="1441" t="s">
        <v>151</v>
      </c>
      <c r="J7" s="1441" t="s">
        <v>151</v>
      </c>
      <c r="K7" s="1464"/>
      <c r="L7" s="1500"/>
      <c r="M7" s="1464"/>
      <c r="N7" s="1500"/>
      <c r="O7" s="1500"/>
      <c r="P7" s="1464"/>
      <c r="Q7" s="1501"/>
      <c r="R7" s="1501"/>
      <c r="S7" s="1441" t="s">
        <v>151</v>
      </c>
      <c r="T7" s="1441" t="s">
        <v>151</v>
      </c>
      <c r="U7" s="1464"/>
      <c r="V7" s="1501"/>
      <c r="W7" s="1441" t="s">
        <v>151</v>
      </c>
      <c r="X7" s="1441" t="s">
        <v>151</v>
      </c>
      <c r="Y7" s="1464"/>
      <c r="Z7" s="1500"/>
      <c r="AA7" s="1464"/>
      <c r="AC7" s="1437"/>
      <c r="AD7" s="1437"/>
      <c r="AE7" s="1437"/>
      <c r="AF7" s="1485"/>
      <c r="AH7" s="516"/>
    </row>
    <row r="8" spans="1:37" x14ac:dyDescent="0.25">
      <c r="A8" s="7"/>
      <c r="B8" s="7"/>
      <c r="C8" s="7"/>
      <c r="D8" s="7"/>
      <c r="E8" s="7"/>
      <c r="F8" s="7"/>
      <c r="G8" s="445"/>
      <c r="H8" s="7"/>
      <c r="I8" s="7"/>
      <c r="J8" s="7"/>
      <c r="K8" s="7"/>
      <c r="L8" s="10"/>
      <c r="M8" s="7"/>
      <c r="N8" s="10"/>
      <c r="O8" s="7"/>
      <c r="P8" s="7"/>
      <c r="Q8" s="7"/>
      <c r="R8" s="7"/>
      <c r="S8" s="7"/>
      <c r="T8" s="7"/>
      <c r="U8" s="7"/>
      <c r="V8" s="7"/>
      <c r="W8" s="7"/>
      <c r="X8" s="7"/>
      <c r="Y8" s="7"/>
      <c r="Z8" s="10"/>
      <c r="AA8" s="7"/>
      <c r="AB8" s="516"/>
      <c r="AC8" s="1120"/>
      <c r="AD8" s="1120"/>
      <c r="AE8" s="1120"/>
      <c r="AF8" s="1121"/>
      <c r="AG8" s="516"/>
      <c r="AH8" s="516"/>
      <c r="AI8" s="516"/>
      <c r="AJ8" s="516"/>
      <c r="AK8" s="516"/>
    </row>
    <row r="9" spans="1:37" x14ac:dyDescent="0.25">
      <c r="B9" s="11" t="s">
        <v>6</v>
      </c>
      <c r="N9" s="13"/>
      <c r="Q9" s="117" t="s">
        <v>6</v>
      </c>
      <c r="Z9" s="13"/>
      <c r="AB9" s="516"/>
      <c r="AC9" s="1120"/>
      <c r="AD9" s="1120"/>
      <c r="AE9" s="1120"/>
      <c r="AF9" s="1121"/>
      <c r="AG9" s="516"/>
      <c r="AH9" s="516"/>
      <c r="AI9" s="516"/>
      <c r="AJ9" s="516"/>
      <c r="AK9" s="516"/>
    </row>
    <row r="10" spans="1:37" x14ac:dyDescent="0.25">
      <c r="B10" s="608" t="s">
        <v>508</v>
      </c>
      <c r="C10" s="683" t="s">
        <v>9</v>
      </c>
      <c r="D10" s="670">
        <f>E10+F10</f>
        <v>4211499.6399999997</v>
      </c>
      <c r="E10" s="671">
        <v>4175675.55</v>
      </c>
      <c r="F10" s="672">
        <v>35824.089999999997</v>
      </c>
      <c r="G10" s="446"/>
      <c r="H10" s="340">
        <f>I10+J10</f>
        <v>2993288.33</v>
      </c>
      <c r="I10" s="292">
        <v>2982711.75</v>
      </c>
      <c r="J10" s="264">
        <v>10576.58</v>
      </c>
      <c r="K10" s="444"/>
      <c r="L10" s="320">
        <f>(D10-H10)/H10</f>
        <v>0.40698094393065021</v>
      </c>
      <c r="M10" s="440"/>
      <c r="N10" s="490">
        <f>VLOOKUP(B10,'FX rates'!$B$9:$K$124,9,FALSE)</f>
        <v>3.9525833333333331</v>
      </c>
      <c r="O10" s="491">
        <f>VLOOKUP(B10,'FX rates'!$B$9:$K$124,10,FALSE)</f>
        <v>3.6767499999999997</v>
      </c>
      <c r="Q10" s="324" t="s">
        <v>508</v>
      </c>
      <c r="R10" s="340">
        <f>SUM(S10:T10)</f>
        <v>1065505.5908582995</v>
      </c>
      <c r="S10" s="292">
        <f>E10/N10</f>
        <v>1056442.1285657061</v>
      </c>
      <c r="T10" s="264">
        <f>F10/N10</f>
        <v>9063.4622925934509</v>
      </c>
      <c r="U10" s="15"/>
      <c r="V10" s="340">
        <f>W10+X10</f>
        <v>814112.55320595647</v>
      </c>
      <c r="W10" s="292">
        <f>I10/O10</f>
        <v>811235.94206840289</v>
      </c>
      <c r="X10" s="264">
        <f>J10/O10</f>
        <v>2876.6111375535461</v>
      </c>
      <c r="Y10" s="15"/>
      <c r="Z10" s="320">
        <f t="shared" ref="Z10:Z26" si="0">R10/V10-1</f>
        <v>0.30879395811102905</v>
      </c>
      <c r="AA10" s="65"/>
      <c r="AB10" s="579"/>
      <c r="AC10" s="1120"/>
      <c r="AD10" s="1120"/>
      <c r="AE10" s="1120"/>
      <c r="AF10" s="1121"/>
      <c r="AG10" s="1122"/>
      <c r="AH10" s="583"/>
      <c r="AI10" s="581"/>
      <c r="AJ10" s="582"/>
      <c r="AK10" s="582"/>
    </row>
    <row r="11" spans="1:37" x14ac:dyDescent="0.25">
      <c r="B11" s="610" t="s">
        <v>104</v>
      </c>
      <c r="C11" s="684" t="s">
        <v>312</v>
      </c>
      <c r="D11" s="675">
        <f t="shared" ref="D11:D74" si="1">E11+F11</f>
        <v>28</v>
      </c>
      <c r="E11" s="676">
        <v>27.84</v>
      </c>
      <c r="F11" s="677">
        <v>0.16</v>
      </c>
      <c r="G11" s="444"/>
      <c r="H11" s="341">
        <f t="shared" ref="H11:H26" si="2">I11+J11</f>
        <v>22.82</v>
      </c>
      <c r="I11" s="35">
        <v>22.43</v>
      </c>
      <c r="J11" s="262">
        <v>0.39</v>
      </c>
      <c r="K11" s="446"/>
      <c r="L11" s="321">
        <f t="shared" ref="L11:L26" si="3">(D11-H11)/H11</f>
        <v>0.22699386503067484</v>
      </c>
      <c r="M11" s="440"/>
      <c r="N11" s="493">
        <f>VLOOKUP(B11,'FX rates'!$B$9:$K$124,9,FALSE)</f>
        <v>2.0094999999999996</v>
      </c>
      <c r="O11" s="494">
        <f>VLOOKUP(B11,'FX rates'!$B$9:$K$124,10,FALSE)</f>
        <v>2</v>
      </c>
      <c r="Q11" s="325" t="s">
        <v>104</v>
      </c>
      <c r="R11" s="341">
        <f t="shared" ref="R11:R74" si="4">SUM(S11:T11)</f>
        <v>13.933814381686989</v>
      </c>
      <c r="S11" s="35">
        <f t="shared" ref="S11:S74" si="5">E11/N11</f>
        <v>13.854192585220206</v>
      </c>
      <c r="T11" s="262">
        <f t="shared" ref="T11:T74" si="6">F11/N11</f>
        <v>7.9621796466782802E-2</v>
      </c>
      <c r="U11" s="77"/>
      <c r="V11" s="341">
        <f t="shared" ref="V11:V74" si="7">W11+X11</f>
        <v>11.41</v>
      </c>
      <c r="W11" s="35">
        <f>I11/O11</f>
        <v>11.215</v>
      </c>
      <c r="X11" s="262">
        <f t="shared" ref="X11:X74" si="8">J11/O11</f>
        <v>0.19500000000000001</v>
      </c>
      <c r="Y11" s="16"/>
      <c r="Z11" s="363">
        <f t="shared" si="0"/>
        <v>0.22119319734329435</v>
      </c>
      <c r="AA11" s="345"/>
      <c r="AB11" s="579"/>
      <c r="AC11" s="1120"/>
      <c r="AD11" s="1120"/>
      <c r="AE11" s="1120"/>
      <c r="AF11" s="1121"/>
      <c r="AG11" s="1122"/>
      <c r="AH11" s="748"/>
      <c r="AI11" s="581"/>
      <c r="AJ11" s="582"/>
      <c r="AK11" s="582"/>
    </row>
    <row r="12" spans="1:37" x14ac:dyDescent="0.25">
      <c r="B12" s="610" t="s">
        <v>7</v>
      </c>
      <c r="C12" s="684" t="s">
        <v>8</v>
      </c>
      <c r="D12" s="675">
        <f t="shared" si="1"/>
        <v>23.72</v>
      </c>
      <c r="E12" s="676">
        <v>22.75</v>
      </c>
      <c r="F12" s="677">
        <v>0.97</v>
      </c>
      <c r="G12" s="446"/>
      <c r="H12" s="341">
        <f t="shared" si="2"/>
        <v>49.67</v>
      </c>
      <c r="I12" s="35">
        <v>49.15</v>
      </c>
      <c r="J12" s="262">
        <v>0.52</v>
      </c>
      <c r="K12" s="444"/>
      <c r="L12" s="321">
        <f t="shared" si="3"/>
        <v>-0.52244815784175558</v>
      </c>
      <c r="M12" s="440"/>
      <c r="N12" s="493">
        <f>VLOOKUP(B12,'FX rates'!$B$9:$K$124,9,FALSE)</f>
        <v>1</v>
      </c>
      <c r="O12" s="494">
        <f>VLOOKUP(B12,'FX rates'!$B$9:$K$124,10,FALSE)</f>
        <v>1</v>
      </c>
      <c r="Q12" s="325" t="s">
        <v>7</v>
      </c>
      <c r="R12" s="341">
        <f t="shared" si="4"/>
        <v>23.72</v>
      </c>
      <c r="S12" s="35">
        <f t="shared" si="5"/>
        <v>22.75</v>
      </c>
      <c r="T12" s="262">
        <f t="shared" si="6"/>
        <v>0.97</v>
      </c>
      <c r="U12" s="15"/>
      <c r="V12" s="341">
        <f t="shared" si="7"/>
        <v>49.67</v>
      </c>
      <c r="W12" s="35">
        <f>I12/O12</f>
        <v>49.15</v>
      </c>
      <c r="X12" s="262">
        <f t="shared" si="8"/>
        <v>0.52</v>
      </c>
      <c r="Y12" s="15"/>
      <c r="Z12" s="321">
        <f t="shared" si="0"/>
        <v>-0.52244815784175569</v>
      </c>
      <c r="AA12" s="65"/>
      <c r="AB12" s="579"/>
      <c r="AC12" s="1120"/>
      <c r="AD12" s="1120"/>
      <c r="AE12" s="1120"/>
      <c r="AF12" s="1121"/>
      <c r="AG12" s="1122"/>
      <c r="AH12" s="583"/>
      <c r="AI12" s="581"/>
      <c r="AJ12" s="582"/>
      <c r="AK12" s="582"/>
    </row>
    <row r="13" spans="1:37" x14ac:dyDescent="0.25">
      <c r="B13" s="610" t="s">
        <v>11</v>
      </c>
      <c r="C13" s="684" t="s">
        <v>12</v>
      </c>
      <c r="D13" s="675">
        <f t="shared" si="1"/>
        <v>27663793</v>
      </c>
      <c r="E13" s="676">
        <v>27620756</v>
      </c>
      <c r="F13" s="677">
        <v>43037</v>
      </c>
      <c r="G13" s="446"/>
      <c r="H13" s="341">
        <f t="shared" si="2"/>
        <v>30242208</v>
      </c>
      <c r="I13" s="35">
        <v>30194310</v>
      </c>
      <c r="J13" s="262">
        <v>47898</v>
      </c>
      <c r="K13" s="444"/>
      <c r="L13" s="321">
        <f t="shared" si="3"/>
        <v>-8.52588210490451E-2</v>
      </c>
      <c r="M13" s="440"/>
      <c r="N13" s="493">
        <f>VLOOKUP(B13,'FX rates'!$B$9:$K$124,9,FALSE)</f>
        <v>708.47008333333326</v>
      </c>
      <c r="O13" s="494">
        <f>VLOOKUP(B13,'FX rates'!$B$9:$K$124,10,FALSE)</f>
        <v>643.86166666666668</v>
      </c>
      <c r="Q13" s="325" t="s">
        <v>11</v>
      </c>
      <c r="R13" s="341">
        <f t="shared" si="4"/>
        <v>39047.228176301498</v>
      </c>
      <c r="S13" s="35">
        <f t="shared" si="5"/>
        <v>38986.481786281031</v>
      </c>
      <c r="T13" s="262">
        <f t="shared" si="6"/>
        <v>60.746390020467821</v>
      </c>
      <c r="U13" s="15"/>
      <c r="V13" s="341">
        <f t="shared" si="7"/>
        <v>46970.039630666004</v>
      </c>
      <c r="W13" s="35">
        <f t="shared" ref="W13:W76" si="9">I13/O13</f>
        <v>46895.647874672868</v>
      </c>
      <c r="X13" s="262">
        <f t="shared" si="8"/>
        <v>74.391755993135163</v>
      </c>
      <c r="Y13" s="15"/>
      <c r="Z13" s="321">
        <f t="shared" si="0"/>
        <v>-0.16867798104202203</v>
      </c>
      <c r="AA13" s="65"/>
      <c r="AB13" s="579"/>
      <c r="AC13" s="1120"/>
      <c r="AD13" s="1120"/>
      <c r="AE13" s="1120"/>
      <c r="AF13" s="1121"/>
      <c r="AG13" s="1122"/>
      <c r="AH13" s="583"/>
      <c r="AI13" s="581"/>
      <c r="AJ13" s="582"/>
      <c r="AK13" s="582"/>
    </row>
    <row r="14" spans="1:37" x14ac:dyDescent="0.25">
      <c r="B14" s="610" t="s">
        <v>13</v>
      </c>
      <c r="C14" s="684" t="s">
        <v>14</v>
      </c>
      <c r="D14" s="675">
        <f t="shared" si="1"/>
        <v>46006564.580000006</v>
      </c>
      <c r="E14" s="676">
        <v>45708480.880000003</v>
      </c>
      <c r="F14" s="677">
        <v>298083.7</v>
      </c>
      <c r="G14" s="446"/>
      <c r="H14" s="341">
        <f t="shared" si="2"/>
        <v>44442188.190000005</v>
      </c>
      <c r="I14" s="35">
        <v>44334674.450000003</v>
      </c>
      <c r="J14" s="262">
        <v>107513.74</v>
      </c>
      <c r="K14" s="444"/>
      <c r="L14" s="321">
        <f t="shared" si="3"/>
        <v>3.5200255741502914E-2</v>
      </c>
      <c r="M14" s="440"/>
      <c r="N14" s="493">
        <f>VLOOKUP(B14,'FX rates'!$B$9:$K$124,9,FALSE)</f>
        <v>3295.4500000000007</v>
      </c>
      <c r="O14" s="494">
        <f>VLOOKUP(B14,'FX rates'!$B$9:$K$124,10,FALSE)</f>
        <v>2970.6016666666674</v>
      </c>
      <c r="Q14" s="325" t="s">
        <v>13</v>
      </c>
      <c r="R14" s="341">
        <f t="shared" si="4"/>
        <v>13960.631956182007</v>
      </c>
      <c r="S14" s="35">
        <f t="shared" si="5"/>
        <v>13870.178846591511</v>
      </c>
      <c r="T14" s="262">
        <f t="shared" si="6"/>
        <v>90.45310959049597</v>
      </c>
      <c r="U14" s="15"/>
      <c r="V14" s="341">
        <f t="shared" si="7"/>
        <v>14960.668974467011</v>
      </c>
      <c r="W14" s="35">
        <f t="shared" si="9"/>
        <v>14924.476393951616</v>
      </c>
      <c r="X14" s="262">
        <f t="shared" si="8"/>
        <v>36.192580515395022</v>
      </c>
      <c r="Y14" s="15"/>
      <c r="Z14" s="321">
        <f t="shared" si="0"/>
        <v>-6.6844405152720165E-2</v>
      </c>
      <c r="AA14" s="65"/>
      <c r="AB14" s="579"/>
      <c r="AC14" s="1120"/>
      <c r="AD14" s="1120"/>
      <c r="AE14" s="1120"/>
      <c r="AF14" s="1121"/>
      <c r="AG14" s="1122"/>
      <c r="AH14" s="583"/>
      <c r="AI14" s="581"/>
      <c r="AJ14" s="582"/>
      <c r="AK14" s="582"/>
    </row>
    <row r="15" spans="1:37" x14ac:dyDescent="0.25">
      <c r="B15" s="610" t="s">
        <v>15</v>
      </c>
      <c r="C15" s="684" t="s">
        <v>16</v>
      </c>
      <c r="D15" s="675">
        <f t="shared" si="1"/>
        <v>11791.759999999998</v>
      </c>
      <c r="E15" s="676">
        <v>5278.94</v>
      </c>
      <c r="F15" s="677">
        <v>6512.82</v>
      </c>
      <c r="G15" s="446"/>
      <c r="H15" s="341">
        <f t="shared" si="2"/>
        <v>11045.18</v>
      </c>
      <c r="I15" s="35">
        <v>7497.78</v>
      </c>
      <c r="J15" s="262">
        <v>3547.4</v>
      </c>
      <c r="K15" s="444"/>
      <c r="L15" s="321">
        <f t="shared" si="3"/>
        <v>6.7593285034738965E-2</v>
      </c>
      <c r="M15" s="440"/>
      <c r="N15" s="493">
        <f>VLOOKUP(B15,'FX rates'!$B$9:$K$124,9,FALSE)</f>
        <v>3.3380833333333335</v>
      </c>
      <c r="O15" s="494">
        <f>VLOOKUP(B15,'FX rates'!$B$9:$K$124,10,FALSE)</f>
        <v>3.2792499999999998</v>
      </c>
      <c r="Q15" s="325" t="s">
        <v>15</v>
      </c>
      <c r="R15" s="341">
        <f t="shared" si="4"/>
        <v>3532.4941957710257</v>
      </c>
      <c r="S15" s="35">
        <f t="shared" si="5"/>
        <v>1581.4284644381753</v>
      </c>
      <c r="T15" s="262">
        <f t="shared" si="6"/>
        <v>1951.0657313328504</v>
      </c>
      <c r="U15" s="15"/>
      <c r="V15" s="341">
        <f t="shared" si="7"/>
        <v>3368.2030952199439</v>
      </c>
      <c r="W15" s="35">
        <f t="shared" si="9"/>
        <v>2286.4313486315468</v>
      </c>
      <c r="X15" s="262">
        <f t="shared" si="8"/>
        <v>1081.7717465883968</v>
      </c>
      <c r="Y15" s="15"/>
      <c r="Z15" s="321">
        <f t="shared" si="0"/>
        <v>4.877707665082287E-2</v>
      </c>
      <c r="AA15" s="65"/>
      <c r="AB15" s="579"/>
      <c r="AC15" s="1122"/>
      <c r="AD15" s="1120"/>
      <c r="AE15" s="1120"/>
      <c r="AF15" s="1121"/>
      <c r="AG15" s="1122"/>
      <c r="AH15" s="583"/>
      <c r="AI15" s="581"/>
      <c r="AJ15" s="582"/>
      <c r="AK15" s="582"/>
    </row>
    <row r="16" spans="1:37" x14ac:dyDescent="0.25">
      <c r="B16" s="610" t="s">
        <v>105</v>
      </c>
      <c r="C16" s="684" t="s">
        <v>19</v>
      </c>
      <c r="D16" s="675">
        <f t="shared" si="1"/>
        <v>374.3</v>
      </c>
      <c r="E16" s="676">
        <v>374.3</v>
      </c>
      <c r="F16" s="677">
        <v>0</v>
      </c>
      <c r="G16" s="446"/>
      <c r="H16" s="341">
        <f t="shared" si="2"/>
        <v>322.57</v>
      </c>
      <c r="I16" s="35">
        <v>322.57</v>
      </c>
      <c r="J16" s="262">
        <v>0</v>
      </c>
      <c r="K16" s="444"/>
      <c r="L16" s="321">
        <f t="shared" si="3"/>
        <v>0.16036829215364112</v>
      </c>
      <c r="M16" s="440"/>
      <c r="N16" s="493">
        <f>VLOOKUP(B16,'FX rates'!$B$9:$K$124,9,FALSE)</f>
        <v>1</v>
      </c>
      <c r="O16" s="494">
        <f>VLOOKUP(B16,'FX rates'!$B$9:$K$124,10,FALSE)</f>
        <v>1</v>
      </c>
      <c r="Q16" s="325" t="s">
        <v>105</v>
      </c>
      <c r="R16" s="341">
        <f t="shared" si="4"/>
        <v>374.3</v>
      </c>
      <c r="S16" s="35">
        <f t="shared" si="5"/>
        <v>374.3</v>
      </c>
      <c r="T16" s="262">
        <f t="shared" si="6"/>
        <v>0</v>
      </c>
      <c r="U16" s="15"/>
      <c r="V16" s="341">
        <f t="shared" si="7"/>
        <v>322.57</v>
      </c>
      <c r="W16" s="35">
        <f t="shared" si="9"/>
        <v>322.57</v>
      </c>
      <c r="X16" s="262">
        <f t="shared" si="8"/>
        <v>0</v>
      </c>
      <c r="Y16" s="15"/>
      <c r="Z16" s="321">
        <f t="shared" si="0"/>
        <v>0.16036829215364112</v>
      </c>
      <c r="AA16" s="346"/>
      <c r="AB16" s="579"/>
      <c r="AC16" s="1120"/>
      <c r="AD16" s="1120"/>
      <c r="AE16" s="1120"/>
      <c r="AF16" s="1121"/>
      <c r="AG16" s="1122"/>
      <c r="AH16" s="583"/>
      <c r="AI16" s="581"/>
      <c r="AJ16" s="582"/>
      <c r="AK16" s="582"/>
    </row>
    <row r="17" spans="1:37" x14ac:dyDescent="0.25">
      <c r="B17" s="610" t="s">
        <v>509</v>
      </c>
      <c r="C17" s="684" t="s">
        <v>12</v>
      </c>
      <c r="D17" s="675">
        <f t="shared" si="1"/>
        <v>913890.37</v>
      </c>
      <c r="E17" s="676">
        <v>911341.37</v>
      </c>
      <c r="F17" s="677">
        <v>2549</v>
      </c>
      <c r="G17" s="446"/>
      <c r="H17" s="341">
        <f t="shared" si="2"/>
        <v>1513101.65</v>
      </c>
      <c r="I17" s="35">
        <v>1512650.9</v>
      </c>
      <c r="J17" s="262">
        <v>450.75</v>
      </c>
      <c r="K17" s="444"/>
      <c r="L17" s="321">
        <f t="shared" si="3"/>
        <v>-0.39601521814479546</v>
      </c>
      <c r="M17" s="440"/>
      <c r="N17" s="493">
        <f>VLOOKUP(B17,'FX rates'!$B$9:$K$124,9,FALSE)</f>
        <v>708.47008333333326</v>
      </c>
      <c r="O17" s="494">
        <f>VLOOKUP(B17,'FX rates'!$B$9:$K$124,10,FALSE)</f>
        <v>643.86166666666668</v>
      </c>
      <c r="Q17" s="325" t="s">
        <v>509</v>
      </c>
      <c r="R17" s="341">
        <f t="shared" si="4"/>
        <v>1289.9491333496676</v>
      </c>
      <c r="S17" s="35">
        <f t="shared" si="5"/>
        <v>1286.351239719485</v>
      </c>
      <c r="T17" s="262">
        <f t="shared" si="6"/>
        <v>3.5978936301826909</v>
      </c>
      <c r="U17" s="15"/>
      <c r="V17" s="341">
        <f t="shared" si="7"/>
        <v>2350.0415203058624</v>
      </c>
      <c r="W17" s="35">
        <f t="shared" si="9"/>
        <v>2349.3414475676709</v>
      </c>
      <c r="X17" s="262">
        <f t="shared" si="8"/>
        <v>0.70007273819169236</v>
      </c>
      <c r="Y17" s="15"/>
      <c r="Z17" s="321">
        <f t="shared" si="0"/>
        <v>-0.45109517333898919</v>
      </c>
      <c r="AA17" s="346"/>
      <c r="AB17" s="579"/>
      <c r="AC17" s="1120"/>
      <c r="AD17" s="1120"/>
      <c r="AE17" s="1120"/>
      <c r="AF17" s="1121"/>
      <c r="AG17" s="1122"/>
      <c r="AH17" s="583"/>
      <c r="AI17" s="581"/>
      <c r="AJ17" s="582"/>
      <c r="AK17" s="582"/>
    </row>
    <row r="18" spans="1:37" x14ac:dyDescent="0.25">
      <c r="B18" s="610" t="s">
        <v>17</v>
      </c>
      <c r="C18" s="684" t="s">
        <v>18</v>
      </c>
      <c r="D18" s="675">
        <f t="shared" si="1"/>
        <v>1876460.53</v>
      </c>
      <c r="E18" s="676">
        <v>1603590.87</v>
      </c>
      <c r="F18" s="677">
        <v>272869.65999999997</v>
      </c>
      <c r="G18" s="446"/>
      <c r="H18" s="341">
        <f t="shared" si="2"/>
        <v>2154261.71</v>
      </c>
      <c r="I18" s="35">
        <v>1842653.38</v>
      </c>
      <c r="J18" s="262">
        <v>311608.33</v>
      </c>
      <c r="K18" s="444"/>
      <c r="L18" s="321">
        <f t="shared" si="3"/>
        <v>-0.1289542392692854</v>
      </c>
      <c r="M18" s="440"/>
      <c r="N18" s="493">
        <f>VLOOKUP(B18,'FX rates'!$B$9:$K$124,9,FALSE)</f>
        <v>19.367916666666662</v>
      </c>
      <c r="O18" s="494">
        <f>VLOOKUP(B18,'FX rates'!$B$9:$K$124,10,FALSE)</f>
        <v>19.223083333333335</v>
      </c>
      <c r="Q18" s="325" t="s">
        <v>17</v>
      </c>
      <c r="R18" s="341">
        <f t="shared" si="4"/>
        <v>96884.996063076862</v>
      </c>
      <c r="S18" s="35">
        <f t="shared" si="5"/>
        <v>82796.249983865098</v>
      </c>
      <c r="T18" s="262">
        <f t="shared" si="6"/>
        <v>14088.746079211756</v>
      </c>
      <c r="U18" s="15"/>
      <c r="V18" s="341">
        <f t="shared" si="7"/>
        <v>112066.39812378345</v>
      </c>
      <c r="W18" s="35">
        <f t="shared" si="9"/>
        <v>95856.286322433516</v>
      </c>
      <c r="X18" s="262">
        <f t="shared" si="8"/>
        <v>16210.111801349938</v>
      </c>
      <c r="Y18" s="15"/>
      <c r="Z18" s="321">
        <f t="shared" si="0"/>
        <v>-0.13546792182914547</v>
      </c>
      <c r="AA18" s="65"/>
      <c r="AB18" s="579"/>
      <c r="AC18" s="1120"/>
      <c r="AD18" s="1120"/>
      <c r="AE18" s="1120"/>
      <c r="AF18" s="1121"/>
      <c r="AG18" s="1122"/>
      <c r="AH18" s="583"/>
      <c r="AI18" s="581"/>
      <c r="AJ18" s="582"/>
      <c r="AK18" s="582"/>
    </row>
    <row r="19" spans="1:37" x14ac:dyDescent="0.25">
      <c r="B19" s="610" t="s">
        <v>106</v>
      </c>
      <c r="C19" s="684" t="s">
        <v>314</v>
      </c>
      <c r="D19" s="675">
        <f t="shared" si="1"/>
        <v>20985.91</v>
      </c>
      <c r="E19" s="676">
        <v>20900.89</v>
      </c>
      <c r="F19" s="677">
        <v>85.02</v>
      </c>
      <c r="G19" s="446"/>
      <c r="H19" s="341">
        <f t="shared" si="2"/>
        <v>29750.720000000001</v>
      </c>
      <c r="I19" s="35">
        <v>27601.88</v>
      </c>
      <c r="J19" s="262">
        <v>2148.84</v>
      </c>
      <c r="K19" s="444"/>
      <c r="L19" s="321">
        <f t="shared" si="3"/>
        <v>-0.29460833216809545</v>
      </c>
      <c r="M19" s="440"/>
      <c r="N19" s="493">
        <f>VLOOKUP(B19,'FX rates'!$B$9:$K$124,9,FALSE)</f>
        <v>579.64333333333332</v>
      </c>
      <c r="O19" s="494">
        <f>VLOOKUP(B19,'FX rates'!$B$9:$K$124,10,FALSE)</f>
        <v>570.03525000000002</v>
      </c>
      <c r="Q19" s="325" t="s">
        <v>106</v>
      </c>
      <c r="R19" s="341">
        <f t="shared" si="4"/>
        <v>36.204867360963348</v>
      </c>
      <c r="S19" s="35">
        <f t="shared" si="5"/>
        <v>36.058190956507737</v>
      </c>
      <c r="T19" s="262">
        <f t="shared" si="6"/>
        <v>0.1466764044556135</v>
      </c>
      <c r="U19" s="15"/>
      <c r="V19" s="341">
        <f t="shared" si="7"/>
        <v>52.191018011605429</v>
      </c>
      <c r="W19" s="35">
        <f t="shared" si="9"/>
        <v>48.4213563985736</v>
      </c>
      <c r="X19" s="262">
        <f t="shared" si="8"/>
        <v>3.7696616130318259</v>
      </c>
      <c r="Y19" s="15"/>
      <c r="Z19" s="321">
        <f t="shared" si="0"/>
        <v>-0.30630080154955641</v>
      </c>
      <c r="AA19" s="346"/>
      <c r="AB19" s="579"/>
      <c r="AC19" s="1120"/>
      <c r="AD19" s="1120"/>
      <c r="AE19" s="1120"/>
      <c r="AF19" s="1121"/>
      <c r="AG19" s="1122"/>
      <c r="AH19" s="583"/>
      <c r="AI19" s="581"/>
      <c r="AJ19" s="582"/>
      <c r="AK19" s="582"/>
    </row>
    <row r="20" spans="1:37" x14ac:dyDescent="0.25">
      <c r="B20" s="610" t="s">
        <v>510</v>
      </c>
      <c r="C20" s="684" t="s">
        <v>10</v>
      </c>
      <c r="D20" s="675">
        <f t="shared" si="1"/>
        <v>213163.84000000003</v>
      </c>
      <c r="E20" s="676">
        <v>178612.23</v>
      </c>
      <c r="F20" s="677">
        <v>34551.61</v>
      </c>
      <c r="G20" s="446"/>
      <c r="H20" s="341">
        <f t="shared" si="2"/>
        <v>198815.77</v>
      </c>
      <c r="I20" s="35">
        <v>172191.99</v>
      </c>
      <c r="J20" s="262">
        <v>26623.78</v>
      </c>
      <c r="K20" s="444"/>
      <c r="L20" s="321">
        <f t="shared" si="3"/>
        <v>7.21676655730078E-2</v>
      </c>
      <c r="M20" s="440"/>
      <c r="N20" s="493">
        <f>VLOOKUP(B20,'FX rates'!$B$9:$K$124,9,FALSE)</f>
        <v>49.347166666666659</v>
      </c>
      <c r="O20" s="494">
        <f>VLOOKUP(B20,'FX rates'!$B$9:$K$124,10,FALSE)</f>
        <v>29.329666666666668</v>
      </c>
      <c r="Q20" s="325" t="s">
        <v>510</v>
      </c>
      <c r="R20" s="341">
        <f t="shared" si="4"/>
        <v>4319.6773877595142</v>
      </c>
      <c r="S20" s="35">
        <f t="shared" si="5"/>
        <v>3619.5032474002228</v>
      </c>
      <c r="T20" s="262">
        <f t="shared" si="6"/>
        <v>700.1741403592913</v>
      </c>
      <c r="U20" s="15"/>
      <c r="V20" s="341">
        <f t="shared" si="7"/>
        <v>6778.6576731182304</v>
      </c>
      <c r="W20" s="35">
        <f t="shared" si="9"/>
        <v>5870.9153416904383</v>
      </c>
      <c r="X20" s="262">
        <f t="shared" si="8"/>
        <v>907.74233142779201</v>
      </c>
      <c r="Y20" s="15"/>
      <c r="Z20" s="321">
        <f t="shared" ref="Z20:Z21" si="10">R20/V20-1</f>
        <v>-0.36275327711416472</v>
      </c>
      <c r="AA20" s="65"/>
      <c r="AB20" s="579"/>
      <c r="AC20" s="1120"/>
      <c r="AD20" s="1120"/>
      <c r="AE20" s="1120"/>
      <c r="AF20" s="1121"/>
      <c r="AG20" s="1122"/>
      <c r="AH20" s="583"/>
      <c r="AI20" s="581"/>
      <c r="AJ20" s="582"/>
      <c r="AK20" s="582"/>
    </row>
    <row r="21" spans="1:37" x14ac:dyDescent="0.25">
      <c r="B21" s="610" t="s">
        <v>511</v>
      </c>
      <c r="C21" s="684" t="s">
        <v>19</v>
      </c>
      <c r="D21" s="675">
        <f t="shared" si="1"/>
        <v>2.1</v>
      </c>
      <c r="E21" s="676">
        <v>2.1</v>
      </c>
      <c r="F21" s="677">
        <v>0</v>
      </c>
      <c r="G21" s="446"/>
      <c r="H21" s="675">
        <f t="shared" si="2"/>
        <v>0.44</v>
      </c>
      <c r="I21" s="676">
        <v>0.44</v>
      </c>
      <c r="J21" s="677">
        <v>0</v>
      </c>
      <c r="K21" s="444"/>
      <c r="L21" s="321">
        <f t="shared" si="3"/>
        <v>3.7727272727272729</v>
      </c>
      <c r="M21" s="440"/>
      <c r="N21" s="493">
        <f>VLOOKUP(B21,'FX rates'!$B$9:$K$124,9,FALSE)</f>
        <v>1</v>
      </c>
      <c r="O21" s="494">
        <f>VLOOKUP(B21,'FX rates'!$B$9:$K$124,10,FALSE)</f>
        <v>1</v>
      </c>
      <c r="Q21" s="610" t="s">
        <v>511</v>
      </c>
      <c r="R21" s="675">
        <f t="shared" si="4"/>
        <v>2.1</v>
      </c>
      <c r="S21" s="676">
        <f t="shared" si="5"/>
        <v>2.1</v>
      </c>
      <c r="T21" s="677">
        <f t="shared" si="6"/>
        <v>0</v>
      </c>
      <c r="U21" s="15"/>
      <c r="V21" s="675">
        <f t="shared" si="7"/>
        <v>0.44</v>
      </c>
      <c r="W21" s="676">
        <f t="shared" si="9"/>
        <v>0.44</v>
      </c>
      <c r="X21" s="677">
        <f t="shared" si="8"/>
        <v>0</v>
      </c>
      <c r="Y21" s="15"/>
      <c r="Z21" s="321">
        <f t="shared" si="10"/>
        <v>3.7727272727272725</v>
      </c>
      <c r="AA21" s="65"/>
      <c r="AB21" s="579"/>
      <c r="AC21" s="1120"/>
      <c r="AD21" s="1120"/>
      <c r="AE21" s="1120"/>
      <c r="AF21" s="1121"/>
      <c r="AG21" s="1122"/>
      <c r="AH21" s="583"/>
      <c r="AI21" s="581"/>
      <c r="AJ21" s="582"/>
      <c r="AK21" s="582"/>
    </row>
    <row r="22" spans="1:37" x14ac:dyDescent="0.25">
      <c r="B22" s="610" t="s">
        <v>437</v>
      </c>
      <c r="C22" s="684" t="s">
        <v>19</v>
      </c>
      <c r="D22" s="675">
        <f t="shared" si="1"/>
        <v>13150165.390000001</v>
      </c>
      <c r="E22" s="676">
        <v>13150165.390000001</v>
      </c>
      <c r="F22" s="677">
        <v>0</v>
      </c>
      <c r="G22" s="446"/>
      <c r="H22" s="341">
        <f t="shared" si="2"/>
        <v>16036009.75</v>
      </c>
      <c r="I22" s="35">
        <v>16036009.75</v>
      </c>
      <c r="J22" s="262">
        <v>0</v>
      </c>
      <c r="K22" s="444"/>
      <c r="L22" s="321">
        <f t="shared" si="3"/>
        <v>-0.17996025226911572</v>
      </c>
      <c r="M22" s="440"/>
      <c r="N22" s="493">
        <f>VLOOKUP(B22,'FX rates'!$B$9:$K$124,9,FALSE)</f>
        <v>1</v>
      </c>
      <c r="O22" s="494">
        <f>VLOOKUP(B22,'FX rates'!$B$9:$K$124,10,FALSE)</f>
        <v>1</v>
      </c>
      <c r="Q22" s="325" t="s">
        <v>437</v>
      </c>
      <c r="R22" s="341">
        <f t="shared" si="4"/>
        <v>13150165.390000001</v>
      </c>
      <c r="S22" s="35">
        <f t="shared" si="5"/>
        <v>13150165.390000001</v>
      </c>
      <c r="T22" s="262">
        <f t="shared" si="6"/>
        <v>0</v>
      </c>
      <c r="U22" s="22"/>
      <c r="V22" s="341">
        <f t="shared" si="7"/>
        <v>16036009.75</v>
      </c>
      <c r="W22" s="35">
        <f t="shared" si="9"/>
        <v>16036009.75</v>
      </c>
      <c r="X22" s="262">
        <f t="shared" si="8"/>
        <v>0</v>
      </c>
      <c r="Y22" s="16"/>
      <c r="Z22" s="321">
        <f t="shared" ref="Z22" si="11">R22/V22-1</f>
        <v>-0.17996025226911572</v>
      </c>
      <c r="AA22" s="63"/>
      <c r="AB22" s="579"/>
      <c r="AC22" s="1120"/>
      <c r="AD22" s="1120"/>
      <c r="AE22" s="1120"/>
      <c r="AF22" s="1121"/>
      <c r="AG22" s="1122"/>
      <c r="AH22" s="583"/>
      <c r="AI22" s="581"/>
      <c r="AJ22" s="582"/>
      <c r="AK22" s="582"/>
    </row>
    <row r="23" spans="1:37" x14ac:dyDescent="0.25">
      <c r="B23" s="610" t="s">
        <v>111</v>
      </c>
      <c r="C23" s="684" t="s">
        <v>315</v>
      </c>
      <c r="D23" s="675">
        <f t="shared" si="1"/>
        <v>105158.06</v>
      </c>
      <c r="E23" s="676">
        <v>103602.39</v>
      </c>
      <c r="F23" s="677">
        <v>1555.67</v>
      </c>
      <c r="G23" s="446"/>
      <c r="H23" s="341">
        <f t="shared" si="2"/>
        <v>72228.36</v>
      </c>
      <c r="I23" s="35">
        <v>71092.06</v>
      </c>
      <c r="J23" s="262">
        <v>1136.3</v>
      </c>
      <c r="K23" s="444"/>
      <c r="L23" s="321">
        <f t="shared" si="3"/>
        <v>0.45591094689122108</v>
      </c>
      <c r="M23" s="440"/>
      <c r="N23" s="493">
        <f>VLOOKUP(B23,'FX rates'!$B$9:$K$124,9,FALSE)</f>
        <v>132.68174999999999</v>
      </c>
      <c r="O23" s="494">
        <f>VLOOKUP(B23,'FX rates'!$B$9:$K$124,10,FALSE)</f>
        <v>127.61316666666666</v>
      </c>
      <c r="Q23" s="325" t="s">
        <v>111</v>
      </c>
      <c r="R23" s="341">
        <f t="shared" si="4"/>
        <v>792.55858473377089</v>
      </c>
      <c r="S23" s="35">
        <f t="shared" si="5"/>
        <v>780.83376199062798</v>
      </c>
      <c r="T23" s="262">
        <f t="shared" si="6"/>
        <v>11.724822743142898</v>
      </c>
      <c r="U23" s="15"/>
      <c r="V23" s="341">
        <f t="shared" si="7"/>
        <v>565.99457474999315</v>
      </c>
      <c r="W23" s="35">
        <f t="shared" si="9"/>
        <v>557.09032113979879</v>
      </c>
      <c r="X23" s="262">
        <f t="shared" si="8"/>
        <v>8.9042536101943508</v>
      </c>
      <c r="Y23" s="15"/>
      <c r="Z23" s="321">
        <f t="shared" si="0"/>
        <v>0.40029360720260243</v>
      </c>
      <c r="AA23" s="346"/>
      <c r="AB23" s="579"/>
      <c r="AC23" s="1120"/>
      <c r="AD23" s="1120"/>
      <c r="AE23" s="1120"/>
      <c r="AF23" s="1121"/>
      <c r="AG23" s="1122"/>
      <c r="AH23" s="583"/>
      <c r="AI23" s="581"/>
      <c r="AJ23" s="582"/>
      <c r="AK23" s="582"/>
    </row>
    <row r="24" spans="1:37" x14ac:dyDescent="0.25">
      <c r="B24" s="610" t="s">
        <v>20</v>
      </c>
      <c r="C24" s="684" t="s">
        <v>19</v>
      </c>
      <c r="D24" s="675">
        <f t="shared" si="1"/>
        <v>15909551.1</v>
      </c>
      <c r="E24" s="676">
        <v>14171870.32</v>
      </c>
      <c r="F24" s="677">
        <v>1737680.78</v>
      </c>
      <c r="G24" s="446"/>
      <c r="H24" s="341">
        <f t="shared" si="2"/>
        <v>16789814.670000002</v>
      </c>
      <c r="I24" s="35">
        <v>14985303.91</v>
      </c>
      <c r="J24" s="262">
        <v>1804510.76</v>
      </c>
      <c r="K24" s="444"/>
      <c r="L24" s="321">
        <f t="shared" si="3"/>
        <v>-5.2428426835041536E-2</v>
      </c>
      <c r="M24" s="440"/>
      <c r="N24" s="493">
        <f>VLOOKUP(B24,'FX rates'!$B$9:$K$124,9,FALSE)</f>
        <v>1</v>
      </c>
      <c r="O24" s="494">
        <f>VLOOKUP(B24,'FX rates'!$B$9:$K$124,10,FALSE)</f>
        <v>1</v>
      </c>
      <c r="Q24" s="325" t="s">
        <v>20</v>
      </c>
      <c r="R24" s="341">
        <f t="shared" si="4"/>
        <v>15909551.1</v>
      </c>
      <c r="S24" s="35">
        <f t="shared" si="5"/>
        <v>14171870.32</v>
      </c>
      <c r="T24" s="262">
        <f t="shared" si="6"/>
        <v>1737680.78</v>
      </c>
      <c r="U24" s="15"/>
      <c r="V24" s="341">
        <f t="shared" si="7"/>
        <v>16789814.670000002</v>
      </c>
      <c r="W24" s="35">
        <f t="shared" si="9"/>
        <v>14985303.91</v>
      </c>
      <c r="X24" s="262">
        <f t="shared" si="8"/>
        <v>1804510.76</v>
      </c>
      <c r="Y24" s="15"/>
      <c r="Z24" s="321">
        <f t="shared" si="0"/>
        <v>-5.2428426835041564E-2</v>
      </c>
      <c r="AA24" s="65"/>
      <c r="AB24" s="579"/>
      <c r="AC24" s="1120"/>
      <c r="AD24" s="1120"/>
      <c r="AE24" s="1120"/>
      <c r="AF24" s="1121"/>
      <c r="AG24" s="1122"/>
      <c r="AH24" s="583"/>
      <c r="AI24" s="581"/>
      <c r="AJ24" s="582"/>
      <c r="AK24" s="582"/>
    </row>
    <row r="25" spans="1:37" x14ac:dyDescent="0.25">
      <c r="B25" s="610" t="s">
        <v>112</v>
      </c>
      <c r="C25" s="684" t="s">
        <v>19</v>
      </c>
      <c r="D25" s="675">
        <f t="shared" si="1"/>
        <v>9305144.209999999</v>
      </c>
      <c r="E25" s="676">
        <v>9020278.3699999992</v>
      </c>
      <c r="F25" s="677">
        <v>284865.84000000003</v>
      </c>
      <c r="G25" s="446"/>
      <c r="H25" s="341">
        <f t="shared" si="2"/>
        <v>19340917.850000001</v>
      </c>
      <c r="I25" s="35">
        <v>18041941.760000002</v>
      </c>
      <c r="J25" s="262">
        <v>1298976.0900000001</v>
      </c>
      <c r="K25" s="444"/>
      <c r="L25" s="321">
        <f t="shared" si="3"/>
        <v>-0.51888817882549465</v>
      </c>
      <c r="M25" s="440"/>
      <c r="N25" s="493">
        <f>VLOOKUP(B25,'FX rates'!$B$9:$K$124,9,FALSE)</f>
        <v>1</v>
      </c>
      <c r="O25" s="494">
        <f>VLOOKUP(B25,'FX rates'!$B$9:$K$124,10,FALSE)</f>
        <v>1</v>
      </c>
      <c r="Q25" s="325" t="s">
        <v>112</v>
      </c>
      <c r="R25" s="341">
        <f t="shared" si="4"/>
        <v>9305144.209999999</v>
      </c>
      <c r="S25" s="35">
        <f t="shared" si="5"/>
        <v>9020278.3699999992</v>
      </c>
      <c r="T25" s="262">
        <f t="shared" si="6"/>
        <v>284865.84000000003</v>
      </c>
      <c r="U25" s="15"/>
      <c r="V25" s="341">
        <f t="shared" si="7"/>
        <v>19340917.850000001</v>
      </c>
      <c r="W25" s="35">
        <f t="shared" si="9"/>
        <v>18041941.760000002</v>
      </c>
      <c r="X25" s="262">
        <f t="shared" si="8"/>
        <v>1298976.0900000001</v>
      </c>
      <c r="Y25" s="15"/>
      <c r="Z25" s="321">
        <f t="shared" si="0"/>
        <v>-0.51888817882549465</v>
      </c>
      <c r="AA25" s="65"/>
      <c r="AB25" s="579"/>
      <c r="AC25" s="1120"/>
      <c r="AD25" s="1120"/>
      <c r="AE25" s="1120"/>
      <c r="AF25" s="1121"/>
      <c r="AG25" s="1122"/>
      <c r="AH25" s="583"/>
      <c r="AI25" s="581"/>
      <c r="AJ25" s="582"/>
      <c r="AK25" s="582"/>
    </row>
    <row r="26" spans="1:37" x14ac:dyDescent="0.25">
      <c r="B26" s="612" t="s">
        <v>21</v>
      </c>
      <c r="C26" s="685" t="s">
        <v>22</v>
      </c>
      <c r="D26" s="679">
        <f t="shared" si="1"/>
        <v>1876506</v>
      </c>
      <c r="E26" s="680">
        <v>1860902</v>
      </c>
      <c r="F26" s="681">
        <v>15604</v>
      </c>
      <c r="G26" s="446"/>
      <c r="H26" s="342">
        <f t="shared" si="2"/>
        <v>1881266.1</v>
      </c>
      <c r="I26" s="339">
        <v>1872291.6</v>
      </c>
      <c r="J26" s="338">
        <v>8974.5</v>
      </c>
      <c r="K26" s="444"/>
      <c r="L26" s="322">
        <f t="shared" si="3"/>
        <v>-2.5302640599328785E-3</v>
      </c>
      <c r="M26" s="440"/>
      <c r="N26" s="496">
        <f>VLOOKUP(B26,'FX rates'!$B$9:$K$124,9,FALSE)</f>
        <v>1.3251666666666664</v>
      </c>
      <c r="O26" s="497">
        <f>VLOOKUP(B26,'FX rates'!$B$9:$K$124,10,FALSE)</f>
        <v>1.2997499999999997</v>
      </c>
      <c r="Q26" s="327" t="s">
        <v>21</v>
      </c>
      <c r="R26" s="342">
        <f t="shared" si="4"/>
        <v>1416052.8235442087</v>
      </c>
      <c r="S26" s="339">
        <f t="shared" si="5"/>
        <v>1404277.7009181238</v>
      </c>
      <c r="T26" s="338">
        <f t="shared" si="6"/>
        <v>11775.122626084772</v>
      </c>
      <c r="U26" s="15"/>
      <c r="V26" s="342">
        <f t="shared" si="7"/>
        <v>1447406.1165608775</v>
      </c>
      <c r="W26" s="339">
        <f t="shared" si="9"/>
        <v>1440501.3271783039</v>
      </c>
      <c r="X26" s="338">
        <f t="shared" si="8"/>
        <v>6904.7893825735737</v>
      </c>
      <c r="Y26" s="15"/>
      <c r="Z26" s="322">
        <f t="shared" si="0"/>
        <v>-2.1661711013883367E-2</v>
      </c>
      <c r="AA26" s="65"/>
      <c r="AB26" s="579"/>
      <c r="AC26" s="1120"/>
      <c r="AD26" s="1120"/>
      <c r="AE26" s="1120"/>
      <c r="AF26" s="1121"/>
      <c r="AG26" s="1122"/>
      <c r="AH26" s="583"/>
      <c r="AI26" s="581"/>
      <c r="AJ26" s="582"/>
      <c r="AK26" s="582"/>
    </row>
    <row r="27" spans="1:37" x14ac:dyDescent="0.25">
      <c r="B27" s="21"/>
      <c r="C27" s="66"/>
      <c r="D27" s="1115"/>
      <c r="E27" s="1115"/>
      <c r="F27" s="1115"/>
      <c r="G27" s="446"/>
      <c r="H27" s="68"/>
      <c r="I27" s="16"/>
      <c r="J27" s="16"/>
      <c r="L27" s="237"/>
      <c r="M27" s="237"/>
      <c r="N27" s="506"/>
      <c r="O27" s="506"/>
      <c r="Q27" s="43"/>
      <c r="R27" s="68"/>
      <c r="S27" s="16"/>
      <c r="T27" s="16"/>
      <c r="U27" s="15"/>
      <c r="V27" s="68"/>
      <c r="W27" s="16"/>
      <c r="X27" s="16"/>
      <c r="Z27" s="67"/>
      <c r="AA27" s="65"/>
      <c r="AB27" s="1123"/>
      <c r="AC27" s="1120"/>
      <c r="AD27" s="1120"/>
      <c r="AE27" s="1120"/>
      <c r="AF27" s="1121"/>
      <c r="AG27" s="1122"/>
      <c r="AH27" s="583"/>
      <c r="AI27" s="1124"/>
      <c r="AJ27" s="1124"/>
      <c r="AK27" s="1124"/>
    </row>
    <row r="28" spans="1:37" x14ac:dyDescent="0.25">
      <c r="A28" s="6"/>
      <c r="B28" s="29"/>
      <c r="C28" s="66"/>
      <c r="D28" s="1115"/>
      <c r="E28" s="1115"/>
      <c r="F28" s="1115"/>
      <c r="G28" s="513"/>
      <c r="H28" s="68"/>
      <c r="I28" s="16"/>
      <c r="J28" s="16"/>
      <c r="K28" s="6"/>
      <c r="L28" s="237"/>
      <c r="M28" s="237"/>
      <c r="N28" s="506"/>
      <c r="O28" s="506"/>
      <c r="P28" s="6"/>
      <c r="Q28" s="29"/>
      <c r="R28" s="68"/>
      <c r="S28" s="16"/>
      <c r="T28" s="16"/>
      <c r="U28" s="51"/>
      <c r="V28" s="68"/>
      <c r="W28" s="16"/>
      <c r="X28" s="16"/>
      <c r="Y28" s="6"/>
      <c r="Z28" s="67"/>
      <c r="AA28" s="70"/>
      <c r="AB28" s="1123"/>
      <c r="AC28" s="1120"/>
      <c r="AD28" s="1120"/>
      <c r="AE28" s="1120"/>
      <c r="AF28" s="1121"/>
      <c r="AG28" s="1122"/>
      <c r="AH28" s="1117"/>
      <c r="AI28" s="1124"/>
      <c r="AJ28" s="1124"/>
      <c r="AK28" s="1124"/>
    </row>
    <row r="29" spans="1:37" x14ac:dyDescent="0.25">
      <c r="A29" s="6"/>
      <c r="B29" s="11" t="s">
        <v>23</v>
      </c>
      <c r="C29" s="3"/>
      <c r="D29" s="447"/>
      <c r="E29" s="446"/>
      <c r="F29" s="446"/>
      <c r="G29" s="513"/>
      <c r="H29" s="68"/>
      <c r="I29" s="16"/>
      <c r="J29" s="16"/>
      <c r="K29" s="6"/>
      <c r="L29" s="237"/>
      <c r="M29" s="237"/>
      <c r="N29" s="506"/>
      <c r="O29" s="506"/>
      <c r="P29" s="6"/>
      <c r="Q29" s="117" t="s">
        <v>23</v>
      </c>
      <c r="R29" s="68"/>
      <c r="S29" s="16"/>
      <c r="T29" s="16"/>
      <c r="U29" s="51"/>
      <c r="V29" s="68"/>
      <c r="W29" s="16"/>
      <c r="X29" s="16"/>
      <c r="Y29" s="6"/>
      <c r="Z29" s="67"/>
      <c r="AA29" s="70"/>
      <c r="AB29" s="1125"/>
      <c r="AC29" s="1120"/>
      <c r="AD29" s="1120"/>
      <c r="AE29" s="1120"/>
      <c r="AF29" s="1121"/>
      <c r="AG29" s="1122"/>
      <c r="AH29" s="1117"/>
      <c r="AI29" s="1118"/>
      <c r="AJ29" s="583"/>
      <c r="AK29" s="583"/>
    </row>
    <row r="30" spans="1:37" x14ac:dyDescent="0.25">
      <c r="A30" s="27"/>
      <c r="B30" s="608" t="s">
        <v>539</v>
      </c>
      <c r="C30" s="683" t="s">
        <v>541</v>
      </c>
      <c r="D30" s="670">
        <f t="shared" si="1"/>
        <v>37.4</v>
      </c>
      <c r="E30" s="671">
        <v>37.4</v>
      </c>
      <c r="F30" s="672">
        <v>0</v>
      </c>
      <c r="G30" s="447"/>
      <c r="H30" s="340">
        <f t="shared" ref="H30:H74" si="12">I30+J30</f>
        <v>8.68</v>
      </c>
      <c r="I30" s="292">
        <v>8.68</v>
      </c>
      <c r="J30" s="264">
        <v>0</v>
      </c>
      <c r="K30" s="15"/>
      <c r="L30" s="320">
        <f>(D30-H30)/H30</f>
        <v>3.3087557603686637</v>
      </c>
      <c r="M30" s="440"/>
      <c r="N30" s="490">
        <f>VLOOKUP(B30,'FX rates'!$B$9:$K$124,9,FALSE)</f>
        <v>485.82783333333327</v>
      </c>
      <c r="O30" s="491">
        <f>VLOOKUP(B30,'FX rates'!$B$9:$K$124,10,FALSE)</f>
        <v>489.59416666666658</v>
      </c>
      <c r="P30" s="27"/>
      <c r="Q30" s="324" t="s">
        <v>539</v>
      </c>
      <c r="R30" s="340">
        <f t="shared" si="4"/>
        <v>7.6982003569851742E-2</v>
      </c>
      <c r="S30" s="292">
        <f t="shared" si="5"/>
        <v>7.6982003569851742E-2</v>
      </c>
      <c r="T30" s="264">
        <f t="shared" si="6"/>
        <v>0</v>
      </c>
      <c r="U30" s="15"/>
      <c r="V30" s="340">
        <f t="shared" si="7"/>
        <v>1.7728969401528138E-2</v>
      </c>
      <c r="W30" s="292">
        <f t="shared" si="9"/>
        <v>1.7728969401528138E-2</v>
      </c>
      <c r="X30" s="264">
        <f t="shared" si="8"/>
        <v>0</v>
      </c>
      <c r="Y30" s="15"/>
      <c r="Z30" s="320">
        <f t="shared" ref="Z30:Z51" si="13">R30/V30-1</f>
        <v>3.3421589730543682</v>
      </c>
      <c r="AA30" s="63"/>
      <c r="AB30" s="579"/>
      <c r="AC30" s="1120"/>
      <c r="AD30" s="1120"/>
      <c r="AE30" s="1120"/>
      <c r="AF30" s="1121"/>
      <c r="AG30" s="1122"/>
      <c r="AH30" s="1118"/>
      <c r="AI30" s="581"/>
      <c r="AJ30" s="582"/>
      <c r="AK30" s="582"/>
    </row>
    <row r="31" spans="1:37" x14ac:dyDescent="0.25">
      <c r="A31" s="27"/>
      <c r="B31" s="610" t="s">
        <v>543</v>
      </c>
      <c r="C31" s="684" t="s">
        <v>24</v>
      </c>
      <c r="D31" s="675">
        <f t="shared" si="1"/>
        <v>1253832.2000000002</v>
      </c>
      <c r="E31" s="676">
        <v>1187937.8500000001</v>
      </c>
      <c r="F31" s="677">
        <v>65894.350000000006</v>
      </c>
      <c r="G31" s="447"/>
      <c r="H31" s="341">
        <f t="shared" si="12"/>
        <v>1155988.3500000001</v>
      </c>
      <c r="I31" s="35">
        <v>1097105.74</v>
      </c>
      <c r="J31" s="262">
        <v>58882.61</v>
      </c>
      <c r="K31" s="15"/>
      <c r="L31" s="321">
        <f>(D31-H31)/H31</f>
        <v>8.4640861648822049E-2</v>
      </c>
      <c r="M31" s="440"/>
      <c r="N31" s="493">
        <f>VLOOKUP(B31,'FX rates'!$B$9:$K$124,9,FALSE)</f>
        <v>1.4383333333333335</v>
      </c>
      <c r="O31" s="494">
        <f>VLOOKUP(B31,'FX rates'!$B$9:$K$124,10,FALSE)</f>
        <v>1.3440000000000001</v>
      </c>
      <c r="P31" s="27"/>
      <c r="Q31" s="325" t="s">
        <v>543</v>
      </c>
      <c r="R31" s="341">
        <f t="shared" si="4"/>
        <v>871725.74739281577</v>
      </c>
      <c r="S31" s="35">
        <f t="shared" si="5"/>
        <v>825912.75782155269</v>
      </c>
      <c r="T31" s="262">
        <f t="shared" si="6"/>
        <v>45812.989571263039</v>
      </c>
      <c r="U31" s="77"/>
      <c r="V31" s="341">
        <f t="shared" si="7"/>
        <v>860110.37946428556</v>
      </c>
      <c r="W31" s="35">
        <f t="shared" si="9"/>
        <v>816298.9136904761</v>
      </c>
      <c r="X31" s="262">
        <f t="shared" si="8"/>
        <v>43811.465773809519</v>
      </c>
      <c r="Y31" s="16"/>
      <c r="Z31" s="363">
        <f t="shared" ref="Z31" si="14">R31/V31-1</f>
        <v>1.3504508497810264E-2</v>
      </c>
      <c r="AA31" s="63"/>
      <c r="AB31" s="579"/>
      <c r="AC31" s="1120"/>
      <c r="AD31" s="1120"/>
      <c r="AE31" s="1120"/>
      <c r="AF31" s="1121"/>
      <c r="AG31" s="1122"/>
      <c r="AH31" s="1118"/>
      <c r="AI31" s="581"/>
      <c r="AJ31" s="582"/>
      <c r="AK31" s="582"/>
    </row>
    <row r="32" spans="1:37" x14ac:dyDescent="0.25">
      <c r="B32" s="610" t="s">
        <v>545</v>
      </c>
      <c r="C32" s="684" t="s">
        <v>25</v>
      </c>
      <c r="D32" s="675">
        <f t="shared" si="1"/>
        <v>6328691.8600000003</v>
      </c>
      <c r="E32" s="676">
        <v>6328691.8600000003</v>
      </c>
      <c r="F32" s="677">
        <v>0</v>
      </c>
      <c r="G32" s="446"/>
      <c r="H32" s="318">
        <f t="shared" si="12"/>
        <v>7918183.29</v>
      </c>
      <c r="I32" s="35">
        <v>7918183.29</v>
      </c>
      <c r="J32" s="262">
        <v>0</v>
      </c>
      <c r="K32" s="15"/>
      <c r="L32" s="321">
        <f>(D32-H32)/H32</f>
        <v>-0.20073940849631428</v>
      </c>
      <c r="N32" s="282">
        <f>VLOOKUP(B32,'FX rates'!$B$9:$K$124,9,FALSE)</f>
        <v>70.459333333333333</v>
      </c>
      <c r="O32" s="328">
        <f>VLOOKUP(B32,'FX rates'!$B$9:$K$124,10,FALSE)</f>
        <v>68.345999999999989</v>
      </c>
      <c r="Q32" s="560" t="s">
        <v>545</v>
      </c>
      <c r="R32" s="318">
        <f t="shared" si="4"/>
        <v>89820.49021184798</v>
      </c>
      <c r="S32" s="35">
        <f t="shared" si="5"/>
        <v>89820.49021184798</v>
      </c>
      <c r="T32" s="262">
        <f t="shared" si="6"/>
        <v>0</v>
      </c>
      <c r="U32" s="15"/>
      <c r="V32" s="318">
        <f t="shared" si="7"/>
        <v>115854.37757879029</v>
      </c>
      <c r="W32" s="35">
        <f t="shared" si="9"/>
        <v>115854.37757879029</v>
      </c>
      <c r="X32" s="262">
        <f t="shared" si="8"/>
        <v>0</v>
      </c>
      <c r="Y32" s="15"/>
      <c r="Z32" s="321">
        <f t="shared" si="13"/>
        <v>-0.22471215944548295</v>
      </c>
      <c r="AA32" s="65"/>
      <c r="AB32" s="579"/>
      <c r="AC32" s="1120"/>
      <c r="AD32" s="1120"/>
      <c r="AE32" s="1120"/>
      <c r="AF32" s="1121"/>
      <c r="AG32" s="1122"/>
      <c r="AH32" s="583"/>
      <c r="AI32" s="581"/>
      <c r="AJ32" s="582"/>
      <c r="AK32" s="582"/>
    </row>
    <row r="33" spans="1:37" x14ac:dyDescent="0.25">
      <c r="B33" s="610" t="s">
        <v>26</v>
      </c>
      <c r="C33" s="684" t="s">
        <v>27</v>
      </c>
      <c r="D33" s="675">
        <f t="shared" si="1"/>
        <v>444630.04</v>
      </c>
      <c r="E33" s="676">
        <v>444256.3</v>
      </c>
      <c r="F33" s="677">
        <v>373.74</v>
      </c>
      <c r="G33" s="446"/>
      <c r="H33" s="318">
        <f t="shared" si="12"/>
        <v>576419.16</v>
      </c>
      <c r="I33" s="35">
        <v>559433.99</v>
      </c>
      <c r="J33" s="262">
        <v>16985.169999999998</v>
      </c>
      <c r="K33" s="15"/>
      <c r="L33" s="321">
        <f t="shared" ref="L33:L50" si="15">(D33-H33)/H33</f>
        <v>-0.22863417655998813</v>
      </c>
      <c r="N33" s="282">
        <f>VLOOKUP(B33,'FX rates'!$B$9:$K$124,9,FALSE)</f>
        <v>4.1394166666666665</v>
      </c>
      <c r="O33" s="328">
        <f>VLOOKUP(B33,'FX rates'!$B$9:$K$124,10,FALSE)</f>
        <v>4.0347499999999998</v>
      </c>
      <c r="Q33" s="560" t="s">
        <v>26</v>
      </c>
      <c r="R33" s="318">
        <f t="shared" si="4"/>
        <v>107413.69516638818</v>
      </c>
      <c r="S33" s="35">
        <f t="shared" si="5"/>
        <v>107323.40708231836</v>
      </c>
      <c r="T33" s="262">
        <f t="shared" si="6"/>
        <v>90.288084069816605</v>
      </c>
      <c r="U33" s="15"/>
      <c r="V33" s="318">
        <f t="shared" si="7"/>
        <v>142863.66193692296</v>
      </c>
      <c r="W33" s="35">
        <f t="shared" si="9"/>
        <v>138653.94138422454</v>
      </c>
      <c r="X33" s="262">
        <f t="shared" si="8"/>
        <v>4209.7205526984317</v>
      </c>
      <c r="Y33" s="15"/>
      <c r="Z33" s="321">
        <f t="shared" si="13"/>
        <v>-0.248138443953555</v>
      </c>
      <c r="AA33" s="65"/>
      <c r="AB33" s="579"/>
      <c r="AC33" s="1120"/>
      <c r="AD33" s="1120"/>
      <c r="AE33" s="1120"/>
      <c r="AF33" s="1121"/>
      <c r="AG33" s="1122"/>
      <c r="AH33" s="583"/>
      <c r="AI33" s="581"/>
      <c r="AJ33" s="582"/>
      <c r="AK33" s="582"/>
    </row>
    <row r="34" spans="1:37" x14ac:dyDescent="0.25">
      <c r="A34" s="27"/>
      <c r="B34" s="610" t="s">
        <v>114</v>
      </c>
      <c r="C34" s="684" t="s">
        <v>115</v>
      </c>
      <c r="D34" s="675">
        <f t="shared" si="1"/>
        <v>60337.1</v>
      </c>
      <c r="E34" s="676">
        <v>60337.1</v>
      </c>
      <c r="F34" s="677">
        <v>0</v>
      </c>
      <c r="G34" s="447"/>
      <c r="H34" s="351">
        <f t="shared" si="12"/>
        <v>86221.7</v>
      </c>
      <c r="I34" s="433">
        <v>86221.7</v>
      </c>
      <c r="J34" s="262">
        <v>0</v>
      </c>
      <c r="K34" s="16"/>
      <c r="L34" s="321">
        <f t="shared" si="15"/>
        <v>-0.3002098079717751</v>
      </c>
      <c r="M34" s="27"/>
      <c r="N34" s="282">
        <f>VLOOKUP(B34,'FX rates'!$B$9:$K$124,9,FALSE)</f>
        <v>83.854583333333338</v>
      </c>
      <c r="O34" s="328">
        <f>VLOOKUP(B34,'FX rates'!$B$9:$K$124,10,FALSE)</f>
        <v>83.030749999999998</v>
      </c>
      <c r="P34" s="27"/>
      <c r="Q34" s="560" t="s">
        <v>114</v>
      </c>
      <c r="R34" s="351">
        <f t="shared" si="4"/>
        <v>719.54444946857404</v>
      </c>
      <c r="S34" s="433">
        <f t="shared" si="5"/>
        <v>719.54444946857404</v>
      </c>
      <c r="T34" s="262">
        <f t="shared" si="6"/>
        <v>0</v>
      </c>
      <c r="U34" s="77"/>
      <c r="V34" s="351">
        <f t="shared" si="7"/>
        <v>1038.4309427531366</v>
      </c>
      <c r="W34" s="433">
        <f t="shared" si="9"/>
        <v>1038.4309427531366</v>
      </c>
      <c r="X34" s="262">
        <f t="shared" si="8"/>
        <v>0</v>
      </c>
      <c r="Y34" s="16"/>
      <c r="Z34" s="363">
        <f t="shared" si="13"/>
        <v>-0.30708492992236514</v>
      </c>
      <c r="AA34" s="345"/>
      <c r="AB34" s="579"/>
      <c r="AC34" s="1120"/>
      <c r="AD34" s="1120"/>
      <c r="AE34" s="1120"/>
      <c r="AF34" s="1121"/>
      <c r="AG34" s="1122"/>
      <c r="AH34" s="1118"/>
      <c r="AI34" s="581"/>
      <c r="AJ34" s="582"/>
      <c r="AK34" s="582"/>
    </row>
    <row r="35" spans="1:37" x14ac:dyDescent="0.25">
      <c r="B35" s="610" t="s">
        <v>28</v>
      </c>
      <c r="C35" s="684" t="s">
        <v>29</v>
      </c>
      <c r="D35" s="675">
        <f t="shared" si="1"/>
        <v>170887.62</v>
      </c>
      <c r="E35" s="676">
        <v>170887.62</v>
      </c>
      <c r="F35" s="677">
        <v>0</v>
      </c>
      <c r="G35" s="446"/>
      <c r="H35" s="318">
        <f t="shared" si="12"/>
        <v>200069.01</v>
      </c>
      <c r="I35" s="35">
        <v>200069.01</v>
      </c>
      <c r="J35" s="262">
        <v>0</v>
      </c>
      <c r="K35" s="15"/>
      <c r="L35" s="321">
        <f t="shared" si="15"/>
        <v>-0.14585662217251943</v>
      </c>
      <c r="N35" s="282">
        <f>VLOOKUP(B35,'FX rates'!$B$9:$K$124,9,FALSE)</f>
        <v>178.26883333333333</v>
      </c>
      <c r="O35" s="328">
        <f>VLOOKUP(B35,'FX rates'!$B$9:$K$124,10,FALSE)</f>
        <v>163.25916666666663</v>
      </c>
      <c r="Q35" s="560" t="s">
        <v>28</v>
      </c>
      <c r="R35" s="318">
        <f t="shared" si="4"/>
        <v>958.59504325396188</v>
      </c>
      <c r="S35" s="35">
        <f t="shared" si="5"/>
        <v>958.59504325396188</v>
      </c>
      <c r="T35" s="262">
        <f t="shared" si="6"/>
        <v>0</v>
      </c>
      <c r="U35" s="15"/>
      <c r="V35" s="318">
        <f t="shared" si="7"/>
        <v>1225.4687689818338</v>
      </c>
      <c r="W35" s="35">
        <f t="shared" si="9"/>
        <v>1225.4687689818338</v>
      </c>
      <c r="X35" s="262">
        <f t="shared" si="8"/>
        <v>0</v>
      </c>
      <c r="Y35" s="15"/>
      <c r="Z35" s="321">
        <f t="shared" si="13"/>
        <v>-0.21777276784425992</v>
      </c>
      <c r="AA35" s="65"/>
      <c r="AB35" s="579"/>
      <c r="AC35" s="1120"/>
      <c r="AD35" s="1120"/>
      <c r="AE35" s="1120"/>
      <c r="AF35" s="1121"/>
      <c r="AG35" s="1122"/>
      <c r="AH35" s="583"/>
      <c r="AI35" s="581"/>
      <c r="AJ35" s="582"/>
      <c r="AK35" s="582"/>
    </row>
    <row r="36" spans="1:37" x14ac:dyDescent="0.25">
      <c r="B36" s="610" t="s">
        <v>117</v>
      </c>
      <c r="C36" s="684" t="s">
        <v>115</v>
      </c>
      <c r="D36" s="675">
        <f t="shared" si="1"/>
        <v>1115844.57</v>
      </c>
      <c r="E36" s="676">
        <v>1054068.52</v>
      </c>
      <c r="F36" s="677">
        <v>61776.05</v>
      </c>
      <c r="G36" s="446"/>
      <c r="H36" s="318">
        <f t="shared" si="12"/>
        <v>1322954.42</v>
      </c>
      <c r="I36" s="35">
        <v>1248000.48</v>
      </c>
      <c r="J36" s="262">
        <v>74953.94</v>
      </c>
      <c r="K36" s="15"/>
      <c r="L36" s="321">
        <f t="shared" si="15"/>
        <v>-0.15655100952004067</v>
      </c>
      <c r="N36" s="282">
        <f>VLOOKUP(B36,'FX rates'!$B$9:$K$124,9,FALSE)</f>
        <v>83.854583333333338</v>
      </c>
      <c r="O36" s="328">
        <f>VLOOKUP(B36,'FX rates'!$B$9:$K$124,10,FALSE)</f>
        <v>83.030749999999998</v>
      </c>
      <c r="Q36" s="560" t="s">
        <v>117</v>
      </c>
      <c r="R36" s="318">
        <f t="shared" si="4"/>
        <v>13306.90017937799</v>
      </c>
      <c r="S36" s="35">
        <f t="shared" si="5"/>
        <v>12570.195666108491</v>
      </c>
      <c r="T36" s="262">
        <f t="shared" si="6"/>
        <v>736.70451326949933</v>
      </c>
      <c r="U36" s="15"/>
      <c r="V36" s="318">
        <f t="shared" si="7"/>
        <v>15933.306877271372</v>
      </c>
      <c r="W36" s="35">
        <f t="shared" si="9"/>
        <v>15030.581802524968</v>
      </c>
      <c r="X36" s="262">
        <f t="shared" si="8"/>
        <v>902.72507474640429</v>
      </c>
      <c r="Y36" s="15"/>
      <c r="Z36" s="321">
        <f t="shared" si="13"/>
        <v>-0.16483751415344372</v>
      </c>
      <c r="AA36" s="65"/>
      <c r="AB36" s="579"/>
      <c r="AC36" s="1120"/>
      <c r="AD36" s="1120"/>
      <c r="AE36" s="1120"/>
      <c r="AF36" s="1121"/>
      <c r="AG36" s="1122"/>
      <c r="AH36" s="583"/>
      <c r="AI36" s="581"/>
      <c r="AJ36" s="582"/>
      <c r="AK36" s="582"/>
    </row>
    <row r="37" spans="1:37" hidden="1" x14ac:dyDescent="0.25">
      <c r="B37" s="610" t="s">
        <v>444</v>
      </c>
      <c r="C37" s="684" t="s">
        <v>31</v>
      </c>
      <c r="D37" s="675">
        <f t="shared" si="1"/>
        <v>0</v>
      </c>
      <c r="E37" s="676">
        <v>0</v>
      </c>
      <c r="F37" s="677">
        <v>0</v>
      </c>
      <c r="G37" s="446"/>
      <c r="H37" s="318">
        <f t="shared" si="12"/>
        <v>0</v>
      </c>
      <c r="I37" s="35">
        <v>0</v>
      </c>
      <c r="J37" s="262">
        <v>0</v>
      </c>
      <c r="K37" s="15"/>
      <c r="L37" s="321" t="e">
        <f t="shared" si="15"/>
        <v>#DIV/0!</v>
      </c>
      <c r="N37" s="282">
        <f>VLOOKUP(B37,'FX rates'!$B$9:$K$124,9,FALSE)</f>
        <v>23197.75</v>
      </c>
      <c r="O37" s="328">
        <f>VLOOKUP(B37,'FX rates'!$B$9:$K$124,10,FALSE)</f>
        <v>22980.441666666666</v>
      </c>
      <c r="Q37" s="610" t="s">
        <v>444</v>
      </c>
      <c r="R37" s="318">
        <f t="shared" si="4"/>
        <v>0</v>
      </c>
      <c r="S37" s="35">
        <f t="shared" si="5"/>
        <v>0</v>
      </c>
      <c r="T37" s="262">
        <f t="shared" si="6"/>
        <v>0</v>
      </c>
      <c r="U37" s="15"/>
      <c r="V37" s="318">
        <f t="shared" si="7"/>
        <v>0</v>
      </c>
      <c r="W37" s="35">
        <f t="shared" si="9"/>
        <v>0</v>
      </c>
      <c r="X37" s="262">
        <f t="shared" si="8"/>
        <v>0</v>
      </c>
      <c r="Y37" s="15"/>
      <c r="Z37" s="321" t="e">
        <f t="shared" si="13"/>
        <v>#DIV/0!</v>
      </c>
      <c r="AA37" s="65"/>
      <c r="AB37" s="579"/>
      <c r="AC37" s="1120"/>
      <c r="AD37" s="1120"/>
      <c r="AE37" s="1120"/>
      <c r="AF37" s="1121"/>
      <c r="AG37" s="1122"/>
      <c r="AH37" s="583"/>
      <c r="AI37" s="581"/>
      <c r="AJ37" s="582"/>
      <c r="AK37" s="582"/>
    </row>
    <row r="38" spans="1:37" x14ac:dyDescent="0.25">
      <c r="B38" s="610" t="s">
        <v>30</v>
      </c>
      <c r="C38" s="684" t="s">
        <v>31</v>
      </c>
      <c r="D38" s="675">
        <f t="shared" si="1"/>
        <v>731317494.22000003</v>
      </c>
      <c r="E38" s="676">
        <v>731317494.22000003</v>
      </c>
      <c r="F38" s="677">
        <v>0</v>
      </c>
      <c r="G38" s="446"/>
      <c r="H38" s="318">
        <f t="shared" si="12"/>
        <v>1054678630.3099999</v>
      </c>
      <c r="I38" s="35">
        <v>1054678630.3099999</v>
      </c>
      <c r="J38" s="262">
        <v>0</v>
      </c>
      <c r="K38" s="15"/>
      <c r="L38" s="321">
        <f t="shared" si="15"/>
        <v>-0.30659684077883981</v>
      </c>
      <c r="N38" s="282">
        <f>VLOOKUP(B38,'FX rates'!$B$9:$K$124,9,FALSE)</f>
        <v>23197.75</v>
      </c>
      <c r="O38" s="328">
        <f>VLOOKUP(B38,'FX rates'!$B$9:$K$124,10,FALSE)</f>
        <v>22980.441666666666</v>
      </c>
      <c r="Q38" s="560" t="s">
        <v>30</v>
      </c>
      <c r="R38" s="318">
        <f t="shared" si="4"/>
        <v>31525.363202034681</v>
      </c>
      <c r="S38" s="35">
        <f t="shared" si="5"/>
        <v>31525.363202034681</v>
      </c>
      <c r="T38" s="262">
        <f t="shared" si="6"/>
        <v>0</v>
      </c>
      <c r="U38" s="15"/>
      <c r="V38" s="318">
        <f t="shared" si="7"/>
        <v>45894.619677385082</v>
      </c>
      <c r="W38" s="35">
        <f t="shared" si="9"/>
        <v>45894.619677385082</v>
      </c>
      <c r="X38" s="262">
        <f t="shared" si="8"/>
        <v>0</v>
      </c>
      <c r="Y38" s="15"/>
      <c r="Z38" s="321">
        <f t="shared" si="13"/>
        <v>-0.31309239680726586</v>
      </c>
      <c r="AA38" s="65"/>
      <c r="AB38" s="579"/>
      <c r="AC38" s="1120"/>
      <c r="AD38" s="1120"/>
      <c r="AE38" s="1120"/>
      <c r="AF38" s="1121"/>
      <c r="AG38" s="1122"/>
      <c r="AH38" s="583"/>
      <c r="AI38" s="581"/>
      <c r="AJ38" s="582"/>
      <c r="AK38" s="582"/>
    </row>
    <row r="39" spans="1:37" x14ac:dyDescent="0.25">
      <c r="B39" s="610" t="s">
        <v>32</v>
      </c>
      <c r="C39" s="684" t="s">
        <v>33</v>
      </c>
      <c r="D39" s="675">
        <f t="shared" si="1"/>
        <v>14619781.09</v>
      </c>
      <c r="E39" s="676">
        <v>14195253.699999999</v>
      </c>
      <c r="F39" s="677">
        <v>424527.39</v>
      </c>
      <c r="G39" s="446"/>
      <c r="H39" s="318">
        <f t="shared" si="12"/>
        <v>18341673.370000001</v>
      </c>
      <c r="I39" s="35">
        <v>17751749.350000001</v>
      </c>
      <c r="J39" s="262">
        <v>589924.02</v>
      </c>
      <c r="K39" s="15"/>
      <c r="L39" s="321">
        <f t="shared" si="15"/>
        <v>-0.2029199956252411</v>
      </c>
      <c r="N39" s="282">
        <f>VLOOKUP(B39,'FX rates'!$B$9:$K$124,9,FALSE)</f>
        <v>7.8348333333333349</v>
      </c>
      <c r="O39" s="328">
        <f>VLOOKUP(B39,'FX rates'!$B$9:$K$124,10,FALSE)</f>
        <v>7.8378333333333332</v>
      </c>
      <c r="Q39" s="560" t="s">
        <v>32</v>
      </c>
      <c r="R39" s="318">
        <f t="shared" si="4"/>
        <v>1865997.7140547549</v>
      </c>
      <c r="S39" s="35">
        <f t="shared" si="5"/>
        <v>1811813.1038737257</v>
      </c>
      <c r="T39" s="262">
        <f t="shared" si="6"/>
        <v>54184.610181029158</v>
      </c>
      <c r="U39" s="15"/>
      <c r="V39" s="318">
        <f t="shared" si="7"/>
        <v>2340145.8783252179</v>
      </c>
      <c r="W39" s="35">
        <f t="shared" si="9"/>
        <v>2264879.666999809</v>
      </c>
      <c r="X39" s="262">
        <f t="shared" si="8"/>
        <v>75266.211325408818</v>
      </c>
      <c r="Y39" s="15"/>
      <c r="Z39" s="321">
        <f t="shared" si="13"/>
        <v>-0.20261478938646271</v>
      </c>
      <c r="AA39" s="65"/>
      <c r="AB39" s="579"/>
      <c r="AC39" s="1120"/>
      <c r="AD39" s="1120"/>
      <c r="AE39" s="1120"/>
      <c r="AF39" s="1121"/>
      <c r="AG39" s="1122"/>
      <c r="AH39" s="583"/>
      <c r="AI39" s="581"/>
      <c r="AJ39" s="582"/>
      <c r="AK39" s="582"/>
    </row>
    <row r="40" spans="1:37" x14ac:dyDescent="0.25">
      <c r="B40" s="610" t="s">
        <v>34</v>
      </c>
      <c r="C40" s="684" t="s">
        <v>35</v>
      </c>
      <c r="D40" s="675">
        <f t="shared" si="1"/>
        <v>1636594282.3099999</v>
      </c>
      <c r="E40" s="676">
        <v>1636594282.3099999</v>
      </c>
      <c r="F40" s="677">
        <v>0</v>
      </c>
      <c r="G40" s="446"/>
      <c r="H40" s="318">
        <f t="shared" si="12"/>
        <v>1510018609.1300001</v>
      </c>
      <c r="I40" s="35">
        <v>1510018609.1300001</v>
      </c>
      <c r="J40" s="262">
        <v>0</v>
      </c>
      <c r="K40" s="15"/>
      <c r="L40" s="321">
        <f t="shared" si="15"/>
        <v>8.3823916085992226E-2</v>
      </c>
      <c r="N40" s="282">
        <f>VLOOKUP(B40,'FX rates'!$B$9:$K$124,9,FALSE)</f>
        <v>14111.408333333333</v>
      </c>
      <c r="O40" s="328">
        <f>VLOOKUP(B40,'FX rates'!$B$9:$K$124,10,FALSE)</f>
        <v>14245.141666666668</v>
      </c>
      <c r="Q40" s="560" t="s">
        <v>34</v>
      </c>
      <c r="R40" s="318">
        <f t="shared" si="4"/>
        <v>115976.67955253698</v>
      </c>
      <c r="S40" s="35">
        <f t="shared" si="5"/>
        <v>115976.67955253698</v>
      </c>
      <c r="T40" s="262">
        <f t="shared" si="6"/>
        <v>0</v>
      </c>
      <c r="U40" s="15"/>
      <c r="V40" s="318">
        <f t="shared" si="7"/>
        <v>106002.35816983217</v>
      </c>
      <c r="W40" s="35">
        <f t="shared" si="9"/>
        <v>106002.35816983217</v>
      </c>
      <c r="X40" s="262">
        <f t="shared" si="8"/>
        <v>0</v>
      </c>
      <c r="Y40" s="15"/>
      <c r="Z40" s="321">
        <f t="shared" si="13"/>
        <v>9.4095278208098154E-2</v>
      </c>
      <c r="AA40" s="65"/>
      <c r="AB40" s="579"/>
      <c r="AC40" s="1120"/>
      <c r="AD40" s="1120"/>
      <c r="AE40" s="1120"/>
      <c r="AF40" s="1121"/>
      <c r="AG40" s="1122"/>
      <c r="AH40" s="583"/>
      <c r="AI40" s="581"/>
      <c r="AJ40" s="582"/>
      <c r="AK40" s="582"/>
    </row>
    <row r="41" spans="1:37" x14ac:dyDescent="0.25">
      <c r="B41" s="610" t="s">
        <v>36</v>
      </c>
      <c r="C41" s="684" t="s">
        <v>37</v>
      </c>
      <c r="D41" s="675">
        <f t="shared" si="1"/>
        <v>553842475.30999994</v>
      </c>
      <c r="E41" s="676">
        <v>553726480.88999999</v>
      </c>
      <c r="F41" s="677">
        <v>115994.42</v>
      </c>
      <c r="G41" s="446"/>
      <c r="H41" s="317">
        <f t="shared" si="12"/>
        <v>693695761.88</v>
      </c>
      <c r="I41" s="35">
        <v>693474601.60000002</v>
      </c>
      <c r="J41" s="262">
        <v>221160.28</v>
      </c>
      <c r="K41" s="15"/>
      <c r="L41" s="321">
        <f t="shared" si="15"/>
        <v>-0.20160608476399022</v>
      </c>
      <c r="N41" s="282">
        <f>VLOOKUP(B41,'FX rates'!$B$9:$K$124,9,FALSE)</f>
        <v>108.9045</v>
      </c>
      <c r="O41" s="328">
        <f>VLOOKUP(B41,'FX rates'!$B$9:$K$124,10,FALSE)</f>
        <v>110.27499999999998</v>
      </c>
      <c r="Q41" s="560" t="s">
        <v>36</v>
      </c>
      <c r="R41" s="317">
        <f t="shared" si="4"/>
        <v>5085579.3407067657</v>
      </c>
      <c r="S41" s="35">
        <f t="shared" si="5"/>
        <v>5084514.2385300882</v>
      </c>
      <c r="T41" s="262">
        <f t="shared" si="6"/>
        <v>1065.1021766777314</v>
      </c>
      <c r="U41" s="15"/>
      <c r="V41" s="317">
        <f t="shared" si="7"/>
        <v>6290598.6114713233</v>
      </c>
      <c r="W41" s="35">
        <f t="shared" si="9"/>
        <v>6288593.0773067344</v>
      </c>
      <c r="X41" s="262">
        <f t="shared" si="8"/>
        <v>2005.5341645885292</v>
      </c>
      <c r="Y41" s="15"/>
      <c r="Z41" s="321">
        <f t="shared" si="13"/>
        <v>-0.19155876017381324</v>
      </c>
      <c r="AA41" s="65"/>
      <c r="AB41" s="579"/>
      <c r="AC41" s="1120"/>
      <c r="AD41" s="1120"/>
      <c r="AE41" s="1120"/>
      <c r="AF41" s="1121"/>
      <c r="AG41" s="1122"/>
      <c r="AH41" s="583"/>
      <c r="AI41" s="581"/>
      <c r="AJ41" s="582"/>
      <c r="AK41" s="582"/>
    </row>
    <row r="42" spans="1:37" x14ac:dyDescent="0.25">
      <c r="B42" s="610" t="s">
        <v>38</v>
      </c>
      <c r="C42" s="684" t="s">
        <v>39</v>
      </c>
      <c r="D42" s="675">
        <f t="shared" si="1"/>
        <v>2245399122</v>
      </c>
      <c r="E42" s="676">
        <v>2226777156</v>
      </c>
      <c r="F42" s="677">
        <v>18621966</v>
      </c>
      <c r="G42" s="446"/>
      <c r="H42" s="317">
        <f t="shared" si="12"/>
        <v>2755392801</v>
      </c>
      <c r="I42" s="35">
        <v>2733165113</v>
      </c>
      <c r="J42" s="262">
        <v>22227688</v>
      </c>
      <c r="K42" s="15"/>
      <c r="L42" s="321">
        <f t="shared" si="15"/>
        <v>-0.1850892833917947</v>
      </c>
      <c r="N42" s="282">
        <f>VLOOKUP(B42,'FX rates'!$B$9:$K$124,9,FALSE)</f>
        <v>1166.2100000000003</v>
      </c>
      <c r="O42" s="328">
        <f>VLOOKUP(B42,'FX rates'!$B$9:$K$124,10,FALSE)</f>
        <v>1098.4283333333333</v>
      </c>
      <c r="Q42" s="560" t="s">
        <v>38</v>
      </c>
      <c r="R42" s="317">
        <f t="shared" si="4"/>
        <v>1925381.468174685</v>
      </c>
      <c r="S42" s="35">
        <f t="shared" si="5"/>
        <v>1909413.5327256664</v>
      </c>
      <c r="T42" s="262">
        <f t="shared" si="6"/>
        <v>15967.935449018612</v>
      </c>
      <c r="U42" s="15"/>
      <c r="V42" s="317">
        <f t="shared" si="7"/>
        <v>2508486.6416713581</v>
      </c>
      <c r="W42" s="35">
        <f t="shared" si="9"/>
        <v>2488250.7397690946</v>
      </c>
      <c r="X42" s="262">
        <f t="shared" si="8"/>
        <v>20235.901902263387</v>
      </c>
      <c r="Y42" s="15"/>
      <c r="Z42" s="321">
        <f t="shared" si="13"/>
        <v>-0.23245297136928778</v>
      </c>
      <c r="AA42" s="65"/>
      <c r="AB42" s="579"/>
      <c r="AC42" s="1120"/>
      <c r="AD42" s="1120"/>
      <c r="AE42" s="1120"/>
      <c r="AF42" s="1121"/>
      <c r="AG42" s="1122"/>
      <c r="AH42" s="583"/>
      <c r="AI42" s="581"/>
      <c r="AJ42" s="582"/>
      <c r="AK42" s="582"/>
    </row>
    <row r="43" spans="1:37" x14ac:dyDescent="0.25">
      <c r="B43" s="610" t="s">
        <v>433</v>
      </c>
      <c r="C43" s="684" t="s">
        <v>25</v>
      </c>
      <c r="D43" s="675">
        <f t="shared" si="1"/>
        <v>83272817.930000007</v>
      </c>
      <c r="E43" s="676">
        <v>83272817.930000007</v>
      </c>
      <c r="F43" s="677">
        <v>0</v>
      </c>
      <c r="G43" s="446"/>
      <c r="H43" s="317">
        <f t="shared" si="12"/>
        <v>79540657.920000002</v>
      </c>
      <c r="I43" s="35">
        <v>79540657.920000002</v>
      </c>
      <c r="J43" s="262">
        <v>0</v>
      </c>
      <c r="K43" s="15"/>
      <c r="L43" s="321">
        <f t="shared" si="15"/>
        <v>4.6921412364400082E-2</v>
      </c>
      <c r="N43" s="282">
        <f>VLOOKUP(B43,'FX rates'!$B$9:$K$124,9,FALSE)</f>
        <v>70.459333333333333</v>
      </c>
      <c r="O43" s="328">
        <f>VLOOKUP(B43,'FX rates'!$B$9:$K$124,10,FALSE)</f>
        <v>68.345999999999989</v>
      </c>
      <c r="Q43" s="560" t="s">
        <v>433</v>
      </c>
      <c r="R43" s="317">
        <f t="shared" si="4"/>
        <v>1181856.4552129363</v>
      </c>
      <c r="S43" s="35">
        <f t="shared" si="5"/>
        <v>1181856.4552129363</v>
      </c>
      <c r="T43" s="262">
        <f t="shared" si="6"/>
        <v>0</v>
      </c>
      <c r="U43" s="15"/>
      <c r="V43" s="317">
        <f t="shared" si="7"/>
        <v>1163793.9004477221</v>
      </c>
      <c r="W43" s="35">
        <f t="shared" si="9"/>
        <v>1163793.9004477221</v>
      </c>
      <c r="X43" s="262">
        <f t="shared" si="8"/>
        <v>0</v>
      </c>
      <c r="Y43" s="15"/>
      <c r="Z43" s="321">
        <f t="shared" si="13"/>
        <v>1.5520406799060638E-2</v>
      </c>
      <c r="AA43" s="65"/>
      <c r="AB43" s="579"/>
      <c r="AC43" s="1120"/>
      <c r="AD43" s="1120"/>
      <c r="AE43" s="1120"/>
      <c r="AF43" s="1121"/>
      <c r="AG43" s="1122"/>
      <c r="AH43" s="583"/>
      <c r="AI43" s="581"/>
      <c r="AJ43" s="582"/>
      <c r="AK43" s="582"/>
    </row>
    <row r="44" spans="1:37" x14ac:dyDescent="0.25">
      <c r="B44" s="610" t="s">
        <v>40</v>
      </c>
      <c r="C44" s="684" t="s">
        <v>41</v>
      </c>
      <c r="D44" s="675">
        <f t="shared" si="1"/>
        <v>18718.469999999998</v>
      </c>
      <c r="E44" s="676">
        <v>18507.71</v>
      </c>
      <c r="F44" s="677">
        <v>210.76</v>
      </c>
      <c r="G44" s="446"/>
      <c r="H44" s="317">
        <f t="shared" si="12"/>
        <v>18374.93</v>
      </c>
      <c r="I44" s="35">
        <v>18152.439999999999</v>
      </c>
      <c r="J44" s="262">
        <v>222.49</v>
      </c>
      <c r="K44" s="15"/>
      <c r="L44" s="321">
        <f t="shared" si="15"/>
        <v>1.8696125645104346E-2</v>
      </c>
      <c r="N44" s="282">
        <f>VLOOKUP(B44,'FX rates'!$B$9:$K$124,9,FALSE)</f>
        <v>1.5163333333333331</v>
      </c>
      <c r="O44" s="328">
        <f>VLOOKUP(B44,'FX rates'!$B$9:$K$124,10,FALSE)</f>
        <v>1.4500833333333329</v>
      </c>
      <c r="Q44" s="560" t="s">
        <v>40</v>
      </c>
      <c r="R44" s="317">
        <f t="shared" si="4"/>
        <v>12344.561442075183</v>
      </c>
      <c r="S44" s="35">
        <f t="shared" si="5"/>
        <v>12205.568256759729</v>
      </c>
      <c r="T44" s="262">
        <f t="shared" si="6"/>
        <v>138.99318531545396</v>
      </c>
      <c r="U44" s="15"/>
      <c r="V44" s="317">
        <f t="shared" si="7"/>
        <v>12671.63726222631</v>
      </c>
      <c r="W44" s="35">
        <f t="shared" si="9"/>
        <v>12518.204700879262</v>
      </c>
      <c r="X44" s="262">
        <f t="shared" si="8"/>
        <v>153.43256134704907</v>
      </c>
      <c r="Y44" s="15"/>
      <c r="Z44" s="321">
        <f t="shared" si="13"/>
        <v>-2.5811646386542986E-2</v>
      </c>
      <c r="AA44" s="65"/>
      <c r="AB44" s="579"/>
      <c r="AC44" s="1120"/>
      <c r="AD44" s="1120"/>
      <c r="AE44" s="1120"/>
      <c r="AF44" s="1121"/>
      <c r="AG44" s="1122"/>
      <c r="AH44" s="583"/>
      <c r="AI44" s="581"/>
      <c r="AJ44" s="582"/>
      <c r="AK44" s="582"/>
    </row>
    <row r="45" spans="1:37" x14ac:dyDescent="0.25">
      <c r="B45" s="610" t="s">
        <v>477</v>
      </c>
      <c r="C45" s="684" t="s">
        <v>42</v>
      </c>
      <c r="D45" s="675">
        <f t="shared" si="1"/>
        <v>1520664.47</v>
      </c>
      <c r="E45" s="676">
        <v>1519529.15</v>
      </c>
      <c r="F45" s="677">
        <v>1135.32</v>
      </c>
      <c r="G45" s="446"/>
      <c r="H45" s="317">
        <f t="shared" si="12"/>
        <v>1533759.12</v>
      </c>
      <c r="I45" s="35">
        <v>1532651.5</v>
      </c>
      <c r="J45" s="262">
        <v>1107.6199999999999</v>
      </c>
      <c r="K45" s="15"/>
      <c r="L45" s="321">
        <f t="shared" si="15"/>
        <v>-8.5376183451806552E-3</v>
      </c>
      <c r="N45" s="282">
        <f>VLOOKUP(B45,'FX rates'!$B$9:$K$124,9,FALSE)</f>
        <v>51.622583333333331</v>
      </c>
      <c r="O45" s="328">
        <f>VLOOKUP(B45,'FX rates'!$B$9:$K$124,10,FALSE)</f>
        <v>52.656416666666665</v>
      </c>
      <c r="Q45" s="560" t="s">
        <v>477</v>
      </c>
      <c r="R45" s="317">
        <f t="shared" si="4"/>
        <v>29457.349319015739</v>
      </c>
      <c r="S45" s="35">
        <f t="shared" si="5"/>
        <v>29435.356618792484</v>
      </c>
      <c r="T45" s="262">
        <f t="shared" si="6"/>
        <v>21.992700223255003</v>
      </c>
      <c r="U45" s="15"/>
      <c r="V45" s="317">
        <f t="shared" si="7"/>
        <v>29127.677443553097</v>
      </c>
      <c r="W45" s="35">
        <f t="shared" si="9"/>
        <v>29106.642590250951</v>
      </c>
      <c r="X45" s="262">
        <f t="shared" si="8"/>
        <v>21.034853302145827</v>
      </c>
      <c r="Y45" s="15"/>
      <c r="Z45" s="321">
        <f t="shared" si="13"/>
        <v>1.1318165552386183E-2</v>
      </c>
      <c r="AA45" s="65"/>
      <c r="AB45" s="579"/>
      <c r="AC45" s="1120"/>
      <c r="AD45" s="1120"/>
      <c r="AE45" s="1120"/>
      <c r="AF45" s="1121"/>
      <c r="AG45" s="1122"/>
      <c r="AH45" s="583"/>
      <c r="AI45" s="581"/>
      <c r="AJ45" s="582"/>
      <c r="AK45" s="582"/>
    </row>
    <row r="46" spans="1:37" x14ac:dyDescent="0.25">
      <c r="B46" s="610" t="s">
        <v>43</v>
      </c>
      <c r="C46" s="684" t="s">
        <v>44</v>
      </c>
      <c r="D46" s="675">
        <f t="shared" si="1"/>
        <v>54243807.009999998</v>
      </c>
      <c r="E46" s="676">
        <v>54243807.009999998</v>
      </c>
      <c r="F46" s="677">
        <v>0</v>
      </c>
      <c r="G46" s="446"/>
      <c r="H46" s="317">
        <f t="shared" si="12"/>
        <v>40150386.219999999</v>
      </c>
      <c r="I46" s="35">
        <v>40150386.219999999</v>
      </c>
      <c r="J46" s="262">
        <v>0</v>
      </c>
      <c r="K46" s="15"/>
      <c r="L46" s="321">
        <f t="shared" si="15"/>
        <v>0.35101582118728619</v>
      </c>
      <c r="N46" s="282">
        <f>VLOOKUP(B46,'FX rates'!$B$9:$K$124,9,FALSE)</f>
        <v>6.8816666666666642</v>
      </c>
      <c r="O46" s="328">
        <f>VLOOKUP(B46,'FX rates'!$B$9:$K$124,10,FALSE)</f>
        <v>6.6317500000000003</v>
      </c>
      <c r="Q46" s="325" t="s">
        <v>43</v>
      </c>
      <c r="R46" s="317">
        <f t="shared" si="4"/>
        <v>7882364.7871155273</v>
      </c>
      <c r="S46" s="35">
        <f t="shared" si="5"/>
        <v>7882364.7871155273</v>
      </c>
      <c r="T46" s="262">
        <f t="shared" si="6"/>
        <v>0</v>
      </c>
      <c r="U46" s="15"/>
      <c r="V46" s="317">
        <f t="shared" si="7"/>
        <v>6054267.1572360229</v>
      </c>
      <c r="W46" s="35">
        <f t="shared" si="9"/>
        <v>6054267.1572360229</v>
      </c>
      <c r="X46" s="262">
        <f t="shared" si="8"/>
        <v>0</v>
      </c>
      <c r="Y46" s="15"/>
      <c r="Z46" s="321">
        <f t="shared" si="13"/>
        <v>0.30195192620374756</v>
      </c>
      <c r="AA46" s="65"/>
      <c r="AB46" s="579"/>
      <c r="AC46" s="1120"/>
      <c r="AD46" s="1120"/>
      <c r="AE46" s="1120"/>
      <c r="AF46" s="1121"/>
      <c r="AG46" s="1122"/>
      <c r="AH46" s="583"/>
      <c r="AI46" s="581"/>
      <c r="AJ46" s="582"/>
      <c r="AK46" s="582"/>
    </row>
    <row r="47" spans="1:37" x14ac:dyDescent="0.25">
      <c r="B47" s="610" t="s">
        <v>45</v>
      </c>
      <c r="C47" s="684" t="s">
        <v>44</v>
      </c>
      <c r="D47" s="675">
        <f t="shared" si="1"/>
        <v>78369692.219999999</v>
      </c>
      <c r="E47" s="676">
        <v>78369692.219999999</v>
      </c>
      <c r="F47" s="677">
        <v>0</v>
      </c>
      <c r="G47" s="446"/>
      <c r="H47" s="317">
        <f t="shared" si="12"/>
        <v>49728578.060000002</v>
      </c>
      <c r="I47" s="35">
        <v>49728578.060000002</v>
      </c>
      <c r="J47" s="262">
        <v>0</v>
      </c>
      <c r="K47" s="15"/>
      <c r="L47" s="321">
        <f t="shared" si="15"/>
        <v>0.57594878593638987</v>
      </c>
      <c r="N47" s="282">
        <f>VLOOKUP(B47,'FX rates'!$B$9:$K$124,9,FALSE)</f>
        <v>6.8816666666666642</v>
      </c>
      <c r="O47" s="328">
        <f>VLOOKUP(B47,'FX rates'!$B$9:$K$124,10,FALSE)</f>
        <v>6.6317500000000003</v>
      </c>
      <c r="Q47" s="325" t="s">
        <v>45</v>
      </c>
      <c r="R47" s="317">
        <f t="shared" si="4"/>
        <v>11388184.870913059</v>
      </c>
      <c r="S47" s="35">
        <f t="shared" si="5"/>
        <v>11388184.870913059</v>
      </c>
      <c r="T47" s="262">
        <f t="shared" si="6"/>
        <v>0</v>
      </c>
      <c r="U47" s="15"/>
      <c r="V47" s="317">
        <f t="shared" si="7"/>
        <v>7498560.4191955365</v>
      </c>
      <c r="W47" s="35">
        <f t="shared" si="9"/>
        <v>7498560.4191955365</v>
      </c>
      <c r="X47" s="262">
        <f t="shared" si="8"/>
        <v>0</v>
      </c>
      <c r="Y47" s="15"/>
      <c r="Z47" s="321">
        <f t="shared" si="13"/>
        <v>0.51871615807221971</v>
      </c>
      <c r="AA47" s="65"/>
      <c r="AB47" s="579"/>
      <c r="AC47" s="1120"/>
      <c r="AD47" s="1120"/>
      <c r="AE47" s="1120"/>
      <c r="AF47" s="1121"/>
      <c r="AG47" s="1122"/>
      <c r="AH47" s="583"/>
      <c r="AI47" s="581"/>
      <c r="AJ47" s="582"/>
      <c r="AK47" s="582"/>
    </row>
    <row r="48" spans="1:37" x14ac:dyDescent="0.25">
      <c r="B48" s="610" t="s">
        <v>46</v>
      </c>
      <c r="C48" s="684" t="s">
        <v>47</v>
      </c>
      <c r="D48" s="675">
        <f t="shared" si="1"/>
        <v>265251.87</v>
      </c>
      <c r="E48" s="676">
        <v>153604.6</v>
      </c>
      <c r="F48" s="677">
        <v>111647.26999999999</v>
      </c>
      <c r="G48" s="446"/>
      <c r="H48" s="317">
        <f t="shared" si="12"/>
        <v>299256.77</v>
      </c>
      <c r="I48" s="35">
        <v>299256.77</v>
      </c>
      <c r="J48" s="262">
        <v>0</v>
      </c>
      <c r="K48" s="15"/>
      <c r="L48" s="321">
        <f t="shared" si="15"/>
        <v>-0.11363118034054842</v>
      </c>
      <c r="N48" s="282">
        <f>VLOOKUP(B48,'FX rates'!$B$9:$K$124,9,FALSE)</f>
        <v>1.3640000000000001</v>
      </c>
      <c r="O48" s="328">
        <f>VLOOKUP(B48,'FX rates'!$B$9:$K$124,10,FALSE)</f>
        <v>1.3489166666666668</v>
      </c>
      <c r="Q48" s="325" t="s">
        <v>46</v>
      </c>
      <c r="R48" s="317">
        <f t="shared" si="4"/>
        <v>194466.18035190617</v>
      </c>
      <c r="S48" s="35">
        <f t="shared" si="5"/>
        <v>112613.3431085044</v>
      </c>
      <c r="T48" s="262">
        <f t="shared" si="6"/>
        <v>81852.837243401751</v>
      </c>
      <c r="U48" s="15"/>
      <c r="V48" s="317">
        <f t="shared" si="7"/>
        <v>221849.7090257614</v>
      </c>
      <c r="W48" s="35">
        <f t="shared" si="9"/>
        <v>221849.7090257614</v>
      </c>
      <c r="X48" s="262">
        <f t="shared" si="8"/>
        <v>0</v>
      </c>
      <c r="Y48" s="15"/>
      <c r="Z48" s="321">
        <f t="shared" si="13"/>
        <v>-0.12343279057749601</v>
      </c>
      <c r="AA48" s="65"/>
      <c r="AB48" s="579"/>
      <c r="AC48" s="1120"/>
      <c r="AD48" s="1120"/>
      <c r="AE48" s="1120"/>
      <c r="AF48" s="1121"/>
      <c r="AG48" s="1122"/>
      <c r="AH48" s="583"/>
      <c r="AI48" s="581"/>
      <c r="AJ48" s="582"/>
      <c r="AK48" s="582"/>
    </row>
    <row r="49" spans="1:37" x14ac:dyDescent="0.25">
      <c r="B49" s="610" t="s">
        <v>49</v>
      </c>
      <c r="C49" s="684" t="s">
        <v>50</v>
      </c>
      <c r="D49" s="675">
        <f t="shared" si="1"/>
        <v>7584609.04</v>
      </c>
      <c r="E49" s="676">
        <v>7378061.8899999997</v>
      </c>
      <c r="F49" s="677">
        <v>206547.15</v>
      </c>
      <c r="G49" s="446"/>
      <c r="H49" s="317">
        <f t="shared" si="12"/>
        <v>8115639.2999999998</v>
      </c>
      <c r="I49" s="35">
        <v>7796875.7999999998</v>
      </c>
      <c r="J49" s="262">
        <v>318763.5</v>
      </c>
      <c r="K49" s="15"/>
      <c r="L49" s="321">
        <f t="shared" si="15"/>
        <v>-6.5432954862841161E-2</v>
      </c>
      <c r="N49" s="282">
        <f>VLOOKUP(B49,'FX rates'!$B$9:$K$124,9,FALSE)</f>
        <v>30.87691666666667</v>
      </c>
      <c r="O49" s="328">
        <f>VLOOKUP(B49,'FX rates'!$B$9:$K$124,10,FALSE)</f>
        <v>30.133250000000007</v>
      </c>
      <c r="Q49" s="325" t="s">
        <v>49</v>
      </c>
      <c r="R49" s="317">
        <f t="shared" si="4"/>
        <v>245640.10460889063</v>
      </c>
      <c r="S49" s="35">
        <f t="shared" si="5"/>
        <v>238950.73363866747</v>
      </c>
      <c r="T49" s="262">
        <f t="shared" si="6"/>
        <v>6689.3709702231699</v>
      </c>
      <c r="U49" s="15"/>
      <c r="V49" s="317">
        <f t="shared" si="7"/>
        <v>269325.05786796968</v>
      </c>
      <c r="W49" s="35">
        <f t="shared" si="9"/>
        <v>258746.59387885468</v>
      </c>
      <c r="X49" s="262">
        <f t="shared" si="8"/>
        <v>10578.463989115011</v>
      </c>
      <c r="Y49" s="15"/>
      <c r="Z49" s="321">
        <f t="shared" si="13"/>
        <v>-8.7941884971913908E-2</v>
      </c>
      <c r="AA49" s="65"/>
      <c r="AB49" s="579"/>
      <c r="AC49" s="1120"/>
      <c r="AD49" s="1120"/>
      <c r="AE49" s="1120"/>
      <c r="AF49" s="1121"/>
      <c r="AG49" s="1122"/>
      <c r="AH49" s="583"/>
      <c r="AI49" s="581"/>
      <c r="AJ49" s="582"/>
      <c r="AK49" s="582"/>
    </row>
    <row r="50" spans="1:37" x14ac:dyDescent="0.25">
      <c r="B50" s="610" t="s">
        <v>51</v>
      </c>
      <c r="C50" s="684" t="s">
        <v>50</v>
      </c>
      <c r="D50" s="675">
        <f t="shared" si="1"/>
        <v>26077824.470000003</v>
      </c>
      <c r="E50" s="676">
        <v>24227107.420000002</v>
      </c>
      <c r="F50" s="677">
        <v>1850717.05</v>
      </c>
      <c r="G50" s="446"/>
      <c r="H50" s="317">
        <f t="shared" si="12"/>
        <v>29147125.240000002</v>
      </c>
      <c r="I50" s="35">
        <v>27237658.170000002</v>
      </c>
      <c r="J50" s="262">
        <v>1909467.07</v>
      </c>
      <c r="K50" s="15"/>
      <c r="L50" s="321">
        <f t="shared" si="15"/>
        <v>-0.10530372188430612</v>
      </c>
      <c r="N50" s="282">
        <f>VLOOKUP(B50,'FX rates'!$B$9:$K$124,9,FALSE)</f>
        <v>30.87691666666667</v>
      </c>
      <c r="O50" s="328">
        <f>VLOOKUP(B50,'FX rates'!$B$9:$K$124,10,FALSE)</f>
        <v>30.133250000000007</v>
      </c>
      <c r="Q50" s="325" t="s">
        <v>51</v>
      </c>
      <c r="R50" s="317">
        <f t="shared" si="4"/>
        <v>844573.46410344297</v>
      </c>
      <c r="S50" s="35">
        <f t="shared" si="5"/>
        <v>784634.93235237757</v>
      </c>
      <c r="T50" s="262">
        <f t="shared" si="6"/>
        <v>59938.531751065384</v>
      </c>
      <c r="U50" s="15"/>
      <c r="V50" s="317">
        <f t="shared" si="7"/>
        <v>967274.53029460798</v>
      </c>
      <c r="W50" s="35">
        <f t="shared" si="9"/>
        <v>903907.08503065538</v>
      </c>
      <c r="X50" s="262">
        <f t="shared" si="8"/>
        <v>63367.445263952599</v>
      </c>
      <c r="Y50" s="15"/>
      <c r="Z50" s="321">
        <f t="shared" si="13"/>
        <v>-0.1268523695685374</v>
      </c>
      <c r="AA50" s="65"/>
      <c r="AB50" s="579"/>
      <c r="AC50" s="1120"/>
      <c r="AD50" s="1120"/>
      <c r="AE50" s="1120"/>
      <c r="AF50" s="1121"/>
      <c r="AG50" s="1122"/>
      <c r="AH50" s="583"/>
      <c r="AI50" s="581"/>
      <c r="AJ50" s="582"/>
      <c r="AK50" s="582"/>
    </row>
    <row r="51" spans="1:37" x14ac:dyDescent="0.25">
      <c r="B51" s="612" t="s">
        <v>351</v>
      </c>
      <c r="C51" s="685" t="s">
        <v>48</v>
      </c>
      <c r="D51" s="679">
        <f t="shared" si="1"/>
        <v>10928740.67</v>
      </c>
      <c r="E51" s="680">
        <v>10928740.67</v>
      </c>
      <c r="F51" s="681">
        <v>0</v>
      </c>
      <c r="G51" s="446"/>
      <c r="H51" s="319">
        <f t="shared" si="12"/>
        <v>12503417.789999999</v>
      </c>
      <c r="I51" s="339">
        <v>12503417.789999999</v>
      </c>
      <c r="J51" s="338">
        <v>0</v>
      </c>
      <c r="K51" s="15"/>
      <c r="L51" s="322">
        <f t="shared" ref="L51" si="16">(D51-H51)/H51</f>
        <v>-0.12593973475471615</v>
      </c>
      <c r="N51" s="284">
        <f>VLOOKUP(B51,'FX rates'!$B$9:$K$124,9,FALSE)</f>
        <v>30.879249999999999</v>
      </c>
      <c r="O51" s="329">
        <f>VLOOKUP(B51,'FX rates'!$B$9:$K$124,10,FALSE)</f>
        <v>32.224833333333336</v>
      </c>
      <c r="Q51" s="327" t="s">
        <v>351</v>
      </c>
      <c r="R51" s="319">
        <f t="shared" si="4"/>
        <v>353918.59161087137</v>
      </c>
      <c r="S51" s="339">
        <f t="shared" si="5"/>
        <v>353918.59161087137</v>
      </c>
      <c r="T51" s="338">
        <f t="shared" si="6"/>
        <v>0</v>
      </c>
      <c r="U51" s="15"/>
      <c r="V51" s="319">
        <f t="shared" si="7"/>
        <v>388005.66198945942</v>
      </c>
      <c r="W51" s="339">
        <f t="shared" si="9"/>
        <v>388005.66198945942</v>
      </c>
      <c r="X51" s="338">
        <f t="shared" si="8"/>
        <v>0</v>
      </c>
      <c r="Y51" s="15"/>
      <c r="Z51" s="322">
        <f t="shared" si="13"/>
        <v>-8.7851992168903048E-2</v>
      </c>
      <c r="AA51" s="65"/>
      <c r="AB51" s="579"/>
      <c r="AC51" s="1120"/>
      <c r="AD51" s="1120"/>
      <c r="AE51" s="1120"/>
      <c r="AF51" s="1121"/>
      <c r="AG51" s="1122"/>
      <c r="AH51" s="583"/>
      <c r="AI51" s="581"/>
      <c r="AJ51" s="582"/>
      <c r="AK51" s="582"/>
    </row>
    <row r="52" spans="1:37" x14ac:dyDescent="0.25">
      <c r="B52" s="37"/>
      <c r="C52" s="66"/>
      <c r="D52" s="1115"/>
      <c r="E52" s="1115"/>
      <c r="F52" s="1115"/>
      <c r="G52" s="446"/>
      <c r="H52" s="68"/>
      <c r="I52" s="16"/>
      <c r="J52" s="16"/>
      <c r="L52" s="237"/>
      <c r="M52" s="6"/>
      <c r="N52" s="506"/>
      <c r="O52" s="506"/>
      <c r="Q52" s="43"/>
      <c r="R52" s="68"/>
      <c r="S52" s="16"/>
      <c r="T52" s="16"/>
      <c r="U52" s="15"/>
      <c r="V52" s="68"/>
      <c r="W52" s="16"/>
      <c r="X52" s="16"/>
      <c r="Z52" s="67"/>
      <c r="AA52" s="65"/>
      <c r="AB52" s="1126"/>
      <c r="AC52" s="1120"/>
      <c r="AD52" s="1120"/>
      <c r="AE52" s="1120"/>
      <c r="AF52" s="1121"/>
      <c r="AG52" s="1122"/>
      <c r="AH52" s="583"/>
      <c r="AI52" s="1124"/>
      <c r="AJ52" s="1124"/>
      <c r="AK52" s="1124"/>
    </row>
    <row r="53" spans="1:37" x14ac:dyDescent="0.25">
      <c r="A53" s="6"/>
      <c r="B53" s="21"/>
      <c r="C53" s="66"/>
      <c r="D53" s="1115"/>
      <c r="E53" s="1115"/>
      <c r="F53" s="1115"/>
      <c r="G53" s="513"/>
      <c r="H53" s="68"/>
      <c r="I53" s="16"/>
      <c r="J53" s="16"/>
      <c r="K53" s="6"/>
      <c r="L53" s="237"/>
      <c r="M53" s="6"/>
      <c r="N53" s="506"/>
      <c r="O53" s="506"/>
      <c r="P53" s="6"/>
      <c r="Q53" s="21"/>
      <c r="R53" s="68"/>
      <c r="S53" s="16"/>
      <c r="T53" s="16"/>
      <c r="U53" s="51"/>
      <c r="V53" s="68"/>
      <c r="W53" s="16"/>
      <c r="X53" s="16"/>
      <c r="Y53" s="6"/>
      <c r="Z53" s="67"/>
      <c r="AA53" s="65"/>
      <c r="AB53" s="1123"/>
      <c r="AC53" s="1120"/>
      <c r="AD53" s="1120"/>
      <c r="AE53" s="1120"/>
      <c r="AF53" s="1121"/>
      <c r="AG53" s="1122"/>
      <c r="AH53" s="1117"/>
      <c r="AI53" s="1124"/>
      <c r="AJ53" s="1124"/>
      <c r="AK53" s="1124"/>
    </row>
    <row r="54" spans="1:37" x14ac:dyDescent="0.25">
      <c r="A54" s="6"/>
      <c r="B54" s="11" t="s">
        <v>52</v>
      </c>
      <c r="C54" s="3"/>
      <c r="D54" s="447"/>
      <c r="E54" s="446"/>
      <c r="F54" s="446"/>
      <c r="G54" s="513"/>
      <c r="H54" s="68"/>
      <c r="I54" s="16"/>
      <c r="J54" s="16"/>
      <c r="K54" s="6"/>
      <c r="L54" s="237"/>
      <c r="M54" s="6"/>
      <c r="N54" s="506"/>
      <c r="O54" s="506"/>
      <c r="P54" s="6"/>
      <c r="Q54" s="117" t="s">
        <v>52</v>
      </c>
      <c r="R54" s="68"/>
      <c r="S54" s="16"/>
      <c r="T54" s="16"/>
      <c r="U54" s="51"/>
      <c r="V54" s="68"/>
      <c r="W54" s="16"/>
      <c r="X54" s="16"/>
      <c r="Y54" s="6"/>
      <c r="Z54" s="67"/>
      <c r="AA54" s="65"/>
      <c r="AB54" s="1125"/>
      <c r="AC54" s="1120"/>
      <c r="AD54" s="1120"/>
      <c r="AE54" s="1120"/>
      <c r="AF54" s="1121"/>
      <c r="AG54" s="1122"/>
      <c r="AH54" s="1117"/>
      <c r="AI54" s="1118"/>
      <c r="AJ54" s="583"/>
      <c r="AK54" s="583"/>
    </row>
    <row r="55" spans="1:37" x14ac:dyDescent="0.25">
      <c r="B55" s="608" t="s">
        <v>53</v>
      </c>
      <c r="C55" s="683" t="s">
        <v>54</v>
      </c>
      <c r="D55" s="670">
        <f t="shared" si="1"/>
        <v>56757.83</v>
      </c>
      <c r="E55" s="671">
        <v>56698.23</v>
      </c>
      <c r="F55" s="672">
        <v>59.6</v>
      </c>
      <c r="G55" s="447"/>
      <c r="H55" s="340">
        <f t="shared" si="12"/>
        <v>35343.29</v>
      </c>
      <c r="I55" s="292">
        <v>34235.919999999998</v>
      </c>
      <c r="J55" s="264">
        <v>1107.3699999999999</v>
      </c>
      <c r="K55" s="444"/>
      <c r="L55" s="320">
        <f>(D55-H55)/H55</f>
        <v>0.60590114842166642</v>
      </c>
      <c r="M55" s="440"/>
      <c r="N55" s="490">
        <f>VLOOKUP(B55,'FX rates'!$B$9:$K$124,9,FALSE)</f>
        <v>3.6729166666666675</v>
      </c>
      <c r="O55" s="491">
        <f>VLOOKUP(B55,'FX rates'!$B$9:$K$124,10,FALSE)</f>
        <v>3.6727500000000011</v>
      </c>
      <c r="Q55" s="608" t="s">
        <v>53</v>
      </c>
      <c r="R55" s="340">
        <f t="shared" si="4"/>
        <v>15453.06772546795</v>
      </c>
      <c r="S55" s="292">
        <f t="shared" si="5"/>
        <v>15436.84083947816</v>
      </c>
      <c r="T55" s="264">
        <f t="shared" si="6"/>
        <v>16.226885989790127</v>
      </c>
      <c r="U55" s="15"/>
      <c r="V55" s="340">
        <f t="shared" si="7"/>
        <v>9623.1134708324789</v>
      </c>
      <c r="W55" s="292">
        <f t="shared" si="9"/>
        <v>9321.6037029473791</v>
      </c>
      <c r="X55" s="264">
        <f t="shared" si="8"/>
        <v>301.50976788509962</v>
      </c>
      <c r="Y55" s="15"/>
      <c r="Z55" s="320">
        <f t="shared" ref="Z55:Z107" si="17">R55/V55-1</f>
        <v>0.60582827712735399</v>
      </c>
      <c r="AA55" s="65"/>
      <c r="AB55" s="579"/>
      <c r="AC55" s="1120"/>
      <c r="AD55" s="1120"/>
      <c r="AE55" s="1120"/>
      <c r="AF55" s="1121"/>
      <c r="AG55" s="1122"/>
      <c r="AH55" s="1118"/>
      <c r="AI55" s="581"/>
      <c r="AJ55" s="582"/>
      <c r="AK55" s="582"/>
    </row>
    <row r="56" spans="1:37" x14ac:dyDescent="0.25">
      <c r="B56" s="610" t="s">
        <v>55</v>
      </c>
      <c r="C56" s="684" t="s">
        <v>56</v>
      </c>
      <c r="D56" s="675">
        <f t="shared" si="1"/>
        <v>1194.6099999999999</v>
      </c>
      <c r="E56" s="676">
        <v>1194.6099999999999</v>
      </c>
      <c r="F56" s="677">
        <v>0</v>
      </c>
      <c r="G56" s="447"/>
      <c r="H56" s="341">
        <f t="shared" si="12"/>
        <v>1675.79</v>
      </c>
      <c r="I56" s="35">
        <v>1675.79</v>
      </c>
      <c r="J56" s="262">
        <v>0</v>
      </c>
      <c r="K56" s="444"/>
      <c r="L56" s="321">
        <f>(D56-H56)/H56</f>
        <v>-0.2871362163516909</v>
      </c>
      <c r="M56" s="440"/>
      <c r="N56" s="493">
        <f>VLOOKUP(B56,'FX rates'!$B$9:$K$124,9,FALSE)</f>
        <v>0.70899999999999974</v>
      </c>
      <c r="O56" s="494">
        <f>VLOOKUP(B56,'FX rates'!$B$9:$K$124,10,FALSE)</f>
        <v>0.70858333333333323</v>
      </c>
      <c r="Q56" s="610" t="s">
        <v>55</v>
      </c>
      <c r="R56" s="341">
        <f t="shared" si="4"/>
        <v>1684.9224259520456</v>
      </c>
      <c r="S56" s="35">
        <f t="shared" si="5"/>
        <v>1684.9224259520456</v>
      </c>
      <c r="T56" s="262">
        <f t="shared" si="6"/>
        <v>0</v>
      </c>
      <c r="U56" s="77"/>
      <c r="V56" s="341">
        <f t="shared" si="7"/>
        <v>2364.9864753616375</v>
      </c>
      <c r="W56" s="35">
        <f t="shared" si="9"/>
        <v>2364.9864753616375</v>
      </c>
      <c r="X56" s="262">
        <f t="shared" si="8"/>
        <v>0</v>
      </c>
      <c r="Y56" s="15"/>
      <c r="Z56" s="363">
        <f t="shared" ref="Z56:Z76" si="18">R56/V56-1</f>
        <v>-0.2875551536951606</v>
      </c>
      <c r="AA56" s="65"/>
      <c r="AB56" s="579"/>
      <c r="AC56" s="1120"/>
      <c r="AD56" s="1120"/>
      <c r="AE56" s="1120"/>
      <c r="AF56" s="1121"/>
      <c r="AG56" s="1122"/>
      <c r="AH56" s="1118"/>
      <c r="AI56" s="581"/>
      <c r="AJ56" s="582"/>
      <c r="AK56" s="582"/>
    </row>
    <row r="57" spans="1:37" x14ac:dyDescent="0.25">
      <c r="B57" s="673" t="s">
        <v>120</v>
      </c>
      <c r="C57" s="674" t="s">
        <v>57</v>
      </c>
      <c r="D57" s="675">
        <f t="shared" si="1"/>
        <v>14275.119999999999</v>
      </c>
      <c r="E57" s="676">
        <v>13760.05</v>
      </c>
      <c r="F57" s="677">
        <v>515.07000000000005</v>
      </c>
      <c r="G57" s="446"/>
      <c r="H57" s="318">
        <f t="shared" si="12"/>
        <v>10774.44</v>
      </c>
      <c r="I57" s="35">
        <v>10384.27</v>
      </c>
      <c r="J57" s="262">
        <v>390.17</v>
      </c>
      <c r="K57" s="444"/>
      <c r="L57" s="321">
        <f t="shared" ref="L57:L107" si="19">(D57-H57)/H57</f>
        <v>0.32490598119252584</v>
      </c>
      <c r="M57" s="440"/>
      <c r="N57" s="493">
        <f>VLOOKUP(B57,'FX rates'!$B$9:$K$124,9,FALSE)</f>
        <v>0.8942500000000001</v>
      </c>
      <c r="O57" s="494">
        <f>VLOOKUP(B57,'FX rates'!$B$9:$K$124,10,FALSE)</f>
        <v>0.84750000000000014</v>
      </c>
      <c r="Q57" s="325" t="s">
        <v>120</v>
      </c>
      <c r="R57" s="318">
        <f t="shared" si="4"/>
        <v>15963.231758456805</v>
      </c>
      <c r="S57" s="35">
        <f t="shared" si="5"/>
        <v>15387.251887056189</v>
      </c>
      <c r="T57" s="262">
        <f t="shared" si="6"/>
        <v>575.97987140061502</v>
      </c>
      <c r="U57" s="15"/>
      <c r="V57" s="318">
        <f t="shared" si="7"/>
        <v>12713.203539823007</v>
      </c>
      <c r="W57" s="35">
        <f t="shared" si="9"/>
        <v>12252.825958702064</v>
      </c>
      <c r="X57" s="262">
        <f t="shared" si="8"/>
        <v>460.37758112094389</v>
      </c>
      <c r="Y57" s="15"/>
      <c r="Z57" s="363">
        <f t="shared" si="18"/>
        <v>0.25564195589674665</v>
      </c>
      <c r="AA57" s="65"/>
      <c r="AB57" s="1119"/>
      <c r="AC57" s="1120"/>
      <c r="AD57" s="1120"/>
      <c r="AE57" s="1120"/>
      <c r="AF57" s="1121"/>
      <c r="AG57" s="1122"/>
      <c r="AH57" s="583"/>
      <c r="AI57" s="581"/>
      <c r="AJ57" s="582"/>
      <c r="AK57" s="582"/>
    </row>
    <row r="58" spans="1:37" x14ac:dyDescent="0.25">
      <c r="B58" s="610" t="s">
        <v>58</v>
      </c>
      <c r="C58" s="674" t="s">
        <v>59</v>
      </c>
      <c r="D58" s="675">
        <f t="shared" si="1"/>
        <v>286.42</v>
      </c>
      <c r="E58" s="676">
        <v>286.42</v>
      </c>
      <c r="F58" s="677">
        <v>0</v>
      </c>
      <c r="G58" s="446"/>
      <c r="H58" s="317">
        <f t="shared" si="12"/>
        <v>363.71</v>
      </c>
      <c r="I58" s="35">
        <v>363.71</v>
      </c>
      <c r="J58" s="262">
        <v>0</v>
      </c>
      <c r="K58" s="444"/>
      <c r="L58" s="321">
        <f t="shared" si="19"/>
        <v>-0.21250446784526125</v>
      </c>
      <c r="M58" s="440"/>
      <c r="N58" s="493">
        <f>VLOOKUP(B58,'FX rates'!$B$9:$K$124,9,FALSE)</f>
        <v>0.37599999999999989</v>
      </c>
      <c r="O58" s="494">
        <f>VLOOKUP(B58,'FX rates'!$B$9:$K$124,10,FALSE)</f>
        <v>0.37541666666666668</v>
      </c>
      <c r="Q58" s="325" t="s">
        <v>58</v>
      </c>
      <c r="R58" s="317">
        <f t="shared" si="4"/>
        <v>761.75531914893645</v>
      </c>
      <c r="S58" s="35">
        <f t="shared" si="5"/>
        <v>761.75531914893645</v>
      </c>
      <c r="T58" s="262">
        <f t="shared" si="6"/>
        <v>0</v>
      </c>
      <c r="U58" s="15"/>
      <c r="V58" s="317">
        <f t="shared" si="7"/>
        <v>968.81687014428405</v>
      </c>
      <c r="W58" s="35">
        <f t="shared" si="9"/>
        <v>968.81687014428405</v>
      </c>
      <c r="X58" s="262">
        <f t="shared" si="8"/>
        <v>0</v>
      </c>
      <c r="Y58" s="15"/>
      <c r="Z58" s="363">
        <f t="shared" si="18"/>
        <v>-0.21372620293504008</v>
      </c>
      <c r="AA58" s="65"/>
      <c r="AB58" s="579"/>
      <c r="AC58" s="1120"/>
      <c r="AD58" s="1120"/>
      <c r="AE58" s="1120"/>
      <c r="AF58" s="1121"/>
      <c r="AG58" s="1122"/>
      <c r="AH58" s="583"/>
      <c r="AI58" s="581"/>
      <c r="AJ58" s="582"/>
      <c r="AK58" s="582"/>
    </row>
    <row r="59" spans="1:37" x14ac:dyDescent="0.25">
      <c r="B59" s="610" t="s">
        <v>121</v>
      </c>
      <c r="C59" s="674" t="s">
        <v>122</v>
      </c>
      <c r="D59" s="675">
        <f t="shared" si="1"/>
        <v>296305</v>
      </c>
      <c r="E59" s="676">
        <v>296305</v>
      </c>
      <c r="F59" s="677">
        <v>0</v>
      </c>
      <c r="G59" s="444"/>
      <c r="H59" s="341">
        <f t="shared" si="12"/>
        <v>568586</v>
      </c>
      <c r="I59" s="35">
        <v>568586</v>
      </c>
      <c r="J59" s="262">
        <v>0</v>
      </c>
      <c r="K59" s="446"/>
      <c r="L59" s="321">
        <f t="shared" si="19"/>
        <v>-0.47887390825662257</v>
      </c>
      <c r="M59" s="440"/>
      <c r="N59" s="493">
        <f>VLOOKUP(B59,'FX rates'!$B$9:$K$124,9,FALSE)</f>
        <v>1509.4916666666668</v>
      </c>
      <c r="O59" s="494">
        <f>VLOOKUP(B59,'FX rates'!$B$9:$K$124,10,FALSE)</f>
        <v>1505.33</v>
      </c>
      <c r="Q59" s="325" t="s">
        <v>121</v>
      </c>
      <c r="R59" s="341">
        <f t="shared" si="4"/>
        <v>196.29455832261411</v>
      </c>
      <c r="S59" s="35">
        <f t="shared" si="5"/>
        <v>196.29455832261411</v>
      </c>
      <c r="T59" s="262">
        <f t="shared" si="6"/>
        <v>0</v>
      </c>
      <c r="U59" s="15"/>
      <c r="V59" s="341">
        <f t="shared" si="7"/>
        <v>377.7151853746355</v>
      </c>
      <c r="W59" s="35">
        <f t="shared" si="9"/>
        <v>377.7151853746355</v>
      </c>
      <c r="X59" s="262">
        <f t="shared" si="8"/>
        <v>0</v>
      </c>
      <c r="Y59" s="15"/>
      <c r="Z59" s="363">
        <f t="shared" si="18"/>
        <v>-0.48031065225000147</v>
      </c>
      <c r="AA59" s="346"/>
      <c r="AB59" s="579"/>
      <c r="AC59" s="1120"/>
      <c r="AD59" s="1120"/>
      <c r="AE59" s="1120"/>
      <c r="AF59" s="1121"/>
      <c r="AG59" s="1122"/>
      <c r="AH59" s="748"/>
      <c r="AI59" s="581"/>
      <c r="AJ59" s="582"/>
      <c r="AK59" s="582"/>
    </row>
    <row r="60" spans="1:37" x14ac:dyDescent="0.25">
      <c r="B60" s="610" t="s">
        <v>579</v>
      </c>
      <c r="C60" s="674" t="s">
        <v>19</v>
      </c>
      <c r="D60" s="675">
        <f t="shared" si="1"/>
        <v>14.97</v>
      </c>
      <c r="E60" s="676">
        <v>14.97</v>
      </c>
      <c r="F60" s="677">
        <v>0</v>
      </c>
      <c r="G60" s="444"/>
      <c r="H60" s="341">
        <f t="shared" si="12"/>
        <v>14.2</v>
      </c>
      <c r="I60" s="35">
        <v>14.2</v>
      </c>
      <c r="J60" s="262">
        <v>0</v>
      </c>
      <c r="K60" s="446"/>
      <c r="L60" s="321">
        <f t="shared" si="19"/>
        <v>5.4225352112676158E-2</v>
      </c>
      <c r="M60" s="440"/>
      <c r="N60" s="493">
        <f>VLOOKUP(B60,'FX rates'!$B$9:$K$124,9,FALSE)</f>
        <v>1</v>
      </c>
      <c r="O60" s="494">
        <f>VLOOKUP(B60,'FX rates'!$B$9:$K$124,10,FALSE)</f>
        <v>1</v>
      </c>
      <c r="Q60" s="325" t="s">
        <v>579</v>
      </c>
      <c r="R60" s="341">
        <f t="shared" si="4"/>
        <v>14.97</v>
      </c>
      <c r="S60" s="35">
        <f t="shared" si="5"/>
        <v>14.97</v>
      </c>
      <c r="T60" s="262">
        <f t="shared" si="6"/>
        <v>0</v>
      </c>
      <c r="U60" s="15"/>
      <c r="V60" s="341">
        <f t="shared" si="7"/>
        <v>14.2</v>
      </c>
      <c r="W60" s="35">
        <f t="shared" si="9"/>
        <v>14.2</v>
      </c>
      <c r="X60" s="262">
        <f t="shared" si="8"/>
        <v>0</v>
      </c>
      <c r="Y60" s="15"/>
      <c r="Z60" s="363">
        <f t="shared" si="18"/>
        <v>5.4225352112676095E-2</v>
      </c>
      <c r="AA60" s="346"/>
      <c r="AB60" s="579"/>
      <c r="AC60" s="1120"/>
      <c r="AD60" s="1120"/>
      <c r="AE60" s="1120"/>
      <c r="AF60" s="1121"/>
      <c r="AG60" s="1122"/>
      <c r="AH60" s="748"/>
      <c r="AI60" s="581"/>
      <c r="AJ60" s="582"/>
      <c r="AK60" s="582"/>
    </row>
    <row r="61" spans="1:37" x14ac:dyDescent="0.25">
      <c r="B61" s="610" t="s">
        <v>123</v>
      </c>
      <c r="C61" s="674" t="s">
        <v>57</v>
      </c>
      <c r="D61" s="675">
        <f t="shared" si="1"/>
        <v>449781.70999999996</v>
      </c>
      <c r="E61" s="676">
        <v>446164.47999999998</v>
      </c>
      <c r="F61" s="677">
        <v>3617.23</v>
      </c>
      <c r="G61" s="446"/>
      <c r="H61" s="317">
        <f t="shared" si="12"/>
        <v>548576.59000000008</v>
      </c>
      <c r="I61" s="35">
        <v>544918.80000000005</v>
      </c>
      <c r="J61" s="262">
        <v>3657.79</v>
      </c>
      <c r="K61" s="444"/>
      <c r="L61" s="321">
        <f t="shared" si="19"/>
        <v>-0.18009313886325354</v>
      </c>
      <c r="M61" s="440"/>
      <c r="N61" s="493">
        <f>VLOOKUP(B61,'FX rates'!$B$9:$K$124,9,FALSE)</f>
        <v>0.8942500000000001</v>
      </c>
      <c r="O61" s="494">
        <f>VLOOKUP(B61,'FX rates'!$B$9:$K$124,10,FALSE)</f>
        <v>0.84750000000000014</v>
      </c>
      <c r="Q61" s="325" t="s">
        <v>123</v>
      </c>
      <c r="R61" s="317">
        <f t="shared" si="4"/>
        <v>502970.88062622305</v>
      </c>
      <c r="S61" s="35">
        <f t="shared" si="5"/>
        <v>498925.89320659766</v>
      </c>
      <c r="T61" s="262">
        <f t="shared" si="6"/>
        <v>4044.9874196253841</v>
      </c>
      <c r="U61" s="15"/>
      <c r="V61" s="317">
        <f t="shared" si="7"/>
        <v>647288.01179940999</v>
      </c>
      <c r="W61" s="35">
        <f t="shared" si="9"/>
        <v>642972.03539823007</v>
      </c>
      <c r="X61" s="262">
        <f t="shared" si="8"/>
        <v>4315.9764011799398</v>
      </c>
      <c r="Y61" s="15"/>
      <c r="Z61" s="363">
        <f t="shared" si="18"/>
        <v>-0.22295659512061194</v>
      </c>
      <c r="AA61" s="65"/>
      <c r="AB61" s="579"/>
      <c r="AC61" s="1120"/>
      <c r="AD61" s="1120"/>
      <c r="AE61" s="1120"/>
      <c r="AF61" s="1121"/>
      <c r="AG61" s="1122"/>
      <c r="AH61" s="583"/>
      <c r="AI61" s="581"/>
      <c r="AJ61" s="582"/>
      <c r="AK61" s="582"/>
    </row>
    <row r="62" spans="1:37" x14ac:dyDescent="0.25">
      <c r="B62" s="610" t="s">
        <v>583</v>
      </c>
      <c r="C62" s="674" t="s">
        <v>57</v>
      </c>
      <c r="D62" s="675">
        <f t="shared" si="1"/>
        <v>15614.4</v>
      </c>
      <c r="E62" s="676">
        <v>11218</v>
      </c>
      <c r="F62" s="677">
        <v>4396.3999999999996</v>
      </c>
      <c r="G62" s="446"/>
      <c r="H62" s="317">
        <f t="shared" si="12"/>
        <v>16192.1</v>
      </c>
      <c r="I62" s="35">
        <v>11788</v>
      </c>
      <c r="J62" s="262">
        <v>4404.1000000000004</v>
      </c>
      <c r="K62" s="444"/>
      <c r="L62" s="321">
        <f t="shared" si="19"/>
        <v>-3.5677892305507053E-2</v>
      </c>
      <c r="M62" s="440"/>
      <c r="N62" s="493">
        <f>VLOOKUP(B62,'FX rates'!$B$9:$K$124,9,FALSE)</f>
        <v>0.8942500000000001</v>
      </c>
      <c r="O62" s="494">
        <f>VLOOKUP(B62,'FX rates'!$B$9:$K$124,10,FALSE)</f>
        <v>0.84750000000000014</v>
      </c>
      <c r="Q62" s="325" t="s">
        <v>583</v>
      </c>
      <c r="R62" s="317">
        <f t="shared" si="4"/>
        <v>17460.889013139502</v>
      </c>
      <c r="S62" s="35">
        <f t="shared" si="5"/>
        <v>12544.590438915291</v>
      </c>
      <c r="T62" s="262">
        <f t="shared" si="6"/>
        <v>4916.298574224209</v>
      </c>
      <c r="U62" s="15"/>
      <c r="V62" s="317">
        <f t="shared" si="7"/>
        <v>19105.722713864307</v>
      </c>
      <c r="W62" s="35">
        <f t="shared" si="9"/>
        <v>13909.144542772859</v>
      </c>
      <c r="X62" s="262">
        <f t="shared" si="8"/>
        <v>5196.5781710914453</v>
      </c>
      <c r="Y62" s="15"/>
      <c r="Z62" s="363">
        <f t="shared" si="18"/>
        <v>-8.6091153177430435E-2</v>
      </c>
      <c r="AA62" s="65"/>
      <c r="AB62" s="579"/>
      <c r="AC62" s="1120"/>
      <c r="AD62" s="1120"/>
      <c r="AE62" s="1120"/>
      <c r="AF62" s="1121"/>
      <c r="AG62" s="1122"/>
      <c r="AH62" s="583"/>
      <c r="AI62" s="581"/>
      <c r="AJ62" s="582"/>
      <c r="AK62" s="582"/>
    </row>
    <row r="63" spans="1:37" x14ac:dyDescent="0.25">
      <c r="A63" s="15"/>
      <c r="B63" s="610" t="s">
        <v>60</v>
      </c>
      <c r="C63" s="674" t="s">
        <v>61</v>
      </c>
      <c r="D63" s="675">
        <f t="shared" si="1"/>
        <v>2068317.42</v>
      </c>
      <c r="E63" s="676">
        <v>2068011.38</v>
      </c>
      <c r="F63" s="677">
        <v>306.04000000000002</v>
      </c>
      <c r="G63" s="446"/>
      <c r="H63" s="317">
        <f t="shared" si="12"/>
        <v>1954368.46</v>
      </c>
      <c r="I63" s="35">
        <v>1953782.54</v>
      </c>
      <c r="J63" s="262">
        <v>585.91999999999996</v>
      </c>
      <c r="K63" s="444"/>
      <c r="L63" s="321">
        <f t="shared" si="19"/>
        <v>5.830474771374481E-2</v>
      </c>
      <c r="M63" s="440"/>
      <c r="N63" s="493">
        <f>VLOOKUP(B63,'FX rates'!$B$9:$K$124,9,FALSE)</f>
        <v>5.6950000000000003</v>
      </c>
      <c r="O63" s="494">
        <f>VLOOKUP(B63,'FX rates'!$B$9:$K$124,10,FALSE)</f>
        <v>4.8471666666666673</v>
      </c>
      <c r="P63" s="444"/>
      <c r="Q63" s="560" t="s">
        <v>60</v>
      </c>
      <c r="R63" s="317">
        <f t="shared" si="4"/>
        <v>363181.28533801576</v>
      </c>
      <c r="S63" s="35">
        <f t="shared" si="5"/>
        <v>363127.54697102716</v>
      </c>
      <c r="T63" s="262">
        <f t="shared" si="6"/>
        <v>53.738366988586478</v>
      </c>
      <c r="U63" s="15"/>
      <c r="V63" s="317">
        <f t="shared" si="7"/>
        <v>403198.11436234222</v>
      </c>
      <c r="W63" s="35">
        <f t="shared" si="9"/>
        <v>403077.2354984011</v>
      </c>
      <c r="X63" s="262">
        <f t="shared" si="8"/>
        <v>120.87886394113397</v>
      </c>
      <c r="Y63" s="15"/>
      <c r="Z63" s="363">
        <f t="shared" si="18"/>
        <v>-9.9248552011740099E-2</v>
      </c>
      <c r="AA63" s="65"/>
      <c r="AB63" s="579"/>
      <c r="AC63" s="1120"/>
      <c r="AD63" s="1120"/>
      <c r="AE63" s="1120"/>
      <c r="AF63" s="1121"/>
      <c r="AG63" s="1122"/>
      <c r="AH63" s="583"/>
      <c r="AI63" s="581"/>
      <c r="AJ63" s="582"/>
      <c r="AK63" s="582"/>
    </row>
    <row r="64" spans="1:37" x14ac:dyDescent="0.25">
      <c r="B64" s="610" t="s">
        <v>420</v>
      </c>
      <c r="C64" s="674" t="s">
        <v>421</v>
      </c>
      <c r="D64" s="675">
        <f t="shared" si="1"/>
        <v>1792.21</v>
      </c>
      <c r="E64" s="676">
        <v>1734.72</v>
      </c>
      <c r="F64" s="677">
        <v>57.49</v>
      </c>
      <c r="G64" s="446"/>
      <c r="H64" s="341">
        <f t="shared" si="12"/>
        <v>1862.24</v>
      </c>
      <c r="I64" s="35">
        <v>1666.09</v>
      </c>
      <c r="J64" s="262">
        <v>196.15</v>
      </c>
      <c r="K64" s="444"/>
      <c r="L64" s="321">
        <f t="shared" si="19"/>
        <v>-3.7605249591889323E-2</v>
      </c>
      <c r="M64" s="440"/>
      <c r="N64" s="493">
        <f>VLOOKUP(B64,'FX rates'!$B$9:$K$124,9,FALSE)</f>
        <v>10.699</v>
      </c>
      <c r="O64" s="494">
        <f>VLOOKUP(B64,'FX rates'!$B$9:$K$124,10,FALSE)</f>
        <v>10.310815833333333</v>
      </c>
      <c r="P64" s="440"/>
      <c r="Q64" s="560" t="s">
        <v>420</v>
      </c>
      <c r="R64" s="341">
        <f t="shared" si="4"/>
        <v>167.51191700158896</v>
      </c>
      <c r="S64" s="35">
        <f t="shared" si="5"/>
        <v>162.13851761846902</v>
      </c>
      <c r="T64" s="262">
        <f t="shared" si="6"/>
        <v>5.373399383119918</v>
      </c>
      <c r="U64" s="15"/>
      <c r="V64" s="341">
        <f t="shared" si="7"/>
        <v>180.61034452576052</v>
      </c>
      <c r="W64" s="35">
        <f t="shared" si="9"/>
        <v>161.58663164303439</v>
      </c>
      <c r="X64" s="262">
        <f t="shared" si="8"/>
        <v>19.023712882726141</v>
      </c>
      <c r="Y64" s="15"/>
      <c r="Z64" s="363">
        <f t="shared" si="18"/>
        <v>-7.2523130159376503E-2</v>
      </c>
      <c r="AA64" s="346"/>
      <c r="AB64" s="579"/>
      <c r="AC64" s="1120"/>
      <c r="AD64" s="1120"/>
      <c r="AE64" s="1120"/>
      <c r="AF64" s="1121"/>
      <c r="AG64" s="1122"/>
      <c r="AH64" s="583"/>
      <c r="AI64" s="581"/>
      <c r="AJ64" s="582"/>
      <c r="AK64" s="582"/>
    </row>
    <row r="65" spans="2:37" hidden="1" x14ac:dyDescent="0.25">
      <c r="B65" s="610" t="s">
        <v>587</v>
      </c>
      <c r="C65" s="674" t="s">
        <v>588</v>
      </c>
      <c r="D65" s="675">
        <f t="shared" si="1"/>
        <v>1253.6500000000001</v>
      </c>
      <c r="E65" s="676">
        <v>1118.95</v>
      </c>
      <c r="F65" s="677">
        <v>134.69999999999999</v>
      </c>
      <c r="G65" s="446"/>
      <c r="H65" s="341">
        <f t="shared" si="12"/>
        <v>0</v>
      </c>
      <c r="I65" s="35">
        <v>0</v>
      </c>
      <c r="J65" s="262">
        <v>0</v>
      </c>
      <c r="K65" s="444"/>
      <c r="L65" s="321" t="e">
        <f t="shared" si="19"/>
        <v>#DIV/0!</v>
      </c>
      <c r="M65" s="440"/>
      <c r="N65" s="493">
        <f>VLOOKUP(B65,'FX rates'!$B$9:$K$124,9,FALSE)</f>
        <v>0.30416666666666659</v>
      </c>
      <c r="O65" s="494">
        <f>VLOOKUP(B65,'FX rates'!$B$9:$K$124,10,FALSE)</f>
        <v>0.30499999999999999</v>
      </c>
      <c r="P65" s="440"/>
      <c r="Q65" s="560" t="s">
        <v>587</v>
      </c>
      <c r="R65" s="341">
        <f t="shared" si="4"/>
        <v>4121.5890410958918</v>
      </c>
      <c r="S65" s="35">
        <f t="shared" si="5"/>
        <v>3678.7397260273983</v>
      </c>
      <c r="T65" s="262">
        <f t="shared" si="6"/>
        <v>442.84931506849324</v>
      </c>
      <c r="U65" s="15"/>
      <c r="V65" s="341">
        <f t="shared" si="7"/>
        <v>0</v>
      </c>
      <c r="W65" s="35">
        <f t="shared" si="9"/>
        <v>0</v>
      </c>
      <c r="X65" s="262">
        <f t="shared" si="8"/>
        <v>0</v>
      </c>
      <c r="Y65" s="15"/>
      <c r="Z65" s="363" t="e">
        <f t="shared" si="18"/>
        <v>#DIV/0!</v>
      </c>
      <c r="AA65" s="346"/>
      <c r="AB65" s="579"/>
      <c r="AC65" s="1120"/>
      <c r="AD65" s="1120"/>
      <c r="AE65" s="1120"/>
      <c r="AF65" s="1121"/>
      <c r="AG65" s="1122"/>
      <c r="AH65" s="583"/>
      <c r="AI65" s="581"/>
      <c r="AJ65" s="582"/>
      <c r="AK65" s="582"/>
    </row>
    <row r="66" spans="2:37" x14ac:dyDescent="0.25">
      <c r="B66" s="610" t="s">
        <v>62</v>
      </c>
      <c r="C66" s="674" t="s">
        <v>63</v>
      </c>
      <c r="D66" s="675">
        <f t="shared" si="1"/>
        <v>31191.95</v>
      </c>
      <c r="E66" s="676">
        <v>31190.36</v>
      </c>
      <c r="F66" s="677">
        <v>1.59</v>
      </c>
      <c r="G66" s="446"/>
      <c r="H66" s="317">
        <f t="shared" si="12"/>
        <v>37121.799999999996</v>
      </c>
      <c r="I66" s="35">
        <v>37113.81</v>
      </c>
      <c r="J66" s="262">
        <v>7.99</v>
      </c>
      <c r="K66" s="444"/>
      <c r="L66" s="321">
        <f t="shared" si="19"/>
        <v>-0.15974036819335258</v>
      </c>
      <c r="M66" s="440"/>
      <c r="N66" s="493">
        <f>VLOOKUP(B66,'FX rates'!$B$9:$K$124,9,FALSE)</f>
        <v>9.6028333333333329</v>
      </c>
      <c r="O66" s="494">
        <f>VLOOKUP(B66,'FX rates'!$B$9:$K$124,10,FALSE)</f>
        <v>9.3658333333333346</v>
      </c>
      <c r="P66" s="440"/>
      <c r="Q66" s="560" t="s">
        <v>62</v>
      </c>
      <c r="R66" s="317">
        <f t="shared" si="4"/>
        <v>3248.202787371783</v>
      </c>
      <c r="S66" s="35">
        <f t="shared" si="5"/>
        <v>3248.0372112397386</v>
      </c>
      <c r="T66" s="262">
        <f t="shared" si="6"/>
        <v>0.16557613204436192</v>
      </c>
      <c r="U66" s="15"/>
      <c r="V66" s="317">
        <f t="shared" si="7"/>
        <v>3963.5341222528687</v>
      </c>
      <c r="W66" s="35">
        <f t="shared" si="9"/>
        <v>3962.681021443188</v>
      </c>
      <c r="X66" s="262">
        <f t="shared" si="8"/>
        <v>0.85310080968057644</v>
      </c>
      <c r="Y66" s="15"/>
      <c r="Z66" s="363">
        <f t="shared" si="18"/>
        <v>-0.18047815732553651</v>
      </c>
      <c r="AA66" s="65"/>
      <c r="AB66" s="579"/>
      <c r="AC66" s="1120"/>
      <c r="AD66" s="1120"/>
      <c r="AE66" s="1120"/>
      <c r="AF66" s="1121"/>
      <c r="AG66" s="1122"/>
      <c r="AH66" s="583"/>
      <c r="AI66" s="581"/>
      <c r="AJ66" s="582"/>
      <c r="AK66" s="582"/>
    </row>
    <row r="67" spans="2:37" x14ac:dyDescent="0.25">
      <c r="B67" s="610" t="s">
        <v>125</v>
      </c>
      <c r="C67" s="674" t="s">
        <v>423</v>
      </c>
      <c r="D67" s="675">
        <f t="shared" si="1"/>
        <v>88248.16</v>
      </c>
      <c r="E67" s="676">
        <v>88248.16</v>
      </c>
      <c r="F67" s="677">
        <v>0</v>
      </c>
      <c r="G67" s="446"/>
      <c r="H67" s="341">
        <f t="shared" si="12"/>
        <v>263104.57</v>
      </c>
      <c r="I67" s="35">
        <v>263104.57</v>
      </c>
      <c r="J67" s="262">
        <v>0</v>
      </c>
      <c r="K67" s="444"/>
      <c r="L67" s="321">
        <f t="shared" si="19"/>
        <v>-0.66458902633276196</v>
      </c>
      <c r="M67" s="440"/>
      <c r="N67" s="493">
        <f>VLOOKUP(B67,'FX rates'!$B$9:$K$124,9,FALSE)</f>
        <v>586.98458333333338</v>
      </c>
      <c r="O67" s="494">
        <f>VLOOKUP(B67,'FX rates'!$B$9:$K$124,10,FALSE)</f>
        <v>556.63650000000007</v>
      </c>
      <c r="P67" s="440"/>
      <c r="Q67" s="560" t="s">
        <v>125</v>
      </c>
      <c r="R67" s="341">
        <f t="shared" si="4"/>
        <v>150.34152941268331</v>
      </c>
      <c r="S67" s="35">
        <f t="shared" si="5"/>
        <v>150.34152941268331</v>
      </c>
      <c r="T67" s="262">
        <f t="shared" si="6"/>
        <v>0</v>
      </c>
      <c r="U67" s="15"/>
      <c r="V67" s="341">
        <f t="shared" si="7"/>
        <v>472.66855479293935</v>
      </c>
      <c r="W67" s="35">
        <f t="shared" si="9"/>
        <v>472.66855479293935</v>
      </c>
      <c r="X67" s="262">
        <f t="shared" si="8"/>
        <v>0</v>
      </c>
      <c r="Y67" s="15"/>
      <c r="Z67" s="363">
        <f t="shared" si="18"/>
        <v>-0.6819303338709658</v>
      </c>
      <c r="AA67" s="346"/>
      <c r="AB67" s="579"/>
      <c r="AC67" s="1120"/>
      <c r="AD67" s="1120"/>
      <c r="AE67" s="1120"/>
      <c r="AF67" s="1121"/>
      <c r="AG67" s="1122"/>
      <c r="AH67" s="583"/>
      <c r="AI67" s="581"/>
      <c r="AJ67" s="582"/>
      <c r="AK67" s="582"/>
    </row>
    <row r="68" spans="2:37" x14ac:dyDescent="0.25">
      <c r="B68" s="610" t="s">
        <v>127</v>
      </c>
      <c r="C68" s="674" t="s">
        <v>128</v>
      </c>
      <c r="D68" s="675">
        <f t="shared" si="1"/>
        <v>8907.5299999999988</v>
      </c>
      <c r="E68" s="676">
        <v>8730.07</v>
      </c>
      <c r="F68" s="677">
        <v>177.46</v>
      </c>
      <c r="G68" s="446"/>
      <c r="H68" s="341">
        <f t="shared" si="12"/>
        <v>9933.3799999999992</v>
      </c>
      <c r="I68" s="35">
        <v>9888.92</v>
      </c>
      <c r="J68" s="262">
        <v>44.46</v>
      </c>
      <c r="K68" s="444"/>
      <c r="L68" s="321">
        <f t="shared" si="19"/>
        <v>-0.10327300475769581</v>
      </c>
      <c r="M68" s="440"/>
      <c r="N68" s="493">
        <f>VLOOKUP(B68,'FX rates'!$B$9:$K$124,9,FALSE)</f>
        <v>4.243833333333332</v>
      </c>
      <c r="O68" s="494">
        <f>VLOOKUP(B68,'FX rates'!$B$9:$K$124,10,FALSE)</f>
        <v>3.9443333333333328</v>
      </c>
      <c r="P68" s="440"/>
      <c r="Q68" s="560" t="s">
        <v>127</v>
      </c>
      <c r="R68" s="341">
        <f t="shared" si="4"/>
        <v>2098.9349251855638</v>
      </c>
      <c r="S68" s="35">
        <f t="shared" si="5"/>
        <v>2057.1189569178814</v>
      </c>
      <c r="T68" s="262">
        <f t="shared" si="6"/>
        <v>41.815968267682535</v>
      </c>
      <c r="U68" s="15"/>
      <c r="V68" s="341">
        <f t="shared" si="7"/>
        <v>2518.3926307783322</v>
      </c>
      <c r="W68" s="35">
        <f t="shared" si="9"/>
        <v>2507.1207639651825</v>
      </c>
      <c r="X68" s="262">
        <f t="shared" si="8"/>
        <v>11.271866813149668</v>
      </c>
      <c r="Y68" s="15"/>
      <c r="Z68" s="363">
        <f t="shared" si="18"/>
        <v>-0.16655770846308871</v>
      </c>
      <c r="AA68" s="346"/>
      <c r="AB68" s="579"/>
      <c r="AC68" s="1120"/>
      <c r="AD68" s="1120"/>
      <c r="AE68" s="1120"/>
      <c r="AF68" s="1121"/>
      <c r="AG68" s="1122"/>
      <c r="AH68" s="583"/>
      <c r="AI68" s="581"/>
      <c r="AJ68" s="582"/>
      <c r="AK68" s="582"/>
    </row>
    <row r="69" spans="2:37" x14ac:dyDescent="0.25">
      <c r="B69" s="610" t="s">
        <v>129</v>
      </c>
      <c r="C69" s="674" t="s">
        <v>130</v>
      </c>
      <c r="D69" s="675">
        <f t="shared" si="1"/>
        <v>2559751.73</v>
      </c>
      <c r="E69" s="676">
        <v>2559751.73</v>
      </c>
      <c r="F69" s="677">
        <v>0</v>
      </c>
      <c r="G69" s="446"/>
      <c r="H69" s="341">
        <f t="shared" si="12"/>
        <v>2772706.79</v>
      </c>
      <c r="I69" s="35">
        <v>2772706.79</v>
      </c>
      <c r="J69" s="262">
        <v>0</v>
      </c>
      <c r="K69" s="444"/>
      <c r="L69" s="321">
        <f t="shared" si="19"/>
        <v>-7.6804031630044831E-2</v>
      </c>
      <c r="M69" s="440"/>
      <c r="N69" s="493">
        <f>VLOOKUP(B69,'FX rates'!$B$9:$K$124,9,FALSE)</f>
        <v>291.17166666666668</v>
      </c>
      <c r="O69" s="494">
        <f>VLOOKUP(B69,'FX rates'!$B$9:$K$124,10,FALSE)</f>
        <v>271.40358333333336</v>
      </c>
      <c r="Q69" s="325" t="s">
        <v>129</v>
      </c>
      <c r="R69" s="341">
        <f t="shared" si="4"/>
        <v>8791.2115876659245</v>
      </c>
      <c r="S69" s="35">
        <f t="shared" si="5"/>
        <v>8791.2115876659245</v>
      </c>
      <c r="T69" s="262">
        <f t="shared" si="6"/>
        <v>0</v>
      </c>
      <c r="U69" s="15"/>
      <c r="V69" s="341">
        <f t="shared" si="7"/>
        <v>10216.176057611619</v>
      </c>
      <c r="W69" s="35">
        <f t="shared" si="9"/>
        <v>10216.176057611619</v>
      </c>
      <c r="X69" s="262">
        <f t="shared" si="8"/>
        <v>0</v>
      </c>
      <c r="Y69" s="15"/>
      <c r="Z69" s="363">
        <f t="shared" si="18"/>
        <v>-0.1394811974568525</v>
      </c>
      <c r="AA69" s="346"/>
      <c r="AB69" s="579"/>
      <c r="AC69" s="1120"/>
      <c r="AD69" s="1120"/>
      <c r="AE69" s="1120"/>
      <c r="AF69" s="1121"/>
      <c r="AG69" s="1122"/>
      <c r="AH69" s="583"/>
      <c r="AI69" s="581"/>
      <c r="AJ69" s="582"/>
      <c r="AK69" s="582"/>
    </row>
    <row r="70" spans="2:37" x14ac:dyDescent="0.25">
      <c r="B70" s="728" t="s">
        <v>594</v>
      </c>
      <c r="C70" s="674" t="s">
        <v>595</v>
      </c>
      <c r="D70" s="675">
        <f t="shared" si="1"/>
        <v>297.22000000000003</v>
      </c>
      <c r="E70" s="676">
        <v>297.22000000000003</v>
      </c>
      <c r="F70" s="677">
        <v>0</v>
      </c>
      <c r="G70" s="446"/>
      <c r="H70" s="341">
        <f t="shared" si="12"/>
        <v>359.4</v>
      </c>
      <c r="I70" s="35">
        <v>359.4</v>
      </c>
      <c r="J70" s="262">
        <v>0</v>
      </c>
      <c r="K70" s="444"/>
      <c r="L70" s="321">
        <f t="shared" si="19"/>
        <v>-0.17301057317751795</v>
      </c>
      <c r="M70" s="440"/>
      <c r="N70" s="493">
        <f>VLOOKUP(B70,'FX rates'!$B$9:$K$124,9,FALSE)</f>
        <v>1.7504166666666665</v>
      </c>
      <c r="O70" s="494">
        <f>VLOOKUP(B70,'FX rates'!$B$9:$K$124,10,FALSE)</f>
        <v>1.6589425000000002</v>
      </c>
      <c r="Q70" s="1072" t="s">
        <v>594</v>
      </c>
      <c r="R70" s="341">
        <f t="shared" si="4"/>
        <v>169.799571530588</v>
      </c>
      <c r="S70" s="35">
        <f t="shared" si="5"/>
        <v>169.799571530588</v>
      </c>
      <c r="T70" s="262">
        <f t="shared" si="6"/>
        <v>0</v>
      </c>
      <c r="U70" s="15"/>
      <c r="V70" s="341">
        <f t="shared" si="7"/>
        <v>216.64403678849624</v>
      </c>
      <c r="W70" s="35">
        <f t="shared" si="9"/>
        <v>216.64403678849624</v>
      </c>
      <c r="X70" s="262">
        <f t="shared" si="8"/>
        <v>0</v>
      </c>
      <c r="Y70" s="15"/>
      <c r="Z70" s="363">
        <f t="shared" si="18"/>
        <v>-0.21622780830861843</v>
      </c>
      <c r="AA70" s="346"/>
      <c r="AB70" s="579"/>
      <c r="AC70" s="1120"/>
      <c r="AD70" s="1120"/>
      <c r="AE70" s="1120"/>
      <c r="AF70" s="1121"/>
      <c r="AG70" s="1122"/>
      <c r="AH70" s="583"/>
      <c r="AI70" s="581"/>
      <c r="AJ70" s="582"/>
      <c r="AK70" s="582"/>
    </row>
    <row r="71" spans="2:37" x14ac:dyDescent="0.25">
      <c r="B71" s="673" t="s">
        <v>501</v>
      </c>
      <c r="C71" s="674" t="s">
        <v>57</v>
      </c>
      <c r="D71" s="675">
        <f t="shared" si="1"/>
        <v>1691134.7</v>
      </c>
      <c r="E71" s="676">
        <v>720948</v>
      </c>
      <c r="F71" s="677">
        <v>970186.7</v>
      </c>
      <c r="G71" s="446"/>
      <c r="H71" s="317">
        <f t="shared" si="12"/>
        <v>2383047.6</v>
      </c>
      <c r="I71" s="35">
        <v>0</v>
      </c>
      <c r="J71" s="262">
        <v>2383047.6</v>
      </c>
      <c r="K71" s="444"/>
      <c r="L71" s="321">
        <f t="shared" si="19"/>
        <v>-0.29034791415832406</v>
      </c>
      <c r="M71" s="440"/>
      <c r="N71" s="493">
        <f>VLOOKUP(B71,'FX rates'!$B$9:$K$124,9,FALSE)</f>
        <v>0.8942500000000001</v>
      </c>
      <c r="O71" s="494">
        <f>VLOOKUP(B71,'FX rates'!$B$9:$K$124,10,FALSE)</f>
        <v>0.84750000000000014</v>
      </c>
      <c r="Q71" s="326" t="s">
        <v>501</v>
      </c>
      <c r="R71" s="317">
        <f t="shared" si="4"/>
        <v>1891120.7156835336</v>
      </c>
      <c r="S71" s="35">
        <f t="shared" si="5"/>
        <v>806204.08163265302</v>
      </c>
      <c r="T71" s="262">
        <f t="shared" si="6"/>
        <v>1084916.6340508806</v>
      </c>
      <c r="U71" s="15"/>
      <c r="V71" s="317">
        <f t="shared" si="7"/>
        <v>2811855.5752212387</v>
      </c>
      <c r="W71" s="35">
        <f t="shared" si="9"/>
        <v>0</v>
      </c>
      <c r="X71" s="262">
        <f t="shared" si="8"/>
        <v>2811855.5752212387</v>
      </c>
      <c r="Y71" s="15"/>
      <c r="Z71" s="363">
        <f t="shared" si="18"/>
        <v>-0.3274474221405419</v>
      </c>
      <c r="AA71" s="65"/>
      <c r="AB71" s="1119"/>
      <c r="AC71" s="1120"/>
      <c r="AD71" s="1120"/>
      <c r="AE71" s="1120"/>
      <c r="AF71" s="1121"/>
      <c r="AG71" s="1122"/>
      <c r="AH71" s="583"/>
      <c r="AI71" s="581"/>
      <c r="AJ71" s="582"/>
      <c r="AK71" s="582"/>
    </row>
    <row r="72" spans="2:37" x14ac:dyDescent="0.25">
      <c r="B72" s="610" t="s">
        <v>597</v>
      </c>
      <c r="C72" s="674" t="s">
        <v>598</v>
      </c>
      <c r="D72" s="675">
        <f t="shared" si="1"/>
        <v>108779.78</v>
      </c>
      <c r="E72" s="676">
        <v>86827.92</v>
      </c>
      <c r="F72" s="677">
        <v>21951.86</v>
      </c>
      <c r="G72" s="446"/>
      <c r="H72" s="317">
        <f t="shared" si="12"/>
        <v>142565.82</v>
      </c>
      <c r="I72" s="35">
        <v>116295.53</v>
      </c>
      <c r="J72" s="262">
        <v>26270.29</v>
      </c>
      <c r="K72" s="444"/>
      <c r="L72" s="321">
        <f t="shared" si="19"/>
        <v>-0.2369855551632222</v>
      </c>
      <c r="M72" s="440"/>
      <c r="N72" s="493">
        <f>VLOOKUP(B72,'FX rates'!$B$9:$K$124,9,FALSE)</f>
        <v>22.989333333333335</v>
      </c>
      <c r="O72" s="494">
        <f>VLOOKUP(B72,'FX rates'!$B$9:$K$124,10,FALSE)</f>
        <v>21.808149999999998</v>
      </c>
      <c r="Q72" s="1072" t="s">
        <v>597</v>
      </c>
      <c r="R72" s="317">
        <f t="shared" si="4"/>
        <v>4731.750086996868</v>
      </c>
      <c r="S72" s="35">
        <f t="shared" si="5"/>
        <v>3776.8785523721144</v>
      </c>
      <c r="T72" s="262">
        <f t="shared" si="6"/>
        <v>954.87153462475351</v>
      </c>
      <c r="U72" s="15"/>
      <c r="V72" s="317">
        <f t="shared" si="7"/>
        <v>6537.2725334336028</v>
      </c>
      <c r="W72" s="35">
        <f t="shared" si="9"/>
        <v>5332.663705999822</v>
      </c>
      <c r="X72" s="262">
        <f t="shared" si="8"/>
        <v>1204.6088274337806</v>
      </c>
      <c r="Y72" s="15"/>
      <c r="Z72" s="363">
        <f t="shared" si="18"/>
        <v>-0.27618895146297529</v>
      </c>
      <c r="AA72" s="65"/>
      <c r="AB72" s="579"/>
      <c r="AC72" s="1120"/>
      <c r="AD72" s="1120"/>
      <c r="AE72" s="1120"/>
      <c r="AF72" s="1121"/>
      <c r="AG72" s="1122"/>
      <c r="AH72" s="583"/>
      <c r="AI72" s="581"/>
      <c r="AJ72" s="582"/>
      <c r="AK72" s="582"/>
    </row>
    <row r="73" spans="2:37" x14ac:dyDescent="0.25">
      <c r="B73" s="610" t="s">
        <v>599</v>
      </c>
      <c r="C73" s="674" t="s">
        <v>57</v>
      </c>
      <c r="D73" s="675">
        <f t="shared" si="1"/>
        <v>30979.699999999997</v>
      </c>
      <c r="E73" s="676">
        <v>29864.1</v>
      </c>
      <c r="F73" s="677">
        <v>1115.5999999999999</v>
      </c>
      <c r="G73" s="446"/>
      <c r="H73" s="317">
        <f t="shared" si="12"/>
        <v>35220.1</v>
      </c>
      <c r="I73" s="35">
        <v>34451.599999999999</v>
      </c>
      <c r="J73" s="262">
        <v>768.5</v>
      </c>
      <c r="K73" s="444"/>
      <c r="L73" s="321">
        <f t="shared" si="19"/>
        <v>-0.12039715957649189</v>
      </c>
      <c r="M73" s="440"/>
      <c r="N73" s="493">
        <f>VLOOKUP(B73,'FX rates'!$B$9:$K$124,9,FALSE)</f>
        <v>0.8942500000000001</v>
      </c>
      <c r="O73" s="494">
        <f>VLOOKUP(B73,'FX rates'!$B$9:$K$124,10,FALSE)</f>
        <v>0.84750000000000014</v>
      </c>
      <c r="Q73" s="326" t="s">
        <v>599</v>
      </c>
      <c r="R73" s="317">
        <f t="shared" si="4"/>
        <v>34643.220575901592</v>
      </c>
      <c r="S73" s="35">
        <f t="shared" si="5"/>
        <v>33395.694716242659</v>
      </c>
      <c r="T73" s="262">
        <f t="shared" si="6"/>
        <v>1247.5258596589317</v>
      </c>
      <c r="U73" s="15"/>
      <c r="V73" s="317">
        <f t="shared" si="7"/>
        <v>41557.640117994095</v>
      </c>
      <c r="W73" s="35">
        <f t="shared" si="9"/>
        <v>40650.855457227131</v>
      </c>
      <c r="X73" s="262">
        <f t="shared" si="8"/>
        <v>906.78466076696145</v>
      </c>
      <c r="Y73" s="15"/>
      <c r="Z73" s="363">
        <f t="shared" si="18"/>
        <v>-0.16638142884101403</v>
      </c>
      <c r="AA73" s="65"/>
      <c r="AB73" s="579"/>
      <c r="AC73" s="1120"/>
      <c r="AD73" s="1120"/>
      <c r="AE73" s="1120"/>
      <c r="AF73" s="1121"/>
      <c r="AG73" s="1122"/>
      <c r="AH73" s="583"/>
      <c r="AI73" s="581"/>
      <c r="AJ73" s="582"/>
      <c r="AK73" s="582"/>
    </row>
    <row r="74" spans="2:37" x14ac:dyDescent="0.25">
      <c r="B74" s="610" t="s">
        <v>64</v>
      </c>
      <c r="C74" s="674" t="s">
        <v>57</v>
      </c>
      <c r="D74" s="675">
        <f t="shared" si="1"/>
        <v>49.97</v>
      </c>
      <c r="E74" s="676">
        <v>49.97</v>
      </c>
      <c r="F74" s="677">
        <v>0</v>
      </c>
      <c r="G74" s="446"/>
      <c r="H74" s="317">
        <f t="shared" si="12"/>
        <v>48.72</v>
      </c>
      <c r="I74" s="35">
        <v>48.72</v>
      </c>
      <c r="J74" s="262">
        <v>0</v>
      </c>
      <c r="K74" s="444"/>
      <c r="L74" s="321">
        <f t="shared" si="19"/>
        <v>2.5656814449917898E-2</v>
      </c>
      <c r="M74" s="440"/>
      <c r="N74" s="493">
        <f>VLOOKUP(B74,'FX rates'!$B$9:$K$124,9,FALSE)</f>
        <v>0.8942500000000001</v>
      </c>
      <c r="O74" s="494">
        <f>VLOOKUP(B74,'FX rates'!$B$9:$K$124,10,FALSE)</f>
        <v>0.84750000000000014</v>
      </c>
      <c r="Q74" s="325" t="s">
        <v>64</v>
      </c>
      <c r="R74" s="317">
        <f t="shared" si="4"/>
        <v>55.879228403690234</v>
      </c>
      <c r="S74" s="35">
        <f t="shared" si="5"/>
        <v>55.879228403690234</v>
      </c>
      <c r="T74" s="262">
        <f t="shared" si="6"/>
        <v>0</v>
      </c>
      <c r="U74" s="15"/>
      <c r="V74" s="317">
        <f t="shared" si="7"/>
        <v>57.486725663716804</v>
      </c>
      <c r="W74" s="35">
        <f t="shared" si="9"/>
        <v>57.486725663716804</v>
      </c>
      <c r="X74" s="262">
        <f t="shared" si="8"/>
        <v>0</v>
      </c>
      <c r="Y74" s="15"/>
      <c r="Z74" s="363">
        <f t="shared" si="18"/>
        <v>-2.7962929554033567E-2</v>
      </c>
      <c r="AA74" s="65"/>
      <c r="AB74" s="579"/>
      <c r="AC74" s="1120"/>
      <c r="AD74" s="1120"/>
      <c r="AE74" s="1120"/>
      <c r="AF74" s="1121"/>
      <c r="AG74" s="1122"/>
      <c r="AH74" s="583"/>
      <c r="AI74" s="581"/>
      <c r="AJ74" s="582"/>
      <c r="AK74" s="582"/>
    </row>
    <row r="75" spans="2:37" hidden="1" x14ac:dyDescent="0.25">
      <c r="B75" s="610" t="s">
        <v>601</v>
      </c>
      <c r="C75" s="674" t="s">
        <v>602</v>
      </c>
      <c r="D75" s="675" t="e">
        <f t="shared" ref="D75:D107" si="20">E75+F75</f>
        <v>#VALUE!</v>
      </c>
      <c r="E75" s="676" t="s">
        <v>101</v>
      </c>
      <c r="F75" s="677" t="s">
        <v>101</v>
      </c>
      <c r="G75" s="446"/>
      <c r="H75" s="317">
        <f t="shared" ref="H75:H107" si="21">I75+J75</f>
        <v>0</v>
      </c>
      <c r="I75" s="35">
        <v>0</v>
      </c>
      <c r="J75" s="262">
        <v>0</v>
      </c>
      <c r="K75" s="444"/>
      <c r="L75" s="321" t="e">
        <f t="shared" si="19"/>
        <v>#VALUE!</v>
      </c>
      <c r="M75" s="440"/>
      <c r="N75" s="493">
        <f>VLOOKUP(B75,'FX rates'!$B$9:$K$124,9,FALSE)</f>
        <v>2311.8449999999998</v>
      </c>
      <c r="O75" s="494" t="str">
        <f>VLOOKUP(B75,'FX rates'!$B$9:$K$124,10,FALSE)</f>
        <v>NA</v>
      </c>
      <c r="Q75" s="325" t="s">
        <v>601</v>
      </c>
      <c r="R75" s="317" t="e">
        <f t="shared" ref="R75:R107" si="22">SUM(S75:T75)</f>
        <v>#VALUE!</v>
      </c>
      <c r="S75" s="35" t="e">
        <f t="shared" ref="S75:S107" si="23">E75/N75</f>
        <v>#VALUE!</v>
      </c>
      <c r="T75" s="262" t="e">
        <f t="shared" ref="T75:T107" si="24">F75/N75</f>
        <v>#VALUE!</v>
      </c>
      <c r="U75" s="15"/>
      <c r="V75" s="317" t="e">
        <f t="shared" ref="V75:V107" si="25">W75+X75</f>
        <v>#VALUE!</v>
      </c>
      <c r="W75" s="35" t="e">
        <f t="shared" si="9"/>
        <v>#VALUE!</v>
      </c>
      <c r="X75" s="262" t="e">
        <f t="shared" ref="X75:X107" si="26">J75/O75</f>
        <v>#VALUE!</v>
      </c>
      <c r="Y75" s="15"/>
      <c r="Z75" s="363" t="e">
        <f t="shared" si="18"/>
        <v>#VALUE!</v>
      </c>
      <c r="AA75" s="65"/>
      <c r="AB75" s="579"/>
      <c r="AC75" s="1120"/>
      <c r="AD75" s="1120"/>
      <c r="AE75" s="1120"/>
      <c r="AF75" s="1121"/>
      <c r="AG75" s="1122"/>
      <c r="AH75" s="583"/>
      <c r="AI75" s="581"/>
      <c r="AJ75" s="582"/>
      <c r="AK75" s="582"/>
    </row>
    <row r="76" spans="2:37" x14ac:dyDescent="0.25">
      <c r="B76" s="610" t="s">
        <v>603</v>
      </c>
      <c r="C76" s="674" t="s">
        <v>57</v>
      </c>
      <c r="D76" s="675">
        <f t="shared" si="20"/>
        <v>1343804.6</v>
      </c>
      <c r="E76" s="676">
        <v>1204494</v>
      </c>
      <c r="F76" s="677">
        <v>139310.6</v>
      </c>
      <c r="G76" s="446"/>
      <c r="H76" s="317">
        <f t="shared" si="21"/>
        <v>1538059.9000000001</v>
      </c>
      <c r="I76" s="35">
        <v>1412030.1</v>
      </c>
      <c r="J76" s="262">
        <v>126029.8</v>
      </c>
      <c r="K76" s="444"/>
      <c r="L76" s="321">
        <f t="shared" si="19"/>
        <v>-0.12629891722682585</v>
      </c>
      <c r="M76" s="440"/>
      <c r="N76" s="493">
        <f>VLOOKUP(B76,'FX rates'!$B$9:$K$124,9,FALSE)</f>
        <v>0.8942500000000001</v>
      </c>
      <c r="O76" s="494">
        <f>VLOOKUP(B76,'FX rates'!$B$9:$K$124,10,FALSE)</f>
        <v>0.84750000000000014</v>
      </c>
      <c r="Q76" s="325" t="s">
        <v>603</v>
      </c>
      <c r="R76" s="317">
        <f t="shared" si="22"/>
        <v>1502716.9136147609</v>
      </c>
      <c r="S76" s="35">
        <f t="shared" si="23"/>
        <v>1346932.0659770756</v>
      </c>
      <c r="T76" s="262">
        <f t="shared" si="24"/>
        <v>155784.84763768519</v>
      </c>
      <c r="U76" s="15"/>
      <c r="V76" s="317">
        <f t="shared" si="25"/>
        <v>1814819.9410029498</v>
      </c>
      <c r="W76" s="35">
        <f t="shared" si="9"/>
        <v>1666112.2123893804</v>
      </c>
      <c r="X76" s="262">
        <f t="shared" si="26"/>
        <v>148707.72861356931</v>
      </c>
      <c r="Y76" s="15"/>
      <c r="Z76" s="363">
        <f t="shared" si="18"/>
        <v>-0.17197465177493421</v>
      </c>
      <c r="AA76" s="65"/>
      <c r="AB76" s="579"/>
      <c r="AC76" s="1120"/>
      <c r="AD76" s="1120"/>
      <c r="AE76" s="1120"/>
      <c r="AF76" s="1121"/>
      <c r="AG76" s="1122"/>
      <c r="AH76" s="583"/>
      <c r="AI76" s="581"/>
      <c r="AJ76" s="582"/>
      <c r="AK76" s="582"/>
    </row>
    <row r="77" spans="2:37" x14ac:dyDescent="0.25">
      <c r="B77" s="610" t="s">
        <v>65</v>
      </c>
      <c r="C77" s="674" t="s">
        <v>54</v>
      </c>
      <c r="D77" s="675">
        <f t="shared" si="20"/>
        <v>50741.79</v>
      </c>
      <c r="E77" s="676">
        <v>50741.79</v>
      </c>
      <c r="F77" s="677">
        <v>0</v>
      </c>
      <c r="G77" s="446"/>
      <c r="H77" s="317">
        <f t="shared" si="21"/>
        <v>59155.25</v>
      </c>
      <c r="I77" s="35">
        <v>59155.25</v>
      </c>
      <c r="J77" s="262">
        <v>0</v>
      </c>
      <c r="K77" s="444"/>
      <c r="L77" s="321">
        <f t="shared" si="19"/>
        <v>-0.14222676770024636</v>
      </c>
      <c r="M77" s="440"/>
      <c r="N77" s="493">
        <f>VLOOKUP(B77,'FX rates'!$B$9:$K$124,9,FALSE)</f>
        <v>3.6729166666666675</v>
      </c>
      <c r="O77" s="494">
        <f>VLOOKUP(B77,'FX rates'!$B$9:$K$124,10,FALSE)</f>
        <v>3.6727500000000011</v>
      </c>
      <c r="Q77" s="325" t="s">
        <v>65</v>
      </c>
      <c r="R77" s="317">
        <f t="shared" si="22"/>
        <v>13815.12149744753</v>
      </c>
      <c r="S77" s="35">
        <f t="shared" si="23"/>
        <v>13815.12149744753</v>
      </c>
      <c r="T77" s="262">
        <f t="shared" si="24"/>
        <v>0</v>
      </c>
      <c r="U77" s="15"/>
      <c r="V77" s="317">
        <f t="shared" si="25"/>
        <v>16106.527806139809</v>
      </c>
      <c r="W77" s="35">
        <f t="shared" ref="W77:W107" si="27">I77/O77</f>
        <v>16106.527806139809</v>
      </c>
      <c r="X77" s="262">
        <f t="shared" si="26"/>
        <v>0</v>
      </c>
      <c r="Y77" s="15"/>
      <c r="Z77" s="321">
        <f t="shared" si="17"/>
        <v>-0.1422656910460115</v>
      </c>
      <c r="AA77" s="65"/>
      <c r="AB77" s="579"/>
      <c r="AC77" s="1120"/>
      <c r="AD77" s="1120"/>
      <c r="AE77" s="1120"/>
      <c r="AF77" s="1121"/>
      <c r="AG77" s="1122"/>
      <c r="AH77" s="583"/>
      <c r="AI77" s="581"/>
      <c r="AJ77" s="582"/>
      <c r="AK77" s="582"/>
    </row>
    <row r="78" spans="2:37" x14ac:dyDescent="0.25">
      <c r="B78" s="610" t="s">
        <v>67</v>
      </c>
      <c r="C78" s="674" t="s">
        <v>57</v>
      </c>
      <c r="D78" s="675">
        <f t="shared" si="20"/>
        <v>1712867</v>
      </c>
      <c r="E78" s="676">
        <v>1712784</v>
      </c>
      <c r="F78" s="677">
        <v>83</v>
      </c>
      <c r="G78" s="446"/>
      <c r="H78" s="317">
        <f t="shared" si="21"/>
        <v>1864832</v>
      </c>
      <c r="I78" s="35">
        <v>1864697</v>
      </c>
      <c r="J78" s="262">
        <v>135</v>
      </c>
      <c r="K78" s="444"/>
      <c r="L78" s="321">
        <f t="shared" si="19"/>
        <v>-8.1489914372983738E-2</v>
      </c>
      <c r="M78" s="440"/>
      <c r="N78" s="493">
        <f>VLOOKUP(B78,'FX rates'!$B$9:$K$124,9,FALSE)</f>
        <v>0.8942500000000001</v>
      </c>
      <c r="O78" s="494">
        <f>VLOOKUP(B78,'FX rates'!$B$9:$K$124,10,FALSE)</f>
        <v>0.84750000000000014</v>
      </c>
      <c r="Q78" s="325" t="s">
        <v>67</v>
      </c>
      <c r="R78" s="317">
        <f t="shared" si="22"/>
        <v>1915422.9801509643</v>
      </c>
      <c r="S78" s="35">
        <f t="shared" si="23"/>
        <v>1915330.1649426892</v>
      </c>
      <c r="T78" s="262">
        <f t="shared" si="24"/>
        <v>92.815208275090853</v>
      </c>
      <c r="U78" s="15"/>
      <c r="V78" s="317">
        <f t="shared" si="25"/>
        <v>2200391.7404129789</v>
      </c>
      <c r="W78" s="35">
        <f t="shared" si="27"/>
        <v>2200232.4483775808</v>
      </c>
      <c r="X78" s="262">
        <f t="shared" si="26"/>
        <v>159.29203539823007</v>
      </c>
      <c r="Y78" s="15"/>
      <c r="Z78" s="321">
        <f t="shared" si="17"/>
        <v>-0.12950819394028923</v>
      </c>
      <c r="AA78" s="65"/>
      <c r="AB78" s="579"/>
      <c r="AC78" s="1120"/>
      <c r="AD78" s="1120"/>
      <c r="AE78" s="1120"/>
      <c r="AF78" s="1121"/>
      <c r="AG78" s="1122"/>
      <c r="AH78" s="583"/>
      <c r="AI78" s="581"/>
      <c r="AJ78" s="582"/>
      <c r="AK78" s="582"/>
    </row>
    <row r="79" spans="2:37" hidden="1" x14ac:dyDescent="0.25">
      <c r="B79" s="610" t="s">
        <v>607</v>
      </c>
      <c r="C79" s="674" t="s">
        <v>57</v>
      </c>
      <c r="D79" s="675">
        <f t="shared" si="20"/>
        <v>0</v>
      </c>
      <c r="E79" s="676">
        <v>0</v>
      </c>
      <c r="F79" s="677">
        <v>0</v>
      </c>
      <c r="G79" s="446"/>
      <c r="H79" s="317">
        <f t="shared" si="21"/>
        <v>28063.46</v>
      </c>
      <c r="I79" s="35">
        <v>28031.23</v>
      </c>
      <c r="J79" s="262">
        <v>32.229999999999997</v>
      </c>
      <c r="K79" s="444"/>
      <c r="L79" s="321">
        <f t="shared" ref="L79" si="28">(D79-H79)/H79</f>
        <v>-1</v>
      </c>
      <c r="M79" s="440"/>
      <c r="N79" s="493">
        <f>VLOOKUP(B79,'FX rates'!$B$9:$K$124,9,FALSE)</f>
        <v>0.8942500000000001</v>
      </c>
      <c r="O79" s="494">
        <f>VLOOKUP(B79,'FX rates'!$B$9:$K$124,10,FALSE)</f>
        <v>0.84750000000000014</v>
      </c>
      <c r="Q79" s="325" t="s">
        <v>607</v>
      </c>
      <c r="R79" s="317">
        <f t="shared" si="22"/>
        <v>0</v>
      </c>
      <c r="S79" s="35">
        <f t="shared" si="23"/>
        <v>0</v>
      </c>
      <c r="T79" s="262">
        <f t="shared" si="24"/>
        <v>0</v>
      </c>
      <c r="U79" s="15"/>
      <c r="V79" s="317">
        <f t="shared" si="25"/>
        <v>33113.227138643058</v>
      </c>
      <c r="W79" s="35">
        <f t="shared" si="27"/>
        <v>33075.197640117985</v>
      </c>
      <c r="X79" s="262">
        <f t="shared" si="26"/>
        <v>38.029498525073734</v>
      </c>
      <c r="Y79" s="15"/>
      <c r="Z79" s="321">
        <f t="shared" si="17"/>
        <v>-1</v>
      </c>
      <c r="AA79" s="65"/>
      <c r="AB79" s="579"/>
      <c r="AC79" s="1120"/>
      <c r="AD79" s="1120"/>
      <c r="AE79" s="1120"/>
      <c r="AF79" s="1121"/>
      <c r="AG79" s="1122"/>
      <c r="AH79" s="583"/>
      <c r="AI79" s="581"/>
      <c r="AJ79" s="582"/>
      <c r="AK79" s="582"/>
    </row>
    <row r="80" spans="2:37" x14ac:dyDescent="0.25">
      <c r="B80" s="560" t="s">
        <v>479</v>
      </c>
      <c r="C80" s="674" t="s">
        <v>140</v>
      </c>
      <c r="D80" s="675">
        <f t="shared" si="20"/>
        <v>1356365035.51</v>
      </c>
      <c r="E80" s="676">
        <v>1356365035.51</v>
      </c>
      <c r="F80" s="677">
        <v>0</v>
      </c>
      <c r="G80" s="446"/>
      <c r="H80" s="317">
        <f t="shared" si="21"/>
        <v>362972994.26999998</v>
      </c>
      <c r="I80" s="35">
        <v>362972994.26999998</v>
      </c>
      <c r="J80" s="262">
        <v>0</v>
      </c>
      <c r="K80" s="444"/>
      <c r="L80" s="321">
        <f t="shared" si="19"/>
        <v>2.7368208018832894</v>
      </c>
      <c r="M80" s="440"/>
      <c r="N80" s="493">
        <f>VLOOKUP(B80,'FX rates'!$B$9:$K$124,9,FALSE)</f>
        <v>42011.666666666664</v>
      </c>
      <c r="O80" s="494">
        <f>VLOOKUP(B80,'FX rates'!$B$9:$K$124,10,FALSE)</f>
        <v>41033.816666666666</v>
      </c>
      <c r="Q80" s="325" t="s">
        <v>479</v>
      </c>
      <c r="R80" s="317">
        <f t="shared" si="22"/>
        <v>32285.437430316979</v>
      </c>
      <c r="S80" s="35">
        <f t="shared" si="23"/>
        <v>32285.437430316979</v>
      </c>
      <c r="T80" s="262">
        <f t="shared" si="24"/>
        <v>0</v>
      </c>
      <c r="U80" s="15"/>
      <c r="V80" s="317">
        <f t="shared" si="25"/>
        <v>8845.7039523904878</v>
      </c>
      <c r="W80" s="35">
        <f t="shared" si="27"/>
        <v>8845.7039523904878</v>
      </c>
      <c r="X80" s="262">
        <f t="shared" si="26"/>
        <v>0</v>
      </c>
      <c r="Y80" s="15"/>
      <c r="Z80" s="321">
        <f t="shared" si="17"/>
        <v>2.6498437664299259</v>
      </c>
      <c r="AA80" s="65"/>
      <c r="AB80" s="579"/>
      <c r="AC80" s="1120"/>
      <c r="AD80" s="1120"/>
      <c r="AE80" s="1120"/>
      <c r="AF80" s="1121"/>
      <c r="AG80" s="1122"/>
      <c r="AH80" s="583"/>
      <c r="AI80" s="581"/>
      <c r="AJ80" s="582"/>
      <c r="AK80" s="582"/>
    </row>
    <row r="81" spans="2:37" x14ac:dyDescent="0.25">
      <c r="B81" s="610" t="s">
        <v>68</v>
      </c>
      <c r="C81" s="674" t="s">
        <v>69</v>
      </c>
      <c r="D81" s="675">
        <f t="shared" si="20"/>
        <v>4899592.68</v>
      </c>
      <c r="E81" s="676">
        <v>3987147.91</v>
      </c>
      <c r="F81" s="677">
        <v>912444.77</v>
      </c>
      <c r="G81" s="446"/>
      <c r="H81" s="317">
        <f t="shared" si="21"/>
        <v>5208841.42</v>
      </c>
      <c r="I81" s="35">
        <v>4242721.3899999997</v>
      </c>
      <c r="J81" s="262">
        <v>966120.03</v>
      </c>
      <c r="K81" s="444"/>
      <c r="L81" s="321">
        <f t="shared" si="19"/>
        <v>-5.9369966383042663E-2</v>
      </c>
      <c r="M81" s="440"/>
      <c r="N81" s="493">
        <f>VLOOKUP(B81,'FX rates'!$B$9:$K$124,9,FALSE)</f>
        <v>14.440916666666668</v>
      </c>
      <c r="O81" s="494">
        <f>VLOOKUP(B81,'FX rates'!$B$9:$K$124,10,FALSE)</f>
        <v>13.269833333333336</v>
      </c>
      <c r="Q81" s="325" t="s">
        <v>68</v>
      </c>
      <c r="R81" s="317">
        <f t="shared" si="22"/>
        <v>339285.43409640429</v>
      </c>
      <c r="S81" s="35">
        <f t="shared" si="23"/>
        <v>276100.74914450257</v>
      </c>
      <c r="T81" s="262">
        <f t="shared" si="24"/>
        <v>63184.684951901712</v>
      </c>
      <c r="U81" s="15"/>
      <c r="V81" s="317">
        <f t="shared" si="25"/>
        <v>392532.5427347743</v>
      </c>
      <c r="W81" s="35">
        <f t="shared" si="27"/>
        <v>319726.8031500018</v>
      </c>
      <c r="X81" s="262">
        <f t="shared" si="26"/>
        <v>72805.739584772469</v>
      </c>
      <c r="Y81" s="15"/>
      <c r="Z81" s="321">
        <f t="shared" si="17"/>
        <v>-0.13565017633289045</v>
      </c>
      <c r="AA81" s="65"/>
      <c r="AB81" s="579"/>
      <c r="AC81" s="1120"/>
      <c r="AD81" s="1120"/>
      <c r="AE81" s="1120"/>
      <c r="AF81" s="1121"/>
      <c r="AG81" s="1122"/>
      <c r="AH81" s="583"/>
      <c r="AI81" s="581"/>
      <c r="AJ81" s="582"/>
      <c r="AK81" s="582"/>
    </row>
    <row r="82" spans="2:37" x14ac:dyDescent="0.25">
      <c r="B82" s="610" t="s">
        <v>70</v>
      </c>
      <c r="C82" s="674" t="s">
        <v>71</v>
      </c>
      <c r="D82" s="675">
        <f t="shared" si="20"/>
        <v>201013.46</v>
      </c>
      <c r="E82" s="676">
        <v>132261.49</v>
      </c>
      <c r="F82" s="677">
        <v>68751.97</v>
      </c>
      <c r="G82" s="446"/>
      <c r="H82" s="317">
        <f t="shared" si="21"/>
        <v>530766.4</v>
      </c>
      <c r="I82" s="35">
        <v>486351.19</v>
      </c>
      <c r="J82" s="262">
        <v>44415.21</v>
      </c>
      <c r="K82" s="15"/>
      <c r="L82" s="321">
        <f t="shared" si="19"/>
        <v>-0.62127696854962944</v>
      </c>
      <c r="N82" s="493">
        <f>VLOOKUP(B82,'FX rates'!$B$9:$K$124,9,FALSE)</f>
        <v>382.70425</v>
      </c>
      <c r="O82" s="494">
        <f>VLOOKUP(B82,'FX rates'!$B$9:$K$124,10,FALSE)</f>
        <v>345.96133333333336</v>
      </c>
      <c r="Q82" s="325" t="s">
        <v>70</v>
      </c>
      <c r="R82" s="317">
        <f t="shared" si="22"/>
        <v>525.24491170401166</v>
      </c>
      <c r="S82" s="35">
        <f t="shared" si="23"/>
        <v>345.59712885341617</v>
      </c>
      <c r="T82" s="262">
        <f t="shared" si="24"/>
        <v>179.64778285059546</v>
      </c>
      <c r="U82" s="15"/>
      <c r="V82" s="317">
        <f t="shared" si="25"/>
        <v>1534.1783860238716</v>
      </c>
      <c r="W82" s="35">
        <f t="shared" si="27"/>
        <v>1405.7963799422671</v>
      </c>
      <c r="X82" s="262">
        <f t="shared" si="26"/>
        <v>128.38200608160449</v>
      </c>
      <c r="Y82" s="15"/>
      <c r="Z82" s="321">
        <f t="shared" si="17"/>
        <v>-0.65763765381593708</v>
      </c>
      <c r="AA82" s="65"/>
      <c r="AB82" s="579"/>
      <c r="AC82" s="1120"/>
      <c r="AD82" s="1120"/>
      <c r="AE82" s="1120"/>
      <c r="AF82" s="1121"/>
      <c r="AG82" s="1122"/>
      <c r="AH82" s="583"/>
      <c r="AI82" s="581"/>
      <c r="AJ82" s="582"/>
      <c r="AK82" s="582"/>
    </row>
    <row r="83" spans="2:37" x14ac:dyDescent="0.25">
      <c r="B83" s="610" t="s">
        <v>132</v>
      </c>
      <c r="C83" s="674" t="s">
        <v>57</v>
      </c>
      <c r="D83" s="675">
        <f t="shared" si="20"/>
        <v>133.75</v>
      </c>
      <c r="E83" s="676">
        <v>133.75</v>
      </c>
      <c r="F83" s="677">
        <v>0</v>
      </c>
      <c r="G83" s="446"/>
      <c r="H83" s="341">
        <f t="shared" si="21"/>
        <v>327.69407278000006</v>
      </c>
      <c r="I83" s="35">
        <v>327.69407278000006</v>
      </c>
      <c r="J83" s="262">
        <v>0</v>
      </c>
      <c r="K83" s="15"/>
      <c r="L83" s="321">
        <f t="shared" si="19"/>
        <v>-0.59184492149849144</v>
      </c>
      <c r="N83" s="493">
        <f>VLOOKUP(B83,'FX rates'!$B$9:$K$124,9,FALSE)</f>
        <v>0.8942500000000001</v>
      </c>
      <c r="O83" s="494">
        <f>VLOOKUP(B83,'FX rates'!$B$9:$K$124,10,FALSE)</f>
        <v>0.84750000000000014</v>
      </c>
      <c r="Q83" s="325" t="s">
        <v>132</v>
      </c>
      <c r="R83" s="341">
        <f t="shared" si="22"/>
        <v>149.56667598546267</v>
      </c>
      <c r="S83" s="35">
        <f t="shared" si="23"/>
        <v>149.56667598546267</v>
      </c>
      <c r="T83" s="262">
        <f t="shared" si="24"/>
        <v>0</v>
      </c>
      <c r="U83" s="15"/>
      <c r="V83" s="341">
        <f t="shared" si="25"/>
        <v>386.65967289675518</v>
      </c>
      <c r="W83" s="35">
        <f t="shared" si="27"/>
        <v>386.65967289675518</v>
      </c>
      <c r="X83" s="262">
        <f t="shared" si="26"/>
        <v>0</v>
      </c>
      <c r="Y83" s="15"/>
      <c r="Z83" s="321">
        <f t="shared" si="17"/>
        <v>-0.61318263457642885</v>
      </c>
      <c r="AA83" s="346"/>
      <c r="AB83" s="579"/>
      <c r="AC83" s="581"/>
      <c r="AD83" s="582"/>
      <c r="AE83" s="582"/>
      <c r="AF83" s="1121"/>
      <c r="AG83" s="1122"/>
      <c r="AH83" s="583"/>
      <c r="AI83" s="581"/>
      <c r="AJ83" s="582"/>
      <c r="AK83" s="582"/>
    </row>
    <row r="84" spans="2:37" x14ac:dyDescent="0.25">
      <c r="B84" s="610" t="s">
        <v>134</v>
      </c>
      <c r="C84" s="674" t="s">
        <v>57</v>
      </c>
      <c r="D84" s="675">
        <f t="shared" si="20"/>
        <v>1784024.6500000001</v>
      </c>
      <c r="E84" s="676">
        <v>1643925.35</v>
      </c>
      <c r="F84" s="677">
        <v>140099.29999999999</v>
      </c>
      <c r="G84" s="446"/>
      <c r="H84" s="341">
        <f t="shared" si="21"/>
        <v>2153631</v>
      </c>
      <c r="I84" s="35">
        <v>1985697</v>
      </c>
      <c r="J84" s="262">
        <v>167934</v>
      </c>
      <c r="K84" s="15"/>
      <c r="L84" s="321">
        <f t="shared" si="19"/>
        <v>-0.17162009183560223</v>
      </c>
      <c r="N84" s="493">
        <f>VLOOKUP(B84,'FX rates'!$B$9:$K$124,9,FALSE)</f>
        <v>0.8942500000000001</v>
      </c>
      <c r="O84" s="494">
        <f>VLOOKUP(B84,'FX rates'!$B$9:$K$124,10,FALSE)</f>
        <v>0.84750000000000014</v>
      </c>
      <c r="Q84" s="325" t="s">
        <v>134</v>
      </c>
      <c r="R84" s="341">
        <f t="shared" si="22"/>
        <v>1994995.4151523621</v>
      </c>
      <c r="S84" s="35">
        <f t="shared" si="23"/>
        <v>1838328.5993849593</v>
      </c>
      <c r="T84" s="262">
        <f t="shared" si="24"/>
        <v>156666.81576740282</v>
      </c>
      <c r="U84" s="15"/>
      <c r="V84" s="341">
        <f t="shared" si="25"/>
        <v>2541157.5221238937</v>
      </c>
      <c r="W84" s="35">
        <f t="shared" si="27"/>
        <v>2343005.3097345131</v>
      </c>
      <c r="X84" s="262">
        <f t="shared" si="26"/>
        <v>198152.2123893805</v>
      </c>
      <c r="Y84" s="15"/>
      <c r="Z84" s="321">
        <f t="shared" si="17"/>
        <v>-0.2149265058212726</v>
      </c>
      <c r="AA84" s="346"/>
      <c r="AB84" s="579"/>
      <c r="AC84" s="1120"/>
      <c r="AD84" s="1120"/>
      <c r="AE84" s="1120"/>
      <c r="AF84" s="1121"/>
      <c r="AG84" s="1122"/>
      <c r="AH84" s="583"/>
      <c r="AI84" s="581"/>
      <c r="AJ84" s="582"/>
      <c r="AK84" s="582"/>
    </row>
    <row r="85" spans="2:37" x14ac:dyDescent="0.25">
      <c r="B85" s="610" t="s">
        <v>72</v>
      </c>
      <c r="C85" s="674" t="s">
        <v>57</v>
      </c>
      <c r="D85" s="675">
        <f t="shared" si="20"/>
        <v>45.71</v>
      </c>
      <c r="E85" s="676">
        <v>43.44</v>
      </c>
      <c r="F85" s="677">
        <v>2.27</v>
      </c>
      <c r="G85" s="446"/>
      <c r="H85" s="317">
        <f t="shared" si="21"/>
        <v>81.580000000000013</v>
      </c>
      <c r="I85" s="35">
        <v>69.430000000000007</v>
      </c>
      <c r="J85" s="262">
        <v>12.15</v>
      </c>
      <c r="K85" s="15"/>
      <c r="L85" s="321">
        <f t="shared" si="19"/>
        <v>-0.43969110075999029</v>
      </c>
      <c r="N85" s="493">
        <f>VLOOKUP(B85,'FX rates'!$B$9:$K$124,9,FALSE)</f>
        <v>0.8942500000000001</v>
      </c>
      <c r="O85" s="494">
        <f>VLOOKUP(B85,'FX rates'!$B$9:$K$124,10,FALSE)</f>
        <v>0.84750000000000014</v>
      </c>
      <c r="Q85" s="325" t="s">
        <v>72</v>
      </c>
      <c r="R85" s="317">
        <f t="shared" si="22"/>
        <v>51.11545988258316</v>
      </c>
      <c r="S85" s="35">
        <f t="shared" si="23"/>
        <v>48.577019849035494</v>
      </c>
      <c r="T85" s="262">
        <f t="shared" si="24"/>
        <v>2.5384400335476656</v>
      </c>
      <c r="U85" s="15"/>
      <c r="V85" s="317">
        <f t="shared" si="25"/>
        <v>96.259587020648951</v>
      </c>
      <c r="W85" s="35">
        <f t="shared" si="27"/>
        <v>81.923303834808252</v>
      </c>
      <c r="X85" s="262">
        <f t="shared" si="26"/>
        <v>14.336283185840706</v>
      </c>
      <c r="Y85" s="15"/>
      <c r="Z85" s="321">
        <f t="shared" si="17"/>
        <v>-0.46898317908201481</v>
      </c>
      <c r="AA85" s="65"/>
      <c r="AB85" s="579"/>
      <c r="AC85" s="1120"/>
      <c r="AD85" s="1120"/>
      <c r="AE85" s="1120"/>
      <c r="AF85" s="1121"/>
      <c r="AG85" s="1122"/>
      <c r="AH85" s="583"/>
      <c r="AI85" s="581"/>
      <c r="AJ85" s="582"/>
      <c r="AK85" s="582"/>
    </row>
    <row r="86" spans="2:37" x14ac:dyDescent="0.25">
      <c r="B86" s="610" t="s">
        <v>73</v>
      </c>
      <c r="C86" s="674" t="s">
        <v>57</v>
      </c>
      <c r="D86" s="675">
        <f t="shared" si="20"/>
        <v>89.6</v>
      </c>
      <c r="E86" s="676">
        <v>89.6</v>
      </c>
      <c r="F86" s="677">
        <v>0</v>
      </c>
      <c r="G86" s="446"/>
      <c r="H86" s="317">
        <f t="shared" si="21"/>
        <v>86.23</v>
      </c>
      <c r="I86" s="35">
        <v>86.23</v>
      </c>
      <c r="J86" s="262">
        <v>0</v>
      </c>
      <c r="K86" s="15"/>
      <c r="L86" s="321">
        <f t="shared" si="19"/>
        <v>3.9081526150991419E-2</v>
      </c>
      <c r="N86" s="493">
        <f>VLOOKUP(B86,'FX rates'!$B$9:$K$124,9,FALSE)</f>
        <v>0.8942500000000001</v>
      </c>
      <c r="O86" s="494">
        <f>VLOOKUP(B86,'FX rates'!$B$9:$K$124,10,FALSE)</f>
        <v>0.84750000000000014</v>
      </c>
      <c r="Q86" s="325" t="s">
        <v>73</v>
      </c>
      <c r="R86" s="317">
        <f t="shared" si="22"/>
        <v>100.19569471624264</v>
      </c>
      <c r="S86" s="35">
        <f t="shared" si="23"/>
        <v>100.19569471624264</v>
      </c>
      <c r="T86" s="262">
        <f t="shared" si="24"/>
        <v>0</v>
      </c>
      <c r="U86" s="15"/>
      <c r="V86" s="317">
        <f t="shared" si="25"/>
        <v>101.74631268436578</v>
      </c>
      <c r="W86" s="35">
        <f t="shared" si="27"/>
        <v>101.74631268436578</v>
      </c>
      <c r="X86" s="262">
        <f t="shared" si="26"/>
        <v>0</v>
      </c>
      <c r="Y86" s="15"/>
      <c r="Z86" s="321">
        <f t="shared" si="17"/>
        <v>-1.5240040913653718E-2</v>
      </c>
      <c r="AA86" s="65"/>
      <c r="AB86" s="579"/>
      <c r="AC86" s="1120"/>
      <c r="AD86" s="1120"/>
      <c r="AE86" s="1120"/>
      <c r="AF86" s="1121"/>
      <c r="AG86" s="1122"/>
      <c r="AH86" s="583"/>
      <c r="AI86" s="581"/>
      <c r="AJ86" s="582"/>
      <c r="AK86" s="582"/>
    </row>
    <row r="87" spans="2:37" x14ac:dyDescent="0.25">
      <c r="B87" s="610" t="s">
        <v>617</v>
      </c>
      <c r="C87" s="674" t="s">
        <v>422</v>
      </c>
      <c r="D87" s="675">
        <f t="shared" si="20"/>
        <v>145.47999999999999</v>
      </c>
      <c r="E87" s="676">
        <v>145.47999999999999</v>
      </c>
      <c r="F87" s="677">
        <v>0</v>
      </c>
      <c r="G87" s="446"/>
      <c r="H87" s="317">
        <f t="shared" si="21"/>
        <v>119.75</v>
      </c>
      <c r="I87" s="35">
        <v>119.75</v>
      </c>
      <c r="J87" s="262">
        <v>0</v>
      </c>
      <c r="K87" s="15"/>
      <c r="L87" s="321">
        <f t="shared" si="19"/>
        <v>0.21486430062630471</v>
      </c>
      <c r="N87" s="493">
        <f>VLOOKUP(B87,'FX rates'!$B$9:$K$124,9,FALSE)</f>
        <v>13.387583333333332</v>
      </c>
      <c r="O87" s="494">
        <f>VLOOKUP(B87,'FX rates'!$B$9:$K$124,10,FALSE)</f>
        <v>13.128916666666663</v>
      </c>
      <c r="Q87" s="325" t="s">
        <v>617</v>
      </c>
      <c r="R87" s="317">
        <f t="shared" si="22"/>
        <v>10.86678576541696</v>
      </c>
      <c r="S87" s="35">
        <f t="shared" si="23"/>
        <v>10.86678576541696</v>
      </c>
      <c r="T87" s="262">
        <f t="shared" si="24"/>
        <v>0</v>
      </c>
      <c r="U87" s="15"/>
      <c r="V87" s="317">
        <f t="shared" si="25"/>
        <v>9.1210876754238441</v>
      </c>
      <c r="W87" s="35">
        <f t="shared" si="27"/>
        <v>9.1210876754238441</v>
      </c>
      <c r="X87" s="262">
        <f t="shared" si="26"/>
        <v>0</v>
      </c>
      <c r="Y87" s="15"/>
      <c r="Z87" s="321">
        <f t="shared" si="17"/>
        <v>0.19139143840232808</v>
      </c>
      <c r="AA87" s="65"/>
      <c r="AB87" s="579"/>
      <c r="AC87" s="1120"/>
      <c r="AD87" s="1120"/>
      <c r="AE87" s="1120"/>
      <c r="AF87" s="1121"/>
      <c r="AG87" s="1122"/>
      <c r="AH87" s="583"/>
      <c r="AI87" s="581"/>
      <c r="AJ87" s="582"/>
      <c r="AK87" s="582"/>
    </row>
    <row r="88" spans="2:37" x14ac:dyDescent="0.25">
      <c r="B88" s="610" t="s">
        <v>74</v>
      </c>
      <c r="C88" s="674" t="s">
        <v>619</v>
      </c>
      <c r="D88" s="675">
        <f t="shared" si="20"/>
        <v>11606895.24</v>
      </c>
      <c r="E88" s="676">
        <v>11192796.24</v>
      </c>
      <c r="F88" s="677">
        <v>414099</v>
      </c>
      <c r="G88" s="446"/>
      <c r="H88" s="317">
        <f t="shared" si="21"/>
        <v>10476762.380000001</v>
      </c>
      <c r="I88" s="35">
        <v>10222310.640000001</v>
      </c>
      <c r="J88" s="262">
        <v>254451.74</v>
      </c>
      <c r="K88" s="15"/>
      <c r="L88" s="321">
        <f t="shared" si="19"/>
        <v>0.10787042971952937</v>
      </c>
      <c r="N88" s="493">
        <f>VLOOKUP(B88,'FX rates'!$B$9:$K$124,9,FALSE)</f>
        <v>64.714833333333331</v>
      </c>
      <c r="O88" s="494">
        <f>VLOOKUP(B88,'FX rates'!$B$9:$K$124,10,FALSE)</f>
        <v>62.913666666666678</v>
      </c>
      <c r="Q88" s="560" t="s">
        <v>74</v>
      </c>
      <c r="R88" s="317">
        <f t="shared" si="22"/>
        <v>179354.4793697478</v>
      </c>
      <c r="S88" s="35">
        <f t="shared" si="23"/>
        <v>172955.65272258551</v>
      </c>
      <c r="T88" s="262">
        <f t="shared" si="24"/>
        <v>6398.8266471622946</v>
      </c>
      <c r="U88" s="15"/>
      <c r="V88" s="317">
        <f t="shared" si="25"/>
        <v>166526.01787634904</v>
      </c>
      <c r="W88" s="35">
        <f t="shared" si="27"/>
        <v>162481.55896175178</v>
      </c>
      <c r="X88" s="262">
        <f t="shared" si="26"/>
        <v>4044.4589145972514</v>
      </c>
      <c r="Y88" s="15"/>
      <c r="Z88" s="321">
        <f t="shared" si="17"/>
        <v>7.7035778895069074E-2</v>
      </c>
      <c r="AA88" s="65"/>
      <c r="AB88" s="579"/>
      <c r="AC88" s="1120"/>
      <c r="AD88" s="1120"/>
      <c r="AE88" s="1120"/>
      <c r="AF88" s="1121"/>
      <c r="AG88" s="1122"/>
      <c r="AH88" s="583"/>
      <c r="AI88" s="581"/>
      <c r="AJ88" s="582"/>
      <c r="AK88" s="582"/>
    </row>
    <row r="89" spans="2:37" x14ac:dyDescent="0.25">
      <c r="B89" s="610" t="s">
        <v>76</v>
      </c>
      <c r="C89" s="674" t="s">
        <v>77</v>
      </c>
      <c r="D89" s="675">
        <f t="shared" si="20"/>
        <v>661.66</v>
      </c>
      <c r="E89" s="676">
        <v>661.66</v>
      </c>
      <c r="F89" s="677">
        <v>0</v>
      </c>
      <c r="G89" s="446"/>
      <c r="H89" s="318">
        <f t="shared" si="21"/>
        <v>736.16</v>
      </c>
      <c r="I89" s="35">
        <v>736.16</v>
      </c>
      <c r="J89" s="262">
        <v>0</v>
      </c>
      <c r="K89" s="15"/>
      <c r="L89" s="321">
        <f t="shared" si="19"/>
        <v>-0.10120082590741143</v>
      </c>
      <c r="N89" s="493">
        <f>VLOOKUP(B89,'FX rates'!$B$9:$K$124,9,FALSE)</f>
        <v>0.3844999999999999</v>
      </c>
      <c r="O89" s="494">
        <f>VLOOKUP(B89,'FX rates'!$B$9:$K$124,10,FALSE)</f>
        <v>0.38399999999999995</v>
      </c>
      <c r="Q89" s="560" t="s">
        <v>76</v>
      </c>
      <c r="R89" s="318">
        <f t="shared" si="22"/>
        <v>1720.8322496749029</v>
      </c>
      <c r="S89" s="35">
        <f t="shared" si="23"/>
        <v>1720.8322496749029</v>
      </c>
      <c r="T89" s="262">
        <f t="shared" si="24"/>
        <v>0</v>
      </c>
      <c r="U89" s="15"/>
      <c r="V89" s="318">
        <f t="shared" si="25"/>
        <v>1917.0833333333335</v>
      </c>
      <c r="W89" s="35">
        <f t="shared" si="27"/>
        <v>1917.0833333333335</v>
      </c>
      <c r="X89" s="262">
        <f t="shared" si="26"/>
        <v>0</v>
      </c>
      <c r="Y89" s="15"/>
      <c r="Z89" s="321">
        <f t="shared" si="17"/>
        <v>-0.10236961547060064</v>
      </c>
      <c r="AA89" s="65"/>
      <c r="AB89" s="579"/>
      <c r="AC89" s="1120"/>
      <c r="AD89" s="1120"/>
      <c r="AE89" s="1120"/>
      <c r="AF89" s="1121"/>
      <c r="AG89" s="1122"/>
      <c r="AH89" s="583"/>
      <c r="AI89" s="581"/>
      <c r="AJ89" s="582"/>
      <c r="AK89" s="582"/>
    </row>
    <row r="90" spans="2:37" hidden="1" x14ac:dyDescent="0.25">
      <c r="B90" s="728" t="s">
        <v>622</v>
      </c>
      <c r="C90" s="674" t="s">
        <v>623</v>
      </c>
      <c r="D90" s="675">
        <f t="shared" si="20"/>
        <v>153815.22</v>
      </c>
      <c r="E90" s="676">
        <v>47838.23</v>
      </c>
      <c r="F90" s="677">
        <v>105976.99</v>
      </c>
      <c r="G90" s="446"/>
      <c r="H90" s="318">
        <f t="shared" si="21"/>
        <v>0</v>
      </c>
      <c r="I90" s="35">
        <v>0</v>
      </c>
      <c r="J90" s="262">
        <v>0</v>
      </c>
      <c r="K90" s="15"/>
      <c r="L90" s="321" t="e">
        <f t="shared" si="19"/>
        <v>#DIV/0!</v>
      </c>
      <c r="N90" s="493">
        <f>VLOOKUP(B90,'FX rates'!$B$9:$K$124,9,FALSE)</f>
        <v>101.59824999999999</v>
      </c>
      <c r="O90" s="494">
        <f>VLOOKUP(B90,'FX rates'!$B$9:$K$124,10,FALSE)</f>
        <v>100.48133333333332</v>
      </c>
      <c r="Q90" s="728" t="s">
        <v>622</v>
      </c>
      <c r="R90" s="318">
        <f t="shared" si="22"/>
        <v>1513.955407696491</v>
      </c>
      <c r="S90" s="35">
        <f t="shared" si="23"/>
        <v>470.8568307032848</v>
      </c>
      <c r="T90" s="262">
        <f t="shared" si="24"/>
        <v>1043.0985769932063</v>
      </c>
      <c r="U90" s="15"/>
      <c r="V90" s="318">
        <f t="shared" si="25"/>
        <v>0</v>
      </c>
      <c r="W90" s="35">
        <f t="shared" si="27"/>
        <v>0</v>
      </c>
      <c r="X90" s="262">
        <f t="shared" si="26"/>
        <v>0</v>
      </c>
      <c r="Y90" s="15"/>
      <c r="Z90" s="321" t="e">
        <f t="shared" si="17"/>
        <v>#DIV/0!</v>
      </c>
      <c r="AA90" s="65"/>
      <c r="AB90" s="579"/>
      <c r="AC90" s="1120"/>
      <c r="AD90" s="1120"/>
      <c r="AE90" s="1120"/>
      <c r="AF90" s="1121"/>
      <c r="AG90" s="1122"/>
      <c r="AH90" s="583"/>
      <c r="AI90" s="581"/>
      <c r="AJ90" s="582"/>
      <c r="AK90" s="582"/>
    </row>
    <row r="91" spans="2:37" x14ac:dyDescent="0.25">
      <c r="B91" s="599" t="s">
        <v>135</v>
      </c>
      <c r="C91" s="674" t="s">
        <v>136</v>
      </c>
      <c r="D91" s="675">
        <f t="shared" si="20"/>
        <v>8606.880000000001</v>
      </c>
      <c r="E91" s="676">
        <v>1372.37</v>
      </c>
      <c r="F91" s="677">
        <v>7234.51</v>
      </c>
      <c r="G91" s="446"/>
      <c r="H91" s="318">
        <f t="shared" si="21"/>
        <v>11948.93</v>
      </c>
      <c r="I91" s="35">
        <v>885.93</v>
      </c>
      <c r="J91" s="262">
        <v>11063</v>
      </c>
      <c r="K91" s="15"/>
      <c r="L91" s="321">
        <f t="shared" si="19"/>
        <v>-0.2796944998422452</v>
      </c>
      <c r="N91" s="493">
        <f>VLOOKUP(B91,'FX rates'!$B$9:$K$124,9,FALSE)</f>
        <v>14.439833333333334</v>
      </c>
      <c r="O91" s="494">
        <f>VLOOKUP(B91,'FX rates'!$B$9:$K$124,10,FALSE)</f>
        <v>13.247333333333335</v>
      </c>
      <c r="Q91" s="599" t="s">
        <v>135</v>
      </c>
      <c r="R91" s="318">
        <f t="shared" si="22"/>
        <v>596.05120096030657</v>
      </c>
      <c r="S91" s="35">
        <f t="shared" si="23"/>
        <v>95.040570643705479</v>
      </c>
      <c r="T91" s="262">
        <f t="shared" si="24"/>
        <v>501.01063031660107</v>
      </c>
      <c r="U91" s="15"/>
      <c r="V91" s="318">
        <f t="shared" si="25"/>
        <v>901.9875698253735</v>
      </c>
      <c r="W91" s="35">
        <f t="shared" si="27"/>
        <v>66.876100850485614</v>
      </c>
      <c r="X91" s="262">
        <f t="shared" si="26"/>
        <v>835.11146897488788</v>
      </c>
      <c r="Y91" s="15"/>
      <c r="Z91" s="321">
        <f t="shared" si="17"/>
        <v>-0.33918024937338853</v>
      </c>
      <c r="AA91" s="65"/>
      <c r="AB91" s="1119"/>
      <c r="AC91" s="1120"/>
      <c r="AD91" s="1120"/>
      <c r="AE91" s="1120"/>
      <c r="AF91" s="1121"/>
      <c r="AG91" s="1122"/>
      <c r="AH91" s="583"/>
      <c r="AI91" s="581"/>
      <c r="AJ91" s="582"/>
      <c r="AK91" s="582"/>
    </row>
    <row r="92" spans="2:37" x14ac:dyDescent="0.25">
      <c r="B92" s="610" t="s">
        <v>625</v>
      </c>
      <c r="C92" s="674" t="s">
        <v>57</v>
      </c>
      <c r="D92" s="675">
        <f t="shared" si="20"/>
        <v>654039.27</v>
      </c>
      <c r="E92" s="676">
        <v>625705.6</v>
      </c>
      <c r="F92" s="677">
        <v>28333.67</v>
      </c>
      <c r="G92" s="446"/>
      <c r="H92" s="318">
        <f t="shared" si="21"/>
        <v>718564.9</v>
      </c>
      <c r="I92" s="35">
        <v>689745.6</v>
      </c>
      <c r="J92" s="262">
        <v>28819.3</v>
      </c>
      <c r="K92" s="15"/>
      <c r="L92" s="321">
        <f t="shared" si="19"/>
        <v>-8.9797915261377231E-2</v>
      </c>
      <c r="N92" s="493">
        <f>VLOOKUP(B92,'FX rates'!$B$9:$K$124,9,FALSE)</f>
        <v>0.8942500000000001</v>
      </c>
      <c r="O92" s="494">
        <f>VLOOKUP(B92,'FX rates'!$B$9:$K$124,10,FALSE)</f>
        <v>0.84750000000000014</v>
      </c>
      <c r="Q92" s="560" t="s">
        <v>625</v>
      </c>
      <c r="R92" s="318">
        <f t="shared" si="22"/>
        <v>731383.02488118527</v>
      </c>
      <c r="S92" s="35">
        <f t="shared" si="23"/>
        <v>699698.74196253833</v>
      </c>
      <c r="T92" s="262">
        <f t="shared" si="24"/>
        <v>31684.282918646906</v>
      </c>
      <c r="U92" s="15"/>
      <c r="V92" s="318">
        <f t="shared" si="25"/>
        <v>847864.18879056023</v>
      </c>
      <c r="W92" s="35">
        <f t="shared" si="27"/>
        <v>813859.11504424759</v>
      </c>
      <c r="X92" s="262">
        <f t="shared" si="26"/>
        <v>34005.073746312679</v>
      </c>
      <c r="Y92" s="15"/>
      <c r="Z92" s="321">
        <f t="shared" si="17"/>
        <v>-0.13738186545598774</v>
      </c>
      <c r="AA92" s="65"/>
      <c r="AB92" s="579"/>
      <c r="AC92" s="1120"/>
      <c r="AD92" s="1120"/>
      <c r="AE92" s="1120"/>
      <c r="AF92" s="1121"/>
      <c r="AG92" s="1122"/>
      <c r="AH92" s="583"/>
      <c r="AI92" s="581"/>
      <c r="AJ92" s="582"/>
      <c r="AK92" s="582"/>
    </row>
    <row r="93" spans="2:37" x14ac:dyDescent="0.25">
      <c r="B93" s="610" t="s">
        <v>78</v>
      </c>
      <c r="C93" s="674" t="s">
        <v>79</v>
      </c>
      <c r="D93" s="675">
        <f t="shared" si="20"/>
        <v>837402.84000000008</v>
      </c>
      <c r="E93" s="676">
        <v>832639.66</v>
      </c>
      <c r="F93" s="677">
        <v>4763.18</v>
      </c>
      <c r="G93" s="446"/>
      <c r="H93" s="318">
        <f t="shared" si="21"/>
        <v>944716.43</v>
      </c>
      <c r="I93" s="35">
        <v>938889.54</v>
      </c>
      <c r="J93" s="262">
        <v>5826.89</v>
      </c>
      <c r="K93" s="437"/>
      <c r="L93" s="321">
        <f t="shared" si="19"/>
        <v>-0.1135934409439666</v>
      </c>
      <c r="N93" s="493">
        <f>VLOOKUP(B93,'FX rates'!$B$9:$K$124,9,FALSE)</f>
        <v>332.77583333333337</v>
      </c>
      <c r="O93" s="494">
        <f>VLOOKUP(B93,'FX rates'!$B$9:$K$124,10,FALSE)</f>
        <v>359.91466666666673</v>
      </c>
      <c r="Q93" s="560" t="s">
        <v>78</v>
      </c>
      <c r="R93" s="318">
        <f t="shared" si="22"/>
        <v>2516.4172278135179</v>
      </c>
      <c r="S93" s="35">
        <f t="shared" si="23"/>
        <v>2502.1037485193983</v>
      </c>
      <c r="T93" s="262">
        <f t="shared" si="24"/>
        <v>14.313479294119414</v>
      </c>
      <c r="U93" s="15"/>
      <c r="V93" s="318">
        <f t="shared" si="25"/>
        <v>2624.8344885454326</v>
      </c>
      <c r="W93" s="35">
        <f t="shared" si="27"/>
        <v>2608.6448454448459</v>
      </c>
      <c r="X93" s="262">
        <f t="shared" si="26"/>
        <v>16.189643100586803</v>
      </c>
      <c r="Y93" s="15"/>
      <c r="Z93" s="321">
        <f t="shared" si="17"/>
        <v>-4.1304417937602866E-2</v>
      </c>
      <c r="AA93" s="65"/>
      <c r="AB93" s="579"/>
      <c r="AC93" s="1120"/>
      <c r="AD93" s="1120"/>
      <c r="AE93" s="1120"/>
      <c r="AF93" s="1121"/>
      <c r="AG93" s="1122"/>
      <c r="AH93" s="583"/>
      <c r="AI93" s="581"/>
      <c r="AJ93" s="582"/>
      <c r="AK93" s="582"/>
    </row>
    <row r="94" spans="2:37" x14ac:dyDescent="0.25">
      <c r="B94" s="610" t="s">
        <v>636</v>
      </c>
      <c r="C94" s="674" t="s">
        <v>80</v>
      </c>
      <c r="D94" s="675">
        <f t="shared" si="20"/>
        <v>1014935.6900000001</v>
      </c>
      <c r="E94" s="676">
        <v>892955.04</v>
      </c>
      <c r="F94" s="677">
        <v>121980.65</v>
      </c>
      <c r="G94" s="446"/>
      <c r="H94" s="318">
        <f t="shared" si="21"/>
        <v>1191427.8500000001</v>
      </c>
      <c r="I94" s="35">
        <v>1034011.67</v>
      </c>
      <c r="J94" s="262">
        <v>157416.18</v>
      </c>
      <c r="K94" s="438"/>
      <c r="L94" s="321">
        <f t="shared" si="19"/>
        <v>-0.1481349961728694</v>
      </c>
      <c r="M94" s="440"/>
      <c r="N94" s="493">
        <f>VLOOKUP(B94,'FX rates'!$B$9:$K$124,9,FALSE)</f>
        <v>8.8147500000000001</v>
      </c>
      <c r="O94" s="494">
        <f>VLOOKUP(B94,'FX rates'!$B$9:$K$124,10,FALSE)</f>
        <v>8.1669166666666655</v>
      </c>
      <c r="Q94" s="560" t="s">
        <v>636</v>
      </c>
      <c r="R94" s="318">
        <f t="shared" si="22"/>
        <v>115140.60977339119</v>
      </c>
      <c r="S94" s="35">
        <f t="shared" si="23"/>
        <v>101302.36705521995</v>
      </c>
      <c r="T94" s="262">
        <f t="shared" si="24"/>
        <v>13838.242718171246</v>
      </c>
      <c r="U94" s="15"/>
      <c r="V94" s="318">
        <f t="shared" si="25"/>
        <v>145884.65863289902</v>
      </c>
      <c r="W94" s="35">
        <f t="shared" si="27"/>
        <v>126609.79806740613</v>
      </c>
      <c r="X94" s="262">
        <f t="shared" si="26"/>
        <v>19274.860565492894</v>
      </c>
      <c r="Y94" s="15"/>
      <c r="Z94" s="321">
        <f t="shared" si="17"/>
        <v>-0.21074216540391333</v>
      </c>
      <c r="AA94" s="65"/>
      <c r="AB94" s="579"/>
      <c r="AC94" s="1120"/>
      <c r="AD94" s="1120"/>
      <c r="AE94" s="1120"/>
      <c r="AF94" s="1121"/>
      <c r="AG94" s="1122"/>
      <c r="AH94" s="583"/>
      <c r="AI94" s="581"/>
      <c r="AJ94" s="582"/>
      <c r="AK94" s="582"/>
    </row>
    <row r="95" spans="2:37" x14ac:dyDescent="0.25">
      <c r="B95" s="610" t="s">
        <v>137</v>
      </c>
      <c r="C95" s="674" t="s">
        <v>19</v>
      </c>
      <c r="D95" s="675">
        <f t="shared" si="20"/>
        <v>273.89</v>
      </c>
      <c r="E95" s="676">
        <v>273.89</v>
      </c>
      <c r="F95" s="677">
        <v>0</v>
      </c>
      <c r="G95" s="446"/>
      <c r="H95" s="318">
        <f t="shared" si="21"/>
        <v>353.49</v>
      </c>
      <c r="I95" s="35">
        <v>353.49</v>
      </c>
      <c r="J95" s="262">
        <v>0</v>
      </c>
      <c r="K95" s="438"/>
      <c r="L95" s="321">
        <f t="shared" si="19"/>
        <v>-0.22518317349854317</v>
      </c>
      <c r="M95" s="440"/>
      <c r="N95" s="493">
        <f>VLOOKUP(B95,'FX rates'!$B$9:$K$124,9,FALSE)</f>
        <v>1</v>
      </c>
      <c r="O95" s="494">
        <f>VLOOKUP(B95,'FX rates'!$B$9:$K$124,10,FALSE)</f>
        <v>1</v>
      </c>
      <c r="Q95" s="560" t="s">
        <v>137</v>
      </c>
      <c r="R95" s="318">
        <f t="shared" si="22"/>
        <v>273.89</v>
      </c>
      <c r="S95" s="35">
        <f t="shared" si="23"/>
        <v>273.89</v>
      </c>
      <c r="T95" s="262">
        <f t="shared" si="24"/>
        <v>0</v>
      </c>
      <c r="U95" s="15"/>
      <c r="V95" s="318">
        <f t="shared" si="25"/>
        <v>353.49</v>
      </c>
      <c r="W95" s="35">
        <f t="shared" si="27"/>
        <v>353.49</v>
      </c>
      <c r="X95" s="262">
        <f t="shared" si="26"/>
        <v>0</v>
      </c>
      <c r="Y95" s="15"/>
      <c r="Z95" s="321">
        <f t="shared" si="17"/>
        <v>-0.22518317349854311</v>
      </c>
      <c r="AA95" s="65"/>
      <c r="AB95" s="579"/>
      <c r="AC95" s="1120"/>
      <c r="AD95" s="1120"/>
      <c r="AE95" s="1120"/>
      <c r="AF95" s="1121"/>
      <c r="AG95" s="1122"/>
      <c r="AH95" s="583"/>
      <c r="AI95" s="581"/>
      <c r="AJ95" s="582"/>
      <c r="AK95" s="582"/>
    </row>
    <row r="96" spans="2:37" x14ac:dyDescent="0.25">
      <c r="B96" s="610" t="s">
        <v>81</v>
      </c>
      <c r="C96" s="674" t="s">
        <v>82</v>
      </c>
      <c r="D96" s="675">
        <f t="shared" si="20"/>
        <v>48575.25</v>
      </c>
      <c r="E96" s="676">
        <v>48575.25</v>
      </c>
      <c r="F96" s="677">
        <v>0</v>
      </c>
      <c r="G96" s="446"/>
      <c r="H96" s="318">
        <f t="shared" si="21"/>
        <v>68531.320000000007</v>
      </c>
      <c r="I96" s="35">
        <v>68531.320000000007</v>
      </c>
      <c r="J96" s="262">
        <v>0</v>
      </c>
      <c r="K96" s="438"/>
      <c r="L96" s="321">
        <f t="shared" si="19"/>
        <v>-0.29119634642963255</v>
      </c>
      <c r="M96" s="440"/>
      <c r="N96" s="493">
        <f>VLOOKUP(B96,'FX rates'!$B$9:$K$124,9,FALSE)</f>
        <v>3.6263333333333332</v>
      </c>
      <c r="O96" s="494">
        <f>VLOOKUP(B96,'FX rates'!$B$9:$K$124,10,FALSE)</f>
        <v>3.6165833333333328</v>
      </c>
      <c r="Q96" s="560" t="s">
        <v>81</v>
      </c>
      <c r="R96" s="318">
        <f t="shared" si="22"/>
        <v>13395.14201672948</v>
      </c>
      <c r="S96" s="35">
        <f t="shared" si="23"/>
        <v>13395.14201672948</v>
      </c>
      <c r="T96" s="262">
        <f t="shared" si="24"/>
        <v>0</v>
      </c>
      <c r="U96" s="15"/>
      <c r="V96" s="318">
        <f t="shared" si="25"/>
        <v>18949.188690983668</v>
      </c>
      <c r="W96" s="35">
        <f t="shared" si="27"/>
        <v>18949.188690983668</v>
      </c>
      <c r="X96" s="262">
        <f t="shared" si="26"/>
        <v>0</v>
      </c>
      <c r="Y96" s="15"/>
      <c r="Z96" s="321">
        <f t="shared" si="17"/>
        <v>-0.29310208288214967</v>
      </c>
      <c r="AA96" s="65"/>
      <c r="AB96" s="579"/>
      <c r="AC96" s="1120"/>
      <c r="AD96" s="1120"/>
      <c r="AE96" s="1120"/>
      <c r="AF96" s="1121"/>
      <c r="AG96" s="1122"/>
      <c r="AH96" s="583"/>
      <c r="AI96" s="581"/>
      <c r="AJ96" s="582"/>
      <c r="AK96" s="582"/>
    </row>
    <row r="97" spans="2:37" x14ac:dyDescent="0.25">
      <c r="B97" s="610" t="s">
        <v>639</v>
      </c>
      <c r="C97" s="674" t="s">
        <v>640</v>
      </c>
      <c r="D97" s="675">
        <f t="shared" si="20"/>
        <v>4728.9299999999994</v>
      </c>
      <c r="E97" s="676">
        <v>4720.99</v>
      </c>
      <c r="F97" s="677">
        <v>7.94</v>
      </c>
      <c r="G97" s="446"/>
      <c r="H97" s="318">
        <f t="shared" si="21"/>
        <v>11782.38</v>
      </c>
      <c r="I97" s="35">
        <v>11782.05</v>
      </c>
      <c r="J97" s="262">
        <v>0.33</v>
      </c>
      <c r="K97" s="438"/>
      <c r="L97" s="321">
        <f t="shared" si="19"/>
        <v>-0.59864390725812611</v>
      </c>
      <c r="M97" s="440"/>
      <c r="N97" s="493">
        <f>VLOOKUP(B97,'FX rates'!$B$9:$K$124,9,FALSE)</f>
        <v>911.0335</v>
      </c>
      <c r="O97" s="494">
        <f>VLOOKUP(B97,'FX rates'!$B$9:$K$124,10,FALSE)</f>
        <v>874.83699999999999</v>
      </c>
      <c r="Q97" s="560" t="s">
        <v>639</v>
      </c>
      <c r="R97" s="318">
        <f t="shared" si="22"/>
        <v>5.1907311860650562</v>
      </c>
      <c r="S97" s="35">
        <f t="shared" si="23"/>
        <v>5.1820158095174325</v>
      </c>
      <c r="T97" s="262">
        <f t="shared" si="24"/>
        <v>8.7153765476242102E-3</v>
      </c>
      <c r="U97" s="15"/>
      <c r="V97" s="318">
        <f t="shared" si="25"/>
        <v>13.468086054887939</v>
      </c>
      <c r="W97" s="35">
        <f t="shared" si="27"/>
        <v>13.467708841761379</v>
      </c>
      <c r="X97" s="262">
        <f t="shared" si="26"/>
        <v>3.7721312655957629E-4</v>
      </c>
      <c r="Y97" s="15"/>
      <c r="Z97" s="321">
        <f t="shared" si="17"/>
        <v>-0.61459028662939108</v>
      </c>
      <c r="AA97" s="65"/>
      <c r="AB97" s="579"/>
      <c r="AC97" s="1120"/>
      <c r="AD97" s="1120"/>
      <c r="AE97" s="1120"/>
      <c r="AF97" s="1121"/>
      <c r="AG97" s="1122"/>
      <c r="AH97" s="583"/>
      <c r="AI97" s="581"/>
      <c r="AJ97" s="582"/>
      <c r="AK97" s="582"/>
    </row>
    <row r="98" spans="2:37" x14ac:dyDescent="0.25">
      <c r="B98" s="610" t="s">
        <v>138</v>
      </c>
      <c r="C98" s="674" t="s">
        <v>83</v>
      </c>
      <c r="D98" s="675">
        <f t="shared" si="20"/>
        <v>828156.01</v>
      </c>
      <c r="E98" s="676">
        <v>828156.01</v>
      </c>
      <c r="F98" s="677">
        <v>0</v>
      </c>
      <c r="G98" s="446"/>
      <c r="H98" s="318">
        <f t="shared" si="21"/>
        <v>860893.27</v>
      </c>
      <c r="I98" s="35">
        <v>860893.27</v>
      </c>
      <c r="J98" s="262">
        <v>0</v>
      </c>
      <c r="K98" s="438"/>
      <c r="L98" s="321">
        <f t="shared" si="19"/>
        <v>-3.8027083194645032E-2</v>
      </c>
      <c r="M98" s="440"/>
      <c r="N98" s="493">
        <f>VLOOKUP(B98,'FX rates'!$B$9:$K$124,9,FALSE)</f>
        <v>3.749333333333333</v>
      </c>
      <c r="O98" s="494">
        <f>VLOOKUP(B98,'FX rates'!$B$9:$K$124,10,FALSE)</f>
        <v>3.7485833333333338</v>
      </c>
      <c r="Q98" s="560" t="s">
        <v>138</v>
      </c>
      <c r="R98" s="318">
        <f t="shared" si="22"/>
        <v>220880.87037695592</v>
      </c>
      <c r="S98" s="35">
        <f t="shared" si="23"/>
        <v>220880.87037695592</v>
      </c>
      <c r="T98" s="262">
        <f t="shared" si="24"/>
        <v>0</v>
      </c>
      <c r="U98" s="15"/>
      <c r="V98" s="318">
        <f t="shared" si="25"/>
        <v>229658.29846831021</v>
      </c>
      <c r="W98" s="35">
        <f t="shared" si="27"/>
        <v>229658.29846831021</v>
      </c>
      <c r="X98" s="262">
        <f t="shared" si="26"/>
        <v>0</v>
      </c>
      <c r="Y98" s="15"/>
      <c r="Z98" s="321">
        <f t="shared" si="17"/>
        <v>-3.821951198756901E-2</v>
      </c>
      <c r="AA98" s="65"/>
      <c r="AB98" s="579"/>
      <c r="AC98" s="1120"/>
      <c r="AD98" s="1120"/>
      <c r="AE98" s="1120"/>
      <c r="AF98" s="1121"/>
      <c r="AG98" s="1122"/>
      <c r="AH98" s="583"/>
      <c r="AI98" s="581"/>
      <c r="AJ98" s="582"/>
      <c r="AK98" s="582"/>
    </row>
    <row r="99" spans="2:37" x14ac:dyDescent="0.25">
      <c r="B99" s="610" t="s">
        <v>84</v>
      </c>
      <c r="C99" s="674" t="s">
        <v>85</v>
      </c>
      <c r="D99" s="675">
        <f t="shared" si="20"/>
        <v>945413.4</v>
      </c>
      <c r="E99" s="676">
        <v>934801.06</v>
      </c>
      <c r="F99" s="677">
        <v>10612.34</v>
      </c>
      <c r="G99" s="446"/>
      <c r="H99" s="318">
        <f t="shared" si="21"/>
        <v>941697.65</v>
      </c>
      <c r="I99" s="35">
        <v>923238.79</v>
      </c>
      <c r="J99" s="262">
        <v>18458.86</v>
      </c>
      <c r="K99" s="438"/>
      <c r="L99" s="321">
        <f t="shared" si="19"/>
        <v>3.94579937626477E-3</v>
      </c>
      <c r="M99" s="440"/>
      <c r="N99" s="493">
        <f>VLOOKUP(B99,'FX rates'!$B$9:$K$124,9,FALSE)</f>
        <v>0.99299999999999999</v>
      </c>
      <c r="O99" s="494">
        <f>VLOOKUP(B99,'FX rates'!$B$9:$K$124,10,FALSE)</f>
        <v>0.97633333333333328</v>
      </c>
      <c r="Q99" s="325" t="s">
        <v>84</v>
      </c>
      <c r="R99" s="318">
        <f t="shared" si="22"/>
        <v>952077.9456193354</v>
      </c>
      <c r="S99" s="35">
        <f t="shared" si="23"/>
        <v>941390.79556898295</v>
      </c>
      <c r="T99" s="262">
        <f t="shared" si="24"/>
        <v>10687.150050352468</v>
      </c>
      <c r="U99" s="15"/>
      <c r="V99" s="318">
        <f t="shared" si="25"/>
        <v>964524.73540457501</v>
      </c>
      <c r="W99" s="35">
        <f t="shared" si="27"/>
        <v>945618.42608398781</v>
      </c>
      <c r="X99" s="262">
        <f t="shared" si="26"/>
        <v>18906.309320587232</v>
      </c>
      <c r="Y99" s="15"/>
      <c r="Z99" s="321">
        <f t="shared" si="17"/>
        <v>-1.2904583292017602E-2</v>
      </c>
      <c r="AA99" s="65"/>
      <c r="AB99" s="579"/>
      <c r="AC99" s="1120"/>
      <c r="AD99" s="1120"/>
      <c r="AE99" s="1120"/>
      <c r="AF99" s="1121"/>
      <c r="AG99" s="1122"/>
      <c r="AH99" s="583"/>
      <c r="AI99" s="581"/>
      <c r="AJ99" s="582"/>
      <c r="AK99" s="582"/>
    </row>
    <row r="100" spans="2:37" x14ac:dyDescent="0.25">
      <c r="B100" s="610" t="s">
        <v>86</v>
      </c>
      <c r="C100" s="674" t="s">
        <v>87</v>
      </c>
      <c r="D100" s="675">
        <f t="shared" si="20"/>
        <v>14513.91</v>
      </c>
      <c r="E100" s="676">
        <v>13566.48</v>
      </c>
      <c r="F100" s="677">
        <v>947.43</v>
      </c>
      <c r="G100" s="446"/>
      <c r="H100" s="318">
        <f t="shared" si="21"/>
        <v>15303.019999999999</v>
      </c>
      <c r="I100" s="35">
        <v>15215.96</v>
      </c>
      <c r="J100" s="262">
        <v>87.06</v>
      </c>
      <c r="K100" s="438"/>
      <c r="L100" s="321">
        <f t="shared" si="19"/>
        <v>-5.1565638677855664E-2</v>
      </c>
      <c r="M100" s="440"/>
      <c r="N100" s="493">
        <f>VLOOKUP(B100,'FX rates'!$B$9:$K$124,9,FALSE)</f>
        <v>35.085416666666667</v>
      </c>
      <c r="O100" s="494">
        <f>VLOOKUP(B100,'FX rates'!$B$9:$K$124,10,FALSE)</f>
        <v>33.079083333333337</v>
      </c>
      <c r="Q100" s="325" t="s">
        <v>86</v>
      </c>
      <c r="R100" s="318">
        <f t="shared" si="22"/>
        <v>413.67358232884033</v>
      </c>
      <c r="S100" s="35">
        <f t="shared" si="23"/>
        <v>386.67005522237395</v>
      </c>
      <c r="T100" s="262">
        <f t="shared" si="24"/>
        <v>27.003527106466361</v>
      </c>
      <c r="U100" s="15"/>
      <c r="V100" s="318">
        <f t="shared" si="25"/>
        <v>462.61922816281179</v>
      </c>
      <c r="W100" s="35">
        <f t="shared" si="27"/>
        <v>459.98735353911957</v>
      </c>
      <c r="X100" s="262">
        <f t="shared" si="26"/>
        <v>2.6318746236922124</v>
      </c>
      <c r="Y100" s="15"/>
      <c r="Z100" s="321">
        <f t="shared" si="17"/>
        <v>-0.10580114888079362</v>
      </c>
      <c r="AA100" s="65"/>
      <c r="AB100" s="579"/>
      <c r="AC100" s="1120"/>
      <c r="AD100" s="1120"/>
      <c r="AE100" s="1120"/>
      <c r="AF100" s="1121"/>
      <c r="AG100" s="1122"/>
      <c r="AH100" s="583"/>
      <c r="AI100" s="581"/>
      <c r="AJ100" s="582"/>
      <c r="AK100" s="582"/>
    </row>
    <row r="101" spans="2:37" x14ac:dyDescent="0.25">
      <c r="B101" s="610" t="s">
        <v>139</v>
      </c>
      <c r="C101" s="674" t="s">
        <v>140</v>
      </c>
      <c r="D101" s="675">
        <f t="shared" si="20"/>
        <v>2770487395</v>
      </c>
      <c r="E101" s="676">
        <v>2770487395</v>
      </c>
      <c r="F101" s="677">
        <v>0</v>
      </c>
      <c r="G101" s="446"/>
      <c r="H101" s="318">
        <f t="shared" si="21"/>
        <v>1101032931</v>
      </c>
      <c r="I101" s="35">
        <v>1101032931</v>
      </c>
      <c r="J101" s="262">
        <v>0</v>
      </c>
      <c r="K101" s="438"/>
      <c r="L101" s="321">
        <f t="shared" si="19"/>
        <v>1.5162620635549364</v>
      </c>
      <c r="M101" s="441"/>
      <c r="N101" s="493">
        <f>VLOOKUP(B101,'FX rates'!$B$9:$K$124,9,FALSE)</f>
        <v>42011.666666666664</v>
      </c>
      <c r="O101" s="494">
        <f>VLOOKUP(B101,'FX rates'!$B$9:$K$124,10,FALSE)</f>
        <v>41033.816666666666</v>
      </c>
      <c r="Q101" s="325" t="s">
        <v>139</v>
      </c>
      <c r="R101" s="318">
        <f t="shared" si="22"/>
        <v>65945.667354306352</v>
      </c>
      <c r="S101" s="35">
        <f t="shared" si="23"/>
        <v>65945.667354306352</v>
      </c>
      <c r="T101" s="262">
        <f t="shared" si="24"/>
        <v>0</v>
      </c>
      <c r="U101" s="15"/>
      <c r="V101" s="318">
        <f t="shared" si="25"/>
        <v>26832.330512760003</v>
      </c>
      <c r="W101" s="35">
        <f t="shared" si="27"/>
        <v>26832.330512760003</v>
      </c>
      <c r="X101" s="262">
        <f t="shared" si="26"/>
        <v>0</v>
      </c>
      <c r="Y101" s="15"/>
      <c r="Z101" s="321">
        <f t="shared" si="17"/>
        <v>1.457694359531915</v>
      </c>
      <c r="AA101" s="346"/>
      <c r="AB101" s="579"/>
      <c r="AC101" s="1120"/>
      <c r="AD101" s="1120"/>
      <c r="AE101" s="1120"/>
      <c r="AF101" s="1121"/>
      <c r="AG101" s="1122"/>
      <c r="AH101" s="583"/>
      <c r="AI101" s="581"/>
      <c r="AJ101" s="582"/>
      <c r="AK101" s="582"/>
    </row>
    <row r="102" spans="2:37" x14ac:dyDescent="0.25">
      <c r="B102" s="610" t="s">
        <v>88</v>
      </c>
      <c r="C102" s="674" t="s">
        <v>89</v>
      </c>
      <c r="D102" s="675">
        <f t="shared" si="20"/>
        <v>236491</v>
      </c>
      <c r="E102" s="676">
        <v>236491</v>
      </c>
      <c r="F102" s="677">
        <v>0</v>
      </c>
      <c r="G102" s="446"/>
      <c r="H102" s="318">
        <f t="shared" si="21"/>
        <v>234151</v>
      </c>
      <c r="I102" s="35">
        <v>234151</v>
      </c>
      <c r="J102" s="262">
        <v>0</v>
      </c>
      <c r="K102" s="438"/>
      <c r="L102" s="321">
        <f t="shared" si="19"/>
        <v>9.9935511699715141E-3</v>
      </c>
      <c r="M102" s="441"/>
      <c r="N102" s="493">
        <f>VLOOKUP(B102,'FX rates'!$B$9:$K$124,9,FALSE)</f>
        <v>3.55925</v>
      </c>
      <c r="O102" s="494">
        <f>VLOOKUP(B102,'FX rates'!$B$9:$K$124,10,FALSE)</f>
        <v>3.6051666666666673</v>
      </c>
      <c r="Q102" s="325" t="s">
        <v>88</v>
      </c>
      <c r="R102" s="318">
        <f t="shared" si="22"/>
        <v>66444.054224906926</v>
      </c>
      <c r="S102" s="35">
        <f t="shared" si="23"/>
        <v>66444.054224906926</v>
      </c>
      <c r="T102" s="262">
        <f t="shared" si="24"/>
        <v>0</v>
      </c>
      <c r="U102" s="15"/>
      <c r="V102" s="318">
        <f t="shared" si="25"/>
        <v>64948.730987933974</v>
      </c>
      <c r="W102" s="35">
        <f t="shared" si="27"/>
        <v>64948.730987933974</v>
      </c>
      <c r="X102" s="262">
        <f t="shared" si="26"/>
        <v>0</v>
      </c>
      <c r="Y102" s="15"/>
      <c r="Z102" s="321">
        <f t="shared" si="17"/>
        <v>2.3023132465063156E-2</v>
      </c>
      <c r="AA102" s="65"/>
      <c r="AB102" s="579"/>
      <c r="AC102" s="1120"/>
      <c r="AD102" s="1120"/>
      <c r="AE102" s="1120"/>
      <c r="AF102" s="1121"/>
      <c r="AG102" s="1122"/>
      <c r="AH102" s="583"/>
      <c r="AI102" s="581"/>
      <c r="AJ102" s="582"/>
      <c r="AK102" s="582"/>
    </row>
    <row r="103" spans="2:37" x14ac:dyDescent="0.25">
      <c r="B103" s="610" t="s">
        <v>333</v>
      </c>
      <c r="C103" s="674" t="s">
        <v>66</v>
      </c>
      <c r="D103" s="675">
        <f t="shared" si="20"/>
        <v>181370.47999999998</v>
      </c>
      <c r="E103" s="676">
        <v>179192.46</v>
      </c>
      <c r="F103" s="677">
        <v>2178.02</v>
      </c>
      <c r="G103" s="446"/>
      <c r="H103" s="318">
        <f t="shared" si="21"/>
        <v>261868.75</v>
      </c>
      <c r="I103" s="35">
        <v>258793.16</v>
      </c>
      <c r="J103" s="262">
        <v>3075.59</v>
      </c>
      <c r="K103" s="438"/>
      <c r="L103" s="321">
        <f t="shared" si="19"/>
        <v>-0.30739929831260898</v>
      </c>
      <c r="M103" s="441"/>
      <c r="N103" s="493">
        <f>VLOOKUP(B103,'FX rates'!$B$9:$K$124,9,FALSE)</f>
        <v>16.742583333333332</v>
      </c>
      <c r="O103" s="494">
        <f>VLOOKUP(B103,'FX rates'!$B$9:$K$124,10,FALSE)</f>
        <v>17.784500000000001</v>
      </c>
      <c r="Q103" s="325" t="s">
        <v>333</v>
      </c>
      <c r="R103" s="318">
        <f t="shared" si="22"/>
        <v>10832.885008784984</v>
      </c>
      <c r="S103" s="35">
        <f t="shared" si="23"/>
        <v>10702.796362568501</v>
      </c>
      <c r="T103" s="262">
        <f t="shared" si="24"/>
        <v>130.08864621648391</v>
      </c>
      <c r="U103" s="15"/>
      <c r="V103" s="318">
        <f t="shared" si="25"/>
        <v>14724.549467232702</v>
      </c>
      <c r="W103" s="35">
        <f t="shared" si="27"/>
        <v>14551.612921364109</v>
      </c>
      <c r="X103" s="262">
        <f t="shared" si="26"/>
        <v>172.93654586859344</v>
      </c>
      <c r="Y103" s="15"/>
      <c r="Z103" s="321">
        <f t="shared" si="17"/>
        <v>-0.26429769325764696</v>
      </c>
      <c r="AA103" s="65"/>
      <c r="AB103" s="579"/>
      <c r="AC103" s="1120"/>
      <c r="AD103" s="1120"/>
      <c r="AE103" s="1120"/>
      <c r="AF103" s="1121"/>
      <c r="AG103" s="1122"/>
      <c r="AH103" s="583"/>
      <c r="AI103" s="581"/>
      <c r="AJ103" s="582"/>
      <c r="AK103" s="582"/>
    </row>
    <row r="104" spans="2:37" x14ac:dyDescent="0.25">
      <c r="B104" s="610" t="s">
        <v>424</v>
      </c>
      <c r="C104" s="674" t="s">
        <v>124</v>
      </c>
      <c r="D104" s="675">
        <f t="shared" si="20"/>
        <v>1590.2</v>
      </c>
      <c r="E104" s="676">
        <v>1276.9000000000001</v>
      </c>
      <c r="F104" s="677">
        <v>313.29999999999995</v>
      </c>
      <c r="G104" s="446"/>
      <c r="H104" s="318">
        <f t="shared" si="21"/>
        <v>2459.9299999999998</v>
      </c>
      <c r="I104" s="35">
        <v>2459.41</v>
      </c>
      <c r="J104" s="262">
        <v>0.52</v>
      </c>
      <c r="K104" s="437"/>
      <c r="L104" s="321">
        <f t="shared" si="19"/>
        <v>-0.35355884110523467</v>
      </c>
      <c r="N104" s="493">
        <f>VLOOKUP(B104,'FX rates'!$B$9:$K$124,9,FALSE)</f>
        <v>2.8904999999999998</v>
      </c>
      <c r="O104" s="494">
        <f>VLOOKUP(B104,'FX rates'!$B$9:$K$124,10,FALSE)</f>
        <v>2.6392500000000001</v>
      </c>
      <c r="Q104" s="325" t="s">
        <v>424</v>
      </c>
      <c r="R104" s="318">
        <f t="shared" si="22"/>
        <v>550.14703338522747</v>
      </c>
      <c r="S104" s="35">
        <f t="shared" si="23"/>
        <v>441.75748140460132</v>
      </c>
      <c r="T104" s="262">
        <f t="shared" si="24"/>
        <v>108.38955198062618</v>
      </c>
      <c r="U104" s="15"/>
      <c r="V104" s="318">
        <f t="shared" si="25"/>
        <v>932.0564554324144</v>
      </c>
      <c r="W104" s="35">
        <f t="shared" si="27"/>
        <v>931.85942976224294</v>
      </c>
      <c r="X104" s="262">
        <f t="shared" si="26"/>
        <v>0.19702567017145023</v>
      </c>
      <c r="Y104" s="15"/>
      <c r="Z104" s="321">
        <f t="shared" si="17"/>
        <v>-0.40974923763604587</v>
      </c>
      <c r="AA104" s="346"/>
      <c r="AB104" s="579"/>
      <c r="AC104" s="1120"/>
      <c r="AD104" s="1120"/>
      <c r="AE104" s="1120"/>
      <c r="AF104" s="1121"/>
      <c r="AG104" s="1122"/>
      <c r="AH104" s="583"/>
      <c r="AI104" s="581"/>
      <c r="AJ104" s="582"/>
      <c r="AK104" s="582"/>
    </row>
    <row r="105" spans="2:37" x14ac:dyDescent="0.25">
      <c r="B105" s="610" t="s">
        <v>141</v>
      </c>
      <c r="C105" s="674" t="s">
        <v>142</v>
      </c>
      <c r="D105" s="675">
        <f t="shared" si="20"/>
        <v>31.919999999999998</v>
      </c>
      <c r="E105" s="676">
        <v>31.22</v>
      </c>
      <c r="F105" s="677">
        <v>0.7</v>
      </c>
      <c r="G105" s="446"/>
      <c r="H105" s="318">
        <f t="shared" si="21"/>
        <v>336.05</v>
      </c>
      <c r="I105" s="35">
        <v>329.08</v>
      </c>
      <c r="J105" s="262">
        <v>6.97</v>
      </c>
      <c r="K105" s="15"/>
      <c r="L105" s="321">
        <f t="shared" si="19"/>
        <v>-0.90501413480136883</v>
      </c>
      <c r="N105" s="493">
        <f>VLOOKUP(B105,'FX rates'!$B$9:$K$124,9,FALSE)</f>
        <v>25.69</v>
      </c>
      <c r="O105" s="494">
        <f>VLOOKUP(B105,'FX rates'!$B$9:$K$124,10,FALSE)</f>
        <v>27.148416666666666</v>
      </c>
      <c r="Q105" s="325" t="s">
        <v>141</v>
      </c>
      <c r="R105" s="318">
        <f t="shared" si="22"/>
        <v>1.2425068119891007</v>
      </c>
      <c r="S105" s="35">
        <f t="shared" si="23"/>
        <v>1.215258855585831</v>
      </c>
      <c r="T105" s="262">
        <f t="shared" si="24"/>
        <v>2.7247956403269751E-2</v>
      </c>
      <c r="U105" s="15"/>
      <c r="V105" s="318">
        <f t="shared" si="25"/>
        <v>12.378254103216577</v>
      </c>
      <c r="W105" s="35">
        <f t="shared" si="27"/>
        <v>12.121517215552778</v>
      </c>
      <c r="X105" s="262">
        <f t="shared" si="26"/>
        <v>0.25673688766379871</v>
      </c>
      <c r="Y105" s="15"/>
      <c r="Z105" s="321">
        <f t="shared" si="17"/>
        <v>-0.89962180436526773</v>
      </c>
      <c r="AA105" s="346"/>
      <c r="AB105" s="579"/>
      <c r="AC105" s="1120"/>
      <c r="AD105" s="1120"/>
      <c r="AE105" s="1120"/>
      <c r="AF105" s="1121"/>
      <c r="AG105" s="1122"/>
      <c r="AH105" s="583"/>
      <c r="AI105" s="581"/>
      <c r="AJ105" s="582"/>
      <c r="AK105" s="582"/>
    </row>
    <row r="106" spans="2:37" x14ac:dyDescent="0.25">
      <c r="B106" s="610" t="s">
        <v>143</v>
      </c>
      <c r="C106" s="674" t="s">
        <v>144</v>
      </c>
      <c r="D106" s="675">
        <f t="shared" si="20"/>
        <v>193022.56000000003</v>
      </c>
      <c r="E106" s="676">
        <v>191145.89</v>
      </c>
      <c r="F106" s="677">
        <v>1876.67</v>
      </c>
      <c r="G106" s="446"/>
      <c r="H106" s="318">
        <f t="shared" si="21"/>
        <v>206042.72</v>
      </c>
      <c r="I106" s="35">
        <v>205387.72</v>
      </c>
      <c r="J106" s="262">
        <v>655</v>
      </c>
      <c r="K106" s="15"/>
      <c r="L106" s="321">
        <f t="shared" si="19"/>
        <v>-6.3191555615262573E-2</v>
      </c>
      <c r="N106" s="493">
        <f>VLOOKUP(B106,'FX rates'!$B$9:$K$124,9,FALSE)</f>
        <v>3.8406666666666673</v>
      </c>
      <c r="O106" s="494">
        <f>VLOOKUP(B106,'FX rates'!$B$9:$K$124,10,FALSE)</f>
        <v>3.6210833333333343</v>
      </c>
      <c r="Q106" s="325" t="s">
        <v>143</v>
      </c>
      <c r="R106" s="318">
        <f t="shared" si="22"/>
        <v>50257.566394723137</v>
      </c>
      <c r="S106" s="35">
        <f t="shared" si="23"/>
        <v>49768.93508071515</v>
      </c>
      <c r="T106" s="262">
        <f t="shared" si="24"/>
        <v>488.63131400798466</v>
      </c>
      <c r="U106" s="15"/>
      <c r="V106" s="318">
        <f t="shared" si="25"/>
        <v>56900.850113916174</v>
      </c>
      <c r="W106" s="35">
        <f t="shared" si="27"/>
        <v>56719.96501967642</v>
      </c>
      <c r="X106" s="262">
        <f t="shared" si="26"/>
        <v>180.88509423975324</v>
      </c>
      <c r="Y106" s="15"/>
      <c r="Z106" s="321">
        <f t="shared" si="17"/>
        <v>-0.11675192384460176</v>
      </c>
      <c r="AA106" s="346"/>
      <c r="AB106" s="579"/>
      <c r="AC106" s="1120"/>
      <c r="AD106" s="1120"/>
      <c r="AE106" s="1120"/>
      <c r="AF106" s="1121"/>
      <c r="AG106" s="1122"/>
      <c r="AH106" s="583"/>
      <c r="AI106" s="581"/>
      <c r="AJ106" s="582"/>
      <c r="AK106" s="582"/>
    </row>
    <row r="107" spans="2:37" x14ac:dyDescent="0.25">
      <c r="B107" s="612" t="s">
        <v>145</v>
      </c>
      <c r="C107" s="678" t="s">
        <v>146</v>
      </c>
      <c r="D107" s="679">
        <f t="shared" si="20"/>
        <v>2180.67</v>
      </c>
      <c r="E107" s="680">
        <v>2180.67</v>
      </c>
      <c r="F107" s="681">
        <v>0</v>
      </c>
      <c r="G107" s="446"/>
      <c r="H107" s="319">
        <f t="shared" si="21"/>
        <v>1600.26</v>
      </c>
      <c r="I107" s="339">
        <v>1600.26</v>
      </c>
      <c r="J107" s="338">
        <v>0</v>
      </c>
      <c r="K107" s="15"/>
      <c r="L107" s="322">
        <f t="shared" si="19"/>
        <v>0.36269731168685093</v>
      </c>
      <c r="N107" s="496">
        <f>VLOOKUP(B107,'FX rates'!$B$9:$K$124,9,FALSE)</f>
        <v>6.6323333333333343</v>
      </c>
      <c r="O107" s="497">
        <f>VLOOKUP(B107,'FX rates'!$B$9:$K$124,10,FALSE)</f>
        <v>6.2906666666666666</v>
      </c>
      <c r="Q107" s="327" t="s">
        <v>145</v>
      </c>
      <c r="R107" s="319">
        <f t="shared" si="22"/>
        <v>328.79378800824242</v>
      </c>
      <c r="S107" s="339">
        <f t="shared" si="23"/>
        <v>328.79378800824242</v>
      </c>
      <c r="T107" s="338">
        <f t="shared" si="24"/>
        <v>0</v>
      </c>
      <c r="U107" s="15"/>
      <c r="V107" s="319">
        <f t="shared" si="25"/>
        <v>254.38639253921153</v>
      </c>
      <c r="W107" s="339">
        <f t="shared" si="27"/>
        <v>254.38639253921153</v>
      </c>
      <c r="X107" s="338">
        <f t="shared" si="26"/>
        <v>0</v>
      </c>
      <c r="Y107" s="15"/>
      <c r="Z107" s="322">
        <f t="shared" si="17"/>
        <v>0.29249754566790198</v>
      </c>
      <c r="AA107" s="346"/>
      <c r="AB107" s="579"/>
      <c r="AC107" s="1120"/>
      <c r="AD107" s="1120"/>
      <c r="AE107" s="1120"/>
      <c r="AF107" s="1121"/>
      <c r="AG107" s="1122"/>
      <c r="AH107" s="583"/>
      <c r="AI107" s="581"/>
      <c r="AJ107" s="582"/>
      <c r="AK107" s="582"/>
    </row>
    <row r="108" spans="2:37" x14ac:dyDescent="0.25">
      <c r="L108" s="73"/>
      <c r="Q108" s="43"/>
      <c r="R108" s="47"/>
      <c r="S108" s="47"/>
      <c r="T108" s="47"/>
      <c r="U108" s="47"/>
      <c r="V108" s="47"/>
      <c r="W108" s="16"/>
      <c r="X108" s="16"/>
      <c r="Z108" s="67"/>
      <c r="AA108" s="72"/>
    </row>
    <row r="109" spans="2:37" x14ac:dyDescent="0.25">
      <c r="B109" s="6"/>
    </row>
    <row r="110" spans="2:37" x14ac:dyDescent="0.25">
      <c r="B110" s="39" t="s">
        <v>90</v>
      </c>
    </row>
    <row r="111" spans="2:37" x14ac:dyDescent="0.25">
      <c r="B111" s="39" t="s">
        <v>91</v>
      </c>
      <c r="Q111" s="39"/>
    </row>
    <row r="112" spans="2:37" x14ac:dyDescent="0.25">
      <c r="B112" s="43" t="s">
        <v>92</v>
      </c>
      <c r="Q112" s="43"/>
    </row>
    <row r="113" spans="2:17" x14ac:dyDescent="0.25">
      <c r="B113" s="39" t="s">
        <v>102</v>
      </c>
      <c r="Q113" s="39"/>
    </row>
    <row r="114" spans="2:17" x14ac:dyDescent="0.25">
      <c r="B114" s="39" t="s">
        <v>103</v>
      </c>
      <c r="Q114" s="39"/>
    </row>
    <row r="116" spans="2:17" x14ac:dyDescent="0.25">
      <c r="B116" s="39" t="s">
        <v>747</v>
      </c>
      <c r="Q116" s="39"/>
    </row>
    <row r="117" spans="2:17" x14ac:dyDescent="0.25">
      <c r="B117" s="39" t="s">
        <v>748</v>
      </c>
      <c r="Q117" s="39"/>
    </row>
    <row r="118" spans="2:17" x14ac:dyDescent="0.25">
      <c r="B118" s="39" t="s">
        <v>749</v>
      </c>
      <c r="Q118" s="39"/>
    </row>
    <row r="119" spans="2:17" x14ac:dyDescent="0.25">
      <c r="B119" s="39" t="s">
        <v>750</v>
      </c>
      <c r="Q119" s="39"/>
    </row>
    <row r="120" spans="2:17" x14ac:dyDescent="0.25">
      <c r="B120" s="39" t="s">
        <v>758</v>
      </c>
      <c r="Q120" s="39"/>
    </row>
    <row r="121" spans="2:17" x14ac:dyDescent="0.25">
      <c r="B121" s="39" t="s">
        <v>759</v>
      </c>
      <c r="Q121" s="39"/>
    </row>
    <row r="122" spans="2:17" x14ac:dyDescent="0.25">
      <c r="B122" s="39" t="s">
        <v>752</v>
      </c>
      <c r="Q122" s="39"/>
    </row>
    <row r="123" spans="2:17" x14ac:dyDescent="0.25">
      <c r="B123" s="1" t="s">
        <v>753</v>
      </c>
      <c r="Q123" s="39"/>
    </row>
    <row r="124" spans="2:17" x14ac:dyDescent="0.25">
      <c r="B124" s="39" t="s">
        <v>761</v>
      </c>
      <c r="Q124" s="39"/>
    </row>
    <row r="125" spans="2:17" x14ac:dyDescent="0.25">
      <c r="B125" s="39" t="s">
        <v>760</v>
      </c>
      <c r="Q125" s="39"/>
    </row>
    <row r="126" spans="2:17" x14ac:dyDescent="0.25">
      <c r="B126" s="39" t="s">
        <v>755</v>
      </c>
    </row>
    <row r="127" spans="2:17" x14ac:dyDescent="0.25">
      <c r="B127" s="39" t="s">
        <v>756</v>
      </c>
    </row>
    <row r="128" spans="2:17" x14ac:dyDescent="0.25">
      <c r="B128" s="39" t="s">
        <v>757</v>
      </c>
    </row>
  </sheetData>
  <mergeCells count="15">
    <mergeCell ref="Z5:Z7"/>
    <mergeCell ref="D6:D7"/>
    <mergeCell ref="H6:H7"/>
    <mergeCell ref="R6:R7"/>
    <mergeCell ref="V6:V7"/>
    <mergeCell ref="N5:N7"/>
    <mergeCell ref="O5:O7"/>
    <mergeCell ref="Q5:Q7"/>
    <mergeCell ref="R5:T5"/>
    <mergeCell ref="V5:X5"/>
    <mergeCell ref="B5:B7"/>
    <mergeCell ref="C5:C7"/>
    <mergeCell ref="D5:F5"/>
    <mergeCell ref="H5:J5"/>
    <mergeCell ref="L5:L7"/>
  </mergeCells>
  <conditionalFormatting sqref="AG10:AG107">
    <cfRule type="cellIs" dxfId="0" priority="1" operator="lessThan">
      <formula>0</formula>
    </cfRule>
  </conditionalFormatting>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K93"/>
  <sheetViews>
    <sheetView showGridLines="0" topLeftCell="A33" zoomScale="85" zoomScaleNormal="85" workbookViewId="0">
      <selection activeCell="Q66" sqref="Q66"/>
    </sheetView>
  </sheetViews>
  <sheetFormatPr defaultColWidth="11.42578125" defaultRowHeight="15" x14ac:dyDescent="0.25"/>
  <cols>
    <col min="1" max="1" width="2.85546875" style="1" customWidth="1"/>
    <col min="2" max="2" width="45.85546875" style="1" customWidth="1"/>
    <col min="3" max="3" width="5.28515625" style="1" customWidth="1"/>
    <col min="4" max="6" width="15.7109375" style="1" customWidth="1"/>
    <col min="7" max="7" width="2.85546875" style="1" customWidth="1"/>
    <col min="8" max="10" width="15.7109375" style="1" customWidth="1"/>
    <col min="11" max="11" width="2.85546875" style="1" customWidth="1"/>
    <col min="12" max="12" width="10.85546875" style="1" customWidth="1"/>
    <col min="13" max="13" width="2.85546875" style="1" customWidth="1"/>
    <col min="14" max="15" width="15.7109375" style="1" customWidth="1"/>
    <col min="16" max="16" width="2.85546875" style="1" customWidth="1"/>
    <col min="17" max="17" width="45.85546875" style="1" customWidth="1"/>
    <col min="18" max="20" width="15.7109375" style="1" customWidth="1"/>
    <col min="21" max="21" width="2.85546875" style="1" customWidth="1"/>
    <col min="22" max="24" width="15.7109375" style="1" customWidth="1"/>
    <col min="25" max="26" width="2.85546875" style="1" customWidth="1"/>
    <col min="27" max="27" width="10.85546875" style="1" customWidth="1"/>
    <col min="28" max="28" width="2.85546875" style="1" customWidth="1"/>
    <col min="29" max="29" width="37" style="1" bestFit="1" customWidth="1"/>
    <col min="30" max="30" width="14.28515625" style="1" bestFit="1" customWidth="1"/>
    <col min="31" max="31" width="15" style="1127" bestFit="1" customWidth="1"/>
    <col min="32" max="32" width="12.7109375" style="1127" bestFit="1" customWidth="1"/>
    <col min="33" max="33" width="11.42578125" style="440"/>
    <col min="34" max="35" width="12.7109375" style="440" bestFit="1" customWidth="1"/>
    <col min="36" max="36" width="10.7109375" style="1" bestFit="1" customWidth="1"/>
    <col min="37" max="255" width="11.42578125" style="1"/>
    <col min="256" max="256" width="2.85546875" style="1" customWidth="1"/>
    <col min="257" max="257" width="45.85546875" style="1" customWidth="1"/>
    <col min="258" max="258" width="5.28515625" style="1" bestFit="1" customWidth="1"/>
    <col min="259" max="261" width="15.7109375" style="1" customWidth="1"/>
    <col min="262" max="262" width="2.85546875" style="1" customWidth="1"/>
    <col min="263" max="265" width="15.7109375" style="1" customWidth="1"/>
    <col min="266" max="267" width="2.85546875" style="1" customWidth="1"/>
    <col min="268" max="268" width="10.85546875" style="1" customWidth="1"/>
    <col min="269" max="269" width="2.85546875" style="1" customWidth="1"/>
    <col min="270" max="271" width="15.7109375" style="1" customWidth="1"/>
    <col min="272" max="272" width="2.85546875" style="1" customWidth="1"/>
    <col min="273" max="273" width="45.85546875" style="1" customWidth="1"/>
    <col min="274" max="276" width="15.7109375" style="1" customWidth="1"/>
    <col min="277" max="277" width="2.85546875" style="1" customWidth="1"/>
    <col min="278" max="280" width="15.7109375" style="1" customWidth="1"/>
    <col min="281" max="282" width="2.85546875" style="1" customWidth="1"/>
    <col min="283" max="283" width="10.85546875" style="1" customWidth="1"/>
    <col min="284" max="284" width="2.85546875" style="1" customWidth="1"/>
    <col min="285" max="511" width="11.42578125" style="1"/>
    <col min="512" max="512" width="2.85546875" style="1" customWidth="1"/>
    <col min="513" max="513" width="45.85546875" style="1" customWidth="1"/>
    <col min="514" max="514" width="5.28515625" style="1" bestFit="1" customWidth="1"/>
    <col min="515" max="517" width="15.7109375" style="1" customWidth="1"/>
    <col min="518" max="518" width="2.85546875" style="1" customWidth="1"/>
    <col min="519" max="521" width="15.7109375" style="1" customWidth="1"/>
    <col min="522" max="523" width="2.85546875" style="1" customWidth="1"/>
    <col min="524" max="524" width="10.85546875" style="1" customWidth="1"/>
    <col min="525" max="525" width="2.85546875" style="1" customWidth="1"/>
    <col min="526" max="527" width="15.7109375" style="1" customWidth="1"/>
    <col min="528" max="528" width="2.85546875" style="1" customWidth="1"/>
    <col min="529" max="529" width="45.85546875" style="1" customWidth="1"/>
    <col min="530" max="532" width="15.7109375" style="1" customWidth="1"/>
    <col min="533" max="533" width="2.85546875" style="1" customWidth="1"/>
    <col min="534" max="536" width="15.7109375" style="1" customWidth="1"/>
    <col min="537" max="538" width="2.85546875" style="1" customWidth="1"/>
    <col min="539" max="539" width="10.85546875" style="1" customWidth="1"/>
    <col min="540" max="540" width="2.85546875" style="1" customWidth="1"/>
    <col min="541" max="767" width="11.42578125" style="1"/>
    <col min="768" max="768" width="2.85546875" style="1" customWidth="1"/>
    <col min="769" max="769" width="45.85546875" style="1" customWidth="1"/>
    <col min="770" max="770" width="5.28515625" style="1" bestFit="1" customWidth="1"/>
    <col min="771" max="773" width="15.7109375" style="1" customWidth="1"/>
    <col min="774" max="774" width="2.85546875" style="1" customWidth="1"/>
    <col min="775" max="777" width="15.7109375" style="1" customWidth="1"/>
    <col min="778" max="779" width="2.85546875" style="1" customWidth="1"/>
    <col min="780" max="780" width="10.85546875" style="1" customWidth="1"/>
    <col min="781" max="781" width="2.85546875" style="1" customWidth="1"/>
    <col min="782" max="783" width="15.7109375" style="1" customWidth="1"/>
    <col min="784" max="784" width="2.85546875" style="1" customWidth="1"/>
    <col min="785" max="785" width="45.85546875" style="1" customWidth="1"/>
    <col min="786" max="788" width="15.7109375" style="1" customWidth="1"/>
    <col min="789" max="789" width="2.85546875" style="1" customWidth="1"/>
    <col min="790" max="792" width="15.7109375" style="1" customWidth="1"/>
    <col min="793" max="794" width="2.85546875" style="1" customWidth="1"/>
    <col min="795" max="795" width="10.85546875" style="1" customWidth="1"/>
    <col min="796" max="796" width="2.85546875" style="1" customWidth="1"/>
    <col min="797" max="1023" width="11.42578125" style="1"/>
    <col min="1024" max="1024" width="2.85546875" style="1" customWidth="1"/>
    <col min="1025" max="1025" width="45.85546875" style="1" customWidth="1"/>
    <col min="1026" max="1026" width="5.28515625" style="1" bestFit="1" customWidth="1"/>
    <col min="1027" max="1029" width="15.7109375" style="1" customWidth="1"/>
    <col min="1030" max="1030" width="2.85546875" style="1" customWidth="1"/>
    <col min="1031" max="1033" width="15.7109375" style="1" customWidth="1"/>
    <col min="1034" max="1035" width="2.85546875" style="1" customWidth="1"/>
    <col min="1036" max="1036" width="10.85546875" style="1" customWidth="1"/>
    <col min="1037" max="1037" width="2.85546875" style="1" customWidth="1"/>
    <col min="1038" max="1039" width="15.7109375" style="1" customWidth="1"/>
    <col min="1040" max="1040" width="2.85546875" style="1" customWidth="1"/>
    <col min="1041" max="1041" width="45.85546875" style="1" customWidth="1"/>
    <col min="1042" max="1044" width="15.7109375" style="1" customWidth="1"/>
    <col min="1045" max="1045" width="2.85546875" style="1" customWidth="1"/>
    <col min="1046" max="1048" width="15.7109375" style="1" customWidth="1"/>
    <col min="1049" max="1050" width="2.85546875" style="1" customWidth="1"/>
    <col min="1051" max="1051" width="10.85546875" style="1" customWidth="1"/>
    <col min="1052" max="1052" width="2.85546875" style="1" customWidth="1"/>
    <col min="1053" max="1279" width="11.42578125" style="1"/>
    <col min="1280" max="1280" width="2.85546875" style="1" customWidth="1"/>
    <col min="1281" max="1281" width="45.85546875" style="1" customWidth="1"/>
    <col min="1282" max="1282" width="5.28515625" style="1" bestFit="1" customWidth="1"/>
    <col min="1283" max="1285" width="15.7109375" style="1" customWidth="1"/>
    <col min="1286" max="1286" width="2.85546875" style="1" customWidth="1"/>
    <col min="1287" max="1289" width="15.7109375" style="1" customWidth="1"/>
    <col min="1290" max="1291" width="2.85546875" style="1" customWidth="1"/>
    <col min="1292" max="1292" width="10.85546875" style="1" customWidth="1"/>
    <col min="1293" max="1293" width="2.85546875" style="1" customWidth="1"/>
    <col min="1294" max="1295" width="15.7109375" style="1" customWidth="1"/>
    <col min="1296" max="1296" width="2.85546875" style="1" customWidth="1"/>
    <col min="1297" max="1297" width="45.85546875" style="1" customWidth="1"/>
    <col min="1298" max="1300" width="15.7109375" style="1" customWidth="1"/>
    <col min="1301" max="1301" width="2.85546875" style="1" customWidth="1"/>
    <col min="1302" max="1304" width="15.7109375" style="1" customWidth="1"/>
    <col min="1305" max="1306" width="2.85546875" style="1" customWidth="1"/>
    <col min="1307" max="1307" width="10.85546875" style="1" customWidth="1"/>
    <col min="1308" max="1308" width="2.85546875" style="1" customWidth="1"/>
    <col min="1309" max="1535" width="11.42578125" style="1"/>
    <col min="1536" max="1536" width="2.85546875" style="1" customWidth="1"/>
    <col min="1537" max="1537" width="45.85546875" style="1" customWidth="1"/>
    <col min="1538" max="1538" width="5.28515625" style="1" bestFit="1" customWidth="1"/>
    <col min="1539" max="1541" width="15.7109375" style="1" customWidth="1"/>
    <col min="1542" max="1542" width="2.85546875" style="1" customWidth="1"/>
    <col min="1543" max="1545" width="15.7109375" style="1" customWidth="1"/>
    <col min="1546" max="1547" width="2.85546875" style="1" customWidth="1"/>
    <col min="1548" max="1548" width="10.85546875" style="1" customWidth="1"/>
    <col min="1549" max="1549" width="2.85546875" style="1" customWidth="1"/>
    <col min="1550" max="1551" width="15.7109375" style="1" customWidth="1"/>
    <col min="1552" max="1552" width="2.85546875" style="1" customWidth="1"/>
    <col min="1553" max="1553" width="45.85546875" style="1" customWidth="1"/>
    <col min="1554" max="1556" width="15.7109375" style="1" customWidth="1"/>
    <col min="1557" max="1557" width="2.85546875" style="1" customWidth="1"/>
    <col min="1558" max="1560" width="15.7109375" style="1" customWidth="1"/>
    <col min="1561" max="1562" width="2.85546875" style="1" customWidth="1"/>
    <col min="1563" max="1563" width="10.85546875" style="1" customWidth="1"/>
    <col min="1564" max="1564" width="2.85546875" style="1" customWidth="1"/>
    <col min="1565" max="1791" width="11.42578125" style="1"/>
    <col min="1792" max="1792" width="2.85546875" style="1" customWidth="1"/>
    <col min="1793" max="1793" width="45.85546875" style="1" customWidth="1"/>
    <col min="1794" max="1794" width="5.28515625" style="1" bestFit="1" customWidth="1"/>
    <col min="1795" max="1797" width="15.7109375" style="1" customWidth="1"/>
    <col min="1798" max="1798" width="2.85546875" style="1" customWidth="1"/>
    <col min="1799" max="1801" width="15.7109375" style="1" customWidth="1"/>
    <col min="1802" max="1803" width="2.85546875" style="1" customWidth="1"/>
    <col min="1804" max="1804" width="10.85546875" style="1" customWidth="1"/>
    <col min="1805" max="1805" width="2.85546875" style="1" customWidth="1"/>
    <col min="1806" max="1807" width="15.7109375" style="1" customWidth="1"/>
    <col min="1808" max="1808" width="2.85546875" style="1" customWidth="1"/>
    <col min="1809" max="1809" width="45.85546875" style="1" customWidth="1"/>
    <col min="1810" max="1812" width="15.7109375" style="1" customWidth="1"/>
    <col min="1813" max="1813" width="2.85546875" style="1" customWidth="1"/>
    <col min="1814" max="1816" width="15.7109375" style="1" customWidth="1"/>
    <col min="1817" max="1818" width="2.85546875" style="1" customWidth="1"/>
    <col min="1819" max="1819" width="10.85546875" style="1" customWidth="1"/>
    <col min="1820" max="1820" width="2.85546875" style="1" customWidth="1"/>
    <col min="1821" max="2047" width="11.42578125" style="1"/>
    <col min="2048" max="2048" width="2.85546875" style="1" customWidth="1"/>
    <col min="2049" max="2049" width="45.85546875" style="1" customWidth="1"/>
    <col min="2050" max="2050" width="5.28515625" style="1" bestFit="1" customWidth="1"/>
    <col min="2051" max="2053" width="15.7109375" style="1" customWidth="1"/>
    <col min="2054" max="2054" width="2.85546875" style="1" customWidth="1"/>
    <col min="2055" max="2057" width="15.7109375" style="1" customWidth="1"/>
    <col min="2058" max="2059" width="2.85546875" style="1" customWidth="1"/>
    <col min="2060" max="2060" width="10.85546875" style="1" customWidth="1"/>
    <col min="2061" max="2061" width="2.85546875" style="1" customWidth="1"/>
    <col min="2062" max="2063" width="15.7109375" style="1" customWidth="1"/>
    <col min="2064" max="2064" width="2.85546875" style="1" customWidth="1"/>
    <col min="2065" max="2065" width="45.85546875" style="1" customWidth="1"/>
    <col min="2066" max="2068" width="15.7109375" style="1" customWidth="1"/>
    <col min="2069" max="2069" width="2.85546875" style="1" customWidth="1"/>
    <col min="2070" max="2072" width="15.7109375" style="1" customWidth="1"/>
    <col min="2073" max="2074" width="2.85546875" style="1" customWidth="1"/>
    <col min="2075" max="2075" width="10.85546875" style="1" customWidth="1"/>
    <col min="2076" max="2076" width="2.85546875" style="1" customWidth="1"/>
    <col min="2077" max="2303" width="11.42578125" style="1"/>
    <col min="2304" max="2304" width="2.85546875" style="1" customWidth="1"/>
    <col min="2305" max="2305" width="45.85546875" style="1" customWidth="1"/>
    <col min="2306" max="2306" width="5.28515625" style="1" bestFit="1" customWidth="1"/>
    <col min="2307" max="2309" width="15.7109375" style="1" customWidth="1"/>
    <col min="2310" max="2310" width="2.85546875" style="1" customWidth="1"/>
    <col min="2311" max="2313" width="15.7109375" style="1" customWidth="1"/>
    <col min="2314" max="2315" width="2.85546875" style="1" customWidth="1"/>
    <col min="2316" max="2316" width="10.85546875" style="1" customWidth="1"/>
    <col min="2317" max="2317" width="2.85546875" style="1" customWidth="1"/>
    <col min="2318" max="2319" width="15.7109375" style="1" customWidth="1"/>
    <col min="2320" max="2320" width="2.85546875" style="1" customWidth="1"/>
    <col min="2321" max="2321" width="45.85546875" style="1" customWidth="1"/>
    <col min="2322" max="2324" width="15.7109375" style="1" customWidth="1"/>
    <col min="2325" max="2325" width="2.85546875" style="1" customWidth="1"/>
    <col min="2326" max="2328" width="15.7109375" style="1" customWidth="1"/>
    <col min="2329" max="2330" width="2.85546875" style="1" customWidth="1"/>
    <col min="2331" max="2331" width="10.85546875" style="1" customWidth="1"/>
    <col min="2332" max="2332" width="2.85546875" style="1" customWidth="1"/>
    <col min="2333" max="2559" width="11.42578125" style="1"/>
    <col min="2560" max="2560" width="2.85546875" style="1" customWidth="1"/>
    <col min="2561" max="2561" width="45.85546875" style="1" customWidth="1"/>
    <col min="2562" max="2562" width="5.28515625" style="1" bestFit="1" customWidth="1"/>
    <col min="2563" max="2565" width="15.7109375" style="1" customWidth="1"/>
    <col min="2566" max="2566" width="2.85546875" style="1" customWidth="1"/>
    <col min="2567" max="2569" width="15.7109375" style="1" customWidth="1"/>
    <col min="2570" max="2571" width="2.85546875" style="1" customWidth="1"/>
    <col min="2572" max="2572" width="10.85546875" style="1" customWidth="1"/>
    <col min="2573" max="2573" width="2.85546875" style="1" customWidth="1"/>
    <col min="2574" max="2575" width="15.7109375" style="1" customWidth="1"/>
    <col min="2576" max="2576" width="2.85546875" style="1" customWidth="1"/>
    <col min="2577" max="2577" width="45.85546875" style="1" customWidth="1"/>
    <col min="2578" max="2580" width="15.7109375" style="1" customWidth="1"/>
    <col min="2581" max="2581" width="2.85546875" style="1" customWidth="1"/>
    <col min="2582" max="2584" width="15.7109375" style="1" customWidth="1"/>
    <col min="2585" max="2586" width="2.85546875" style="1" customWidth="1"/>
    <col min="2587" max="2587" width="10.85546875" style="1" customWidth="1"/>
    <col min="2588" max="2588" width="2.85546875" style="1" customWidth="1"/>
    <col min="2589" max="2815" width="11.42578125" style="1"/>
    <col min="2816" max="2816" width="2.85546875" style="1" customWidth="1"/>
    <col min="2817" max="2817" width="45.85546875" style="1" customWidth="1"/>
    <col min="2818" max="2818" width="5.28515625" style="1" bestFit="1" customWidth="1"/>
    <col min="2819" max="2821" width="15.7109375" style="1" customWidth="1"/>
    <col min="2822" max="2822" width="2.85546875" style="1" customWidth="1"/>
    <col min="2823" max="2825" width="15.7109375" style="1" customWidth="1"/>
    <col min="2826" max="2827" width="2.85546875" style="1" customWidth="1"/>
    <col min="2828" max="2828" width="10.85546875" style="1" customWidth="1"/>
    <col min="2829" max="2829" width="2.85546875" style="1" customWidth="1"/>
    <col min="2830" max="2831" width="15.7109375" style="1" customWidth="1"/>
    <col min="2832" max="2832" width="2.85546875" style="1" customWidth="1"/>
    <col min="2833" max="2833" width="45.85546875" style="1" customWidth="1"/>
    <col min="2834" max="2836" width="15.7109375" style="1" customWidth="1"/>
    <col min="2837" max="2837" width="2.85546875" style="1" customWidth="1"/>
    <col min="2838" max="2840" width="15.7109375" style="1" customWidth="1"/>
    <col min="2841" max="2842" width="2.85546875" style="1" customWidth="1"/>
    <col min="2843" max="2843" width="10.85546875" style="1" customWidth="1"/>
    <col min="2844" max="2844" width="2.85546875" style="1" customWidth="1"/>
    <col min="2845" max="3071" width="11.42578125" style="1"/>
    <col min="3072" max="3072" width="2.85546875" style="1" customWidth="1"/>
    <col min="3073" max="3073" width="45.85546875" style="1" customWidth="1"/>
    <col min="3074" max="3074" width="5.28515625" style="1" bestFit="1" customWidth="1"/>
    <col min="3075" max="3077" width="15.7109375" style="1" customWidth="1"/>
    <col min="3078" max="3078" width="2.85546875" style="1" customWidth="1"/>
    <col min="3079" max="3081" width="15.7109375" style="1" customWidth="1"/>
    <col min="3082" max="3083" width="2.85546875" style="1" customWidth="1"/>
    <col min="3084" max="3084" width="10.85546875" style="1" customWidth="1"/>
    <col min="3085" max="3085" width="2.85546875" style="1" customWidth="1"/>
    <col min="3086" max="3087" width="15.7109375" style="1" customWidth="1"/>
    <col min="3088" max="3088" width="2.85546875" style="1" customWidth="1"/>
    <col min="3089" max="3089" width="45.85546875" style="1" customWidth="1"/>
    <col min="3090" max="3092" width="15.7109375" style="1" customWidth="1"/>
    <col min="3093" max="3093" width="2.85546875" style="1" customWidth="1"/>
    <col min="3094" max="3096" width="15.7109375" style="1" customWidth="1"/>
    <col min="3097" max="3098" width="2.85546875" style="1" customWidth="1"/>
    <col min="3099" max="3099" width="10.85546875" style="1" customWidth="1"/>
    <col min="3100" max="3100" width="2.85546875" style="1" customWidth="1"/>
    <col min="3101" max="3327" width="11.42578125" style="1"/>
    <col min="3328" max="3328" width="2.85546875" style="1" customWidth="1"/>
    <col min="3329" max="3329" width="45.85546875" style="1" customWidth="1"/>
    <col min="3330" max="3330" width="5.28515625" style="1" bestFit="1" customWidth="1"/>
    <col min="3331" max="3333" width="15.7109375" style="1" customWidth="1"/>
    <col min="3334" max="3334" width="2.85546875" style="1" customWidth="1"/>
    <col min="3335" max="3337" width="15.7109375" style="1" customWidth="1"/>
    <col min="3338" max="3339" width="2.85546875" style="1" customWidth="1"/>
    <col min="3340" max="3340" width="10.85546875" style="1" customWidth="1"/>
    <col min="3341" max="3341" width="2.85546875" style="1" customWidth="1"/>
    <col min="3342" max="3343" width="15.7109375" style="1" customWidth="1"/>
    <col min="3344" max="3344" width="2.85546875" style="1" customWidth="1"/>
    <col min="3345" max="3345" width="45.85546875" style="1" customWidth="1"/>
    <col min="3346" max="3348" width="15.7109375" style="1" customWidth="1"/>
    <col min="3349" max="3349" width="2.85546875" style="1" customWidth="1"/>
    <col min="3350" max="3352" width="15.7109375" style="1" customWidth="1"/>
    <col min="3353" max="3354" width="2.85546875" style="1" customWidth="1"/>
    <col min="3355" max="3355" width="10.85546875" style="1" customWidth="1"/>
    <col min="3356" max="3356" width="2.85546875" style="1" customWidth="1"/>
    <col min="3357" max="3583" width="11.42578125" style="1"/>
    <col min="3584" max="3584" width="2.85546875" style="1" customWidth="1"/>
    <col min="3585" max="3585" width="45.85546875" style="1" customWidth="1"/>
    <col min="3586" max="3586" width="5.28515625" style="1" bestFit="1" customWidth="1"/>
    <col min="3587" max="3589" width="15.7109375" style="1" customWidth="1"/>
    <col min="3590" max="3590" width="2.85546875" style="1" customWidth="1"/>
    <col min="3591" max="3593" width="15.7109375" style="1" customWidth="1"/>
    <col min="3594" max="3595" width="2.85546875" style="1" customWidth="1"/>
    <col min="3596" max="3596" width="10.85546875" style="1" customWidth="1"/>
    <col min="3597" max="3597" width="2.85546875" style="1" customWidth="1"/>
    <col min="3598" max="3599" width="15.7109375" style="1" customWidth="1"/>
    <col min="3600" max="3600" width="2.85546875" style="1" customWidth="1"/>
    <col min="3601" max="3601" width="45.85546875" style="1" customWidth="1"/>
    <col min="3602" max="3604" width="15.7109375" style="1" customWidth="1"/>
    <col min="3605" max="3605" width="2.85546875" style="1" customWidth="1"/>
    <col min="3606" max="3608" width="15.7109375" style="1" customWidth="1"/>
    <col min="3609" max="3610" width="2.85546875" style="1" customWidth="1"/>
    <col min="3611" max="3611" width="10.85546875" style="1" customWidth="1"/>
    <col min="3612" max="3612" width="2.85546875" style="1" customWidth="1"/>
    <col min="3613" max="3839" width="11.42578125" style="1"/>
    <col min="3840" max="3840" width="2.85546875" style="1" customWidth="1"/>
    <col min="3841" max="3841" width="45.85546875" style="1" customWidth="1"/>
    <col min="3842" max="3842" width="5.28515625" style="1" bestFit="1" customWidth="1"/>
    <col min="3843" max="3845" width="15.7109375" style="1" customWidth="1"/>
    <col min="3846" max="3846" width="2.85546875" style="1" customWidth="1"/>
    <col min="3847" max="3849" width="15.7109375" style="1" customWidth="1"/>
    <col min="3850" max="3851" width="2.85546875" style="1" customWidth="1"/>
    <col min="3852" max="3852" width="10.85546875" style="1" customWidth="1"/>
    <col min="3853" max="3853" width="2.85546875" style="1" customWidth="1"/>
    <col min="3854" max="3855" width="15.7109375" style="1" customWidth="1"/>
    <col min="3856" max="3856" width="2.85546875" style="1" customWidth="1"/>
    <col min="3857" max="3857" width="45.85546875" style="1" customWidth="1"/>
    <col min="3858" max="3860" width="15.7109375" style="1" customWidth="1"/>
    <col min="3861" max="3861" width="2.85546875" style="1" customWidth="1"/>
    <col min="3862" max="3864" width="15.7109375" style="1" customWidth="1"/>
    <col min="3865" max="3866" width="2.85546875" style="1" customWidth="1"/>
    <col min="3867" max="3867" width="10.85546875" style="1" customWidth="1"/>
    <col min="3868" max="3868" width="2.85546875" style="1" customWidth="1"/>
    <col min="3869" max="4095" width="11.42578125" style="1"/>
    <col min="4096" max="4096" width="2.85546875" style="1" customWidth="1"/>
    <col min="4097" max="4097" width="45.85546875" style="1" customWidth="1"/>
    <col min="4098" max="4098" width="5.28515625" style="1" bestFit="1" customWidth="1"/>
    <col min="4099" max="4101" width="15.7109375" style="1" customWidth="1"/>
    <col min="4102" max="4102" width="2.85546875" style="1" customWidth="1"/>
    <col min="4103" max="4105" width="15.7109375" style="1" customWidth="1"/>
    <col min="4106" max="4107" width="2.85546875" style="1" customWidth="1"/>
    <col min="4108" max="4108" width="10.85546875" style="1" customWidth="1"/>
    <col min="4109" max="4109" width="2.85546875" style="1" customWidth="1"/>
    <col min="4110" max="4111" width="15.7109375" style="1" customWidth="1"/>
    <col min="4112" max="4112" width="2.85546875" style="1" customWidth="1"/>
    <col min="4113" max="4113" width="45.85546875" style="1" customWidth="1"/>
    <col min="4114" max="4116" width="15.7109375" style="1" customWidth="1"/>
    <col min="4117" max="4117" width="2.85546875" style="1" customWidth="1"/>
    <col min="4118" max="4120" width="15.7109375" style="1" customWidth="1"/>
    <col min="4121" max="4122" width="2.85546875" style="1" customWidth="1"/>
    <col min="4123" max="4123" width="10.85546875" style="1" customWidth="1"/>
    <col min="4124" max="4124" width="2.85546875" style="1" customWidth="1"/>
    <col min="4125" max="4351" width="11.42578125" style="1"/>
    <col min="4352" max="4352" width="2.85546875" style="1" customWidth="1"/>
    <col min="4353" max="4353" width="45.85546875" style="1" customWidth="1"/>
    <col min="4354" max="4354" width="5.28515625" style="1" bestFit="1" customWidth="1"/>
    <col min="4355" max="4357" width="15.7109375" style="1" customWidth="1"/>
    <col min="4358" max="4358" width="2.85546875" style="1" customWidth="1"/>
    <col min="4359" max="4361" width="15.7109375" style="1" customWidth="1"/>
    <col min="4362" max="4363" width="2.85546875" style="1" customWidth="1"/>
    <col min="4364" max="4364" width="10.85546875" style="1" customWidth="1"/>
    <col min="4365" max="4365" width="2.85546875" style="1" customWidth="1"/>
    <col min="4366" max="4367" width="15.7109375" style="1" customWidth="1"/>
    <col min="4368" max="4368" width="2.85546875" style="1" customWidth="1"/>
    <col min="4369" max="4369" width="45.85546875" style="1" customWidth="1"/>
    <col min="4370" max="4372" width="15.7109375" style="1" customWidth="1"/>
    <col min="4373" max="4373" width="2.85546875" style="1" customWidth="1"/>
    <col min="4374" max="4376" width="15.7109375" style="1" customWidth="1"/>
    <col min="4377" max="4378" width="2.85546875" style="1" customWidth="1"/>
    <col min="4379" max="4379" width="10.85546875" style="1" customWidth="1"/>
    <col min="4380" max="4380" width="2.85546875" style="1" customWidth="1"/>
    <col min="4381" max="4607" width="11.42578125" style="1"/>
    <col min="4608" max="4608" width="2.85546875" style="1" customWidth="1"/>
    <col min="4609" max="4609" width="45.85546875" style="1" customWidth="1"/>
    <col min="4610" max="4610" width="5.28515625" style="1" bestFit="1" customWidth="1"/>
    <col min="4611" max="4613" width="15.7109375" style="1" customWidth="1"/>
    <col min="4614" max="4614" width="2.85546875" style="1" customWidth="1"/>
    <col min="4615" max="4617" width="15.7109375" style="1" customWidth="1"/>
    <col min="4618" max="4619" width="2.85546875" style="1" customWidth="1"/>
    <col min="4620" max="4620" width="10.85546875" style="1" customWidth="1"/>
    <col min="4621" max="4621" width="2.85546875" style="1" customWidth="1"/>
    <col min="4622" max="4623" width="15.7109375" style="1" customWidth="1"/>
    <col min="4624" max="4624" width="2.85546875" style="1" customWidth="1"/>
    <col min="4625" max="4625" width="45.85546875" style="1" customWidth="1"/>
    <col min="4626" max="4628" width="15.7109375" style="1" customWidth="1"/>
    <col min="4629" max="4629" width="2.85546875" style="1" customWidth="1"/>
    <col min="4630" max="4632" width="15.7109375" style="1" customWidth="1"/>
    <col min="4633" max="4634" width="2.85546875" style="1" customWidth="1"/>
    <col min="4635" max="4635" width="10.85546875" style="1" customWidth="1"/>
    <col min="4636" max="4636" width="2.85546875" style="1" customWidth="1"/>
    <col min="4637" max="4863" width="11.42578125" style="1"/>
    <col min="4864" max="4864" width="2.85546875" style="1" customWidth="1"/>
    <col min="4865" max="4865" width="45.85546875" style="1" customWidth="1"/>
    <col min="4866" max="4866" width="5.28515625" style="1" bestFit="1" customWidth="1"/>
    <col min="4867" max="4869" width="15.7109375" style="1" customWidth="1"/>
    <col min="4870" max="4870" width="2.85546875" style="1" customWidth="1"/>
    <col min="4871" max="4873" width="15.7109375" style="1" customWidth="1"/>
    <col min="4874" max="4875" width="2.85546875" style="1" customWidth="1"/>
    <col min="4876" max="4876" width="10.85546875" style="1" customWidth="1"/>
    <col min="4877" max="4877" width="2.85546875" style="1" customWidth="1"/>
    <col min="4878" max="4879" width="15.7109375" style="1" customWidth="1"/>
    <col min="4880" max="4880" width="2.85546875" style="1" customWidth="1"/>
    <col min="4881" max="4881" width="45.85546875" style="1" customWidth="1"/>
    <col min="4882" max="4884" width="15.7109375" style="1" customWidth="1"/>
    <col min="4885" max="4885" width="2.85546875" style="1" customWidth="1"/>
    <col min="4886" max="4888" width="15.7109375" style="1" customWidth="1"/>
    <col min="4889" max="4890" width="2.85546875" style="1" customWidth="1"/>
    <col min="4891" max="4891" width="10.85546875" style="1" customWidth="1"/>
    <col min="4892" max="4892" width="2.85546875" style="1" customWidth="1"/>
    <col min="4893" max="5119" width="11.42578125" style="1"/>
    <col min="5120" max="5120" width="2.85546875" style="1" customWidth="1"/>
    <col min="5121" max="5121" width="45.85546875" style="1" customWidth="1"/>
    <col min="5122" max="5122" width="5.28515625" style="1" bestFit="1" customWidth="1"/>
    <col min="5123" max="5125" width="15.7109375" style="1" customWidth="1"/>
    <col min="5126" max="5126" width="2.85546875" style="1" customWidth="1"/>
    <col min="5127" max="5129" width="15.7109375" style="1" customWidth="1"/>
    <col min="5130" max="5131" width="2.85546875" style="1" customWidth="1"/>
    <col min="5132" max="5132" width="10.85546875" style="1" customWidth="1"/>
    <col min="5133" max="5133" width="2.85546875" style="1" customWidth="1"/>
    <col min="5134" max="5135" width="15.7109375" style="1" customWidth="1"/>
    <col min="5136" max="5136" width="2.85546875" style="1" customWidth="1"/>
    <col min="5137" max="5137" width="45.85546875" style="1" customWidth="1"/>
    <col min="5138" max="5140" width="15.7109375" style="1" customWidth="1"/>
    <col min="5141" max="5141" width="2.85546875" style="1" customWidth="1"/>
    <col min="5142" max="5144" width="15.7109375" style="1" customWidth="1"/>
    <col min="5145" max="5146" width="2.85546875" style="1" customWidth="1"/>
    <col min="5147" max="5147" width="10.85546875" style="1" customWidth="1"/>
    <col min="5148" max="5148" width="2.85546875" style="1" customWidth="1"/>
    <col min="5149" max="5375" width="11.42578125" style="1"/>
    <col min="5376" max="5376" width="2.85546875" style="1" customWidth="1"/>
    <col min="5377" max="5377" width="45.85546875" style="1" customWidth="1"/>
    <col min="5378" max="5378" width="5.28515625" style="1" bestFit="1" customWidth="1"/>
    <col min="5379" max="5381" width="15.7109375" style="1" customWidth="1"/>
    <col min="5382" max="5382" width="2.85546875" style="1" customWidth="1"/>
    <col min="5383" max="5385" width="15.7109375" style="1" customWidth="1"/>
    <col min="5386" max="5387" width="2.85546875" style="1" customWidth="1"/>
    <col min="5388" max="5388" width="10.85546875" style="1" customWidth="1"/>
    <col min="5389" max="5389" width="2.85546875" style="1" customWidth="1"/>
    <col min="5390" max="5391" width="15.7109375" style="1" customWidth="1"/>
    <col min="5392" max="5392" width="2.85546875" style="1" customWidth="1"/>
    <col min="5393" max="5393" width="45.85546875" style="1" customWidth="1"/>
    <col min="5394" max="5396" width="15.7109375" style="1" customWidth="1"/>
    <col min="5397" max="5397" width="2.85546875" style="1" customWidth="1"/>
    <col min="5398" max="5400" width="15.7109375" style="1" customWidth="1"/>
    <col min="5401" max="5402" width="2.85546875" style="1" customWidth="1"/>
    <col min="5403" max="5403" width="10.85546875" style="1" customWidth="1"/>
    <col min="5404" max="5404" width="2.85546875" style="1" customWidth="1"/>
    <col min="5405" max="5631" width="11.42578125" style="1"/>
    <col min="5632" max="5632" width="2.85546875" style="1" customWidth="1"/>
    <col min="5633" max="5633" width="45.85546875" style="1" customWidth="1"/>
    <col min="5634" max="5634" width="5.28515625" style="1" bestFit="1" customWidth="1"/>
    <col min="5635" max="5637" width="15.7109375" style="1" customWidth="1"/>
    <col min="5638" max="5638" width="2.85546875" style="1" customWidth="1"/>
    <col min="5639" max="5641" width="15.7109375" style="1" customWidth="1"/>
    <col min="5642" max="5643" width="2.85546875" style="1" customWidth="1"/>
    <col min="5644" max="5644" width="10.85546875" style="1" customWidth="1"/>
    <col min="5645" max="5645" width="2.85546875" style="1" customWidth="1"/>
    <col min="5646" max="5647" width="15.7109375" style="1" customWidth="1"/>
    <col min="5648" max="5648" width="2.85546875" style="1" customWidth="1"/>
    <col min="5649" max="5649" width="45.85546875" style="1" customWidth="1"/>
    <col min="5650" max="5652" width="15.7109375" style="1" customWidth="1"/>
    <col min="5653" max="5653" width="2.85546875" style="1" customWidth="1"/>
    <col min="5654" max="5656" width="15.7109375" style="1" customWidth="1"/>
    <col min="5657" max="5658" width="2.85546875" style="1" customWidth="1"/>
    <col min="5659" max="5659" width="10.85546875" style="1" customWidth="1"/>
    <col min="5660" max="5660" width="2.85546875" style="1" customWidth="1"/>
    <col min="5661" max="5887" width="11.42578125" style="1"/>
    <col min="5888" max="5888" width="2.85546875" style="1" customWidth="1"/>
    <col min="5889" max="5889" width="45.85546875" style="1" customWidth="1"/>
    <col min="5890" max="5890" width="5.28515625" style="1" bestFit="1" customWidth="1"/>
    <col min="5891" max="5893" width="15.7109375" style="1" customWidth="1"/>
    <col min="5894" max="5894" width="2.85546875" style="1" customWidth="1"/>
    <col min="5895" max="5897" width="15.7109375" style="1" customWidth="1"/>
    <col min="5898" max="5899" width="2.85546875" style="1" customWidth="1"/>
    <col min="5900" max="5900" width="10.85546875" style="1" customWidth="1"/>
    <col min="5901" max="5901" width="2.85546875" style="1" customWidth="1"/>
    <col min="5902" max="5903" width="15.7109375" style="1" customWidth="1"/>
    <col min="5904" max="5904" width="2.85546875" style="1" customWidth="1"/>
    <col min="5905" max="5905" width="45.85546875" style="1" customWidth="1"/>
    <col min="5906" max="5908" width="15.7109375" style="1" customWidth="1"/>
    <col min="5909" max="5909" width="2.85546875" style="1" customWidth="1"/>
    <col min="5910" max="5912" width="15.7109375" style="1" customWidth="1"/>
    <col min="5913" max="5914" width="2.85546875" style="1" customWidth="1"/>
    <col min="5915" max="5915" width="10.85546875" style="1" customWidth="1"/>
    <col min="5916" max="5916" width="2.85546875" style="1" customWidth="1"/>
    <col min="5917" max="6143" width="11.42578125" style="1"/>
    <col min="6144" max="6144" width="2.85546875" style="1" customWidth="1"/>
    <col min="6145" max="6145" width="45.85546875" style="1" customWidth="1"/>
    <col min="6146" max="6146" width="5.28515625" style="1" bestFit="1" customWidth="1"/>
    <col min="6147" max="6149" width="15.7109375" style="1" customWidth="1"/>
    <col min="6150" max="6150" width="2.85546875" style="1" customWidth="1"/>
    <col min="6151" max="6153" width="15.7109375" style="1" customWidth="1"/>
    <col min="6154" max="6155" width="2.85546875" style="1" customWidth="1"/>
    <col min="6156" max="6156" width="10.85546875" style="1" customWidth="1"/>
    <col min="6157" max="6157" width="2.85546875" style="1" customWidth="1"/>
    <col min="6158" max="6159" width="15.7109375" style="1" customWidth="1"/>
    <col min="6160" max="6160" width="2.85546875" style="1" customWidth="1"/>
    <col min="6161" max="6161" width="45.85546875" style="1" customWidth="1"/>
    <col min="6162" max="6164" width="15.7109375" style="1" customWidth="1"/>
    <col min="6165" max="6165" width="2.85546875" style="1" customWidth="1"/>
    <col min="6166" max="6168" width="15.7109375" style="1" customWidth="1"/>
    <col min="6169" max="6170" width="2.85546875" style="1" customWidth="1"/>
    <col min="6171" max="6171" width="10.85546875" style="1" customWidth="1"/>
    <col min="6172" max="6172" width="2.85546875" style="1" customWidth="1"/>
    <col min="6173" max="6399" width="11.42578125" style="1"/>
    <col min="6400" max="6400" width="2.85546875" style="1" customWidth="1"/>
    <col min="6401" max="6401" width="45.85546875" style="1" customWidth="1"/>
    <col min="6402" max="6402" width="5.28515625" style="1" bestFit="1" customWidth="1"/>
    <col min="6403" max="6405" width="15.7109375" style="1" customWidth="1"/>
    <col min="6406" max="6406" width="2.85546875" style="1" customWidth="1"/>
    <col min="6407" max="6409" width="15.7109375" style="1" customWidth="1"/>
    <col min="6410" max="6411" width="2.85546875" style="1" customWidth="1"/>
    <col min="6412" max="6412" width="10.85546875" style="1" customWidth="1"/>
    <col min="6413" max="6413" width="2.85546875" style="1" customWidth="1"/>
    <col min="6414" max="6415" width="15.7109375" style="1" customWidth="1"/>
    <col min="6416" max="6416" width="2.85546875" style="1" customWidth="1"/>
    <col min="6417" max="6417" width="45.85546875" style="1" customWidth="1"/>
    <col min="6418" max="6420" width="15.7109375" style="1" customWidth="1"/>
    <col min="6421" max="6421" width="2.85546875" style="1" customWidth="1"/>
    <col min="6422" max="6424" width="15.7109375" style="1" customWidth="1"/>
    <col min="6425" max="6426" width="2.85546875" style="1" customWidth="1"/>
    <col min="6427" max="6427" width="10.85546875" style="1" customWidth="1"/>
    <col min="6428" max="6428" width="2.85546875" style="1" customWidth="1"/>
    <col min="6429" max="6655" width="11.42578125" style="1"/>
    <col min="6656" max="6656" width="2.85546875" style="1" customWidth="1"/>
    <col min="6657" max="6657" width="45.85546875" style="1" customWidth="1"/>
    <col min="6658" max="6658" width="5.28515625" style="1" bestFit="1" customWidth="1"/>
    <col min="6659" max="6661" width="15.7109375" style="1" customWidth="1"/>
    <col min="6662" max="6662" width="2.85546875" style="1" customWidth="1"/>
    <col min="6663" max="6665" width="15.7109375" style="1" customWidth="1"/>
    <col min="6666" max="6667" width="2.85546875" style="1" customWidth="1"/>
    <col min="6668" max="6668" width="10.85546875" style="1" customWidth="1"/>
    <col min="6669" max="6669" width="2.85546875" style="1" customWidth="1"/>
    <col min="6670" max="6671" width="15.7109375" style="1" customWidth="1"/>
    <col min="6672" max="6672" width="2.85546875" style="1" customWidth="1"/>
    <col min="6673" max="6673" width="45.85546875" style="1" customWidth="1"/>
    <col min="6674" max="6676" width="15.7109375" style="1" customWidth="1"/>
    <col min="6677" max="6677" width="2.85546875" style="1" customWidth="1"/>
    <col min="6678" max="6680" width="15.7109375" style="1" customWidth="1"/>
    <col min="6681" max="6682" width="2.85546875" style="1" customWidth="1"/>
    <col min="6683" max="6683" width="10.85546875" style="1" customWidth="1"/>
    <col min="6684" max="6684" width="2.85546875" style="1" customWidth="1"/>
    <col min="6685" max="6911" width="11.42578125" style="1"/>
    <col min="6912" max="6912" width="2.85546875" style="1" customWidth="1"/>
    <col min="6913" max="6913" width="45.85546875" style="1" customWidth="1"/>
    <col min="6914" max="6914" width="5.28515625" style="1" bestFit="1" customWidth="1"/>
    <col min="6915" max="6917" width="15.7109375" style="1" customWidth="1"/>
    <col min="6918" max="6918" width="2.85546875" style="1" customWidth="1"/>
    <col min="6919" max="6921" width="15.7109375" style="1" customWidth="1"/>
    <col min="6922" max="6923" width="2.85546875" style="1" customWidth="1"/>
    <col min="6924" max="6924" width="10.85546875" style="1" customWidth="1"/>
    <col min="6925" max="6925" width="2.85546875" style="1" customWidth="1"/>
    <col min="6926" max="6927" width="15.7109375" style="1" customWidth="1"/>
    <col min="6928" max="6928" width="2.85546875" style="1" customWidth="1"/>
    <col min="6929" max="6929" width="45.85546875" style="1" customWidth="1"/>
    <col min="6930" max="6932" width="15.7109375" style="1" customWidth="1"/>
    <col min="6933" max="6933" width="2.85546875" style="1" customWidth="1"/>
    <col min="6934" max="6936" width="15.7109375" style="1" customWidth="1"/>
    <col min="6937" max="6938" width="2.85546875" style="1" customWidth="1"/>
    <col min="6939" max="6939" width="10.85546875" style="1" customWidth="1"/>
    <col min="6940" max="6940" width="2.85546875" style="1" customWidth="1"/>
    <col min="6941" max="7167" width="11.42578125" style="1"/>
    <col min="7168" max="7168" width="2.85546875" style="1" customWidth="1"/>
    <col min="7169" max="7169" width="45.85546875" style="1" customWidth="1"/>
    <col min="7170" max="7170" width="5.28515625" style="1" bestFit="1" customWidth="1"/>
    <col min="7171" max="7173" width="15.7109375" style="1" customWidth="1"/>
    <col min="7174" max="7174" width="2.85546875" style="1" customWidth="1"/>
    <col min="7175" max="7177" width="15.7109375" style="1" customWidth="1"/>
    <col min="7178" max="7179" width="2.85546875" style="1" customWidth="1"/>
    <col min="7180" max="7180" width="10.85546875" style="1" customWidth="1"/>
    <col min="7181" max="7181" width="2.85546875" style="1" customWidth="1"/>
    <col min="7182" max="7183" width="15.7109375" style="1" customWidth="1"/>
    <col min="7184" max="7184" width="2.85546875" style="1" customWidth="1"/>
    <col min="7185" max="7185" width="45.85546875" style="1" customWidth="1"/>
    <col min="7186" max="7188" width="15.7109375" style="1" customWidth="1"/>
    <col min="7189" max="7189" width="2.85546875" style="1" customWidth="1"/>
    <col min="7190" max="7192" width="15.7109375" style="1" customWidth="1"/>
    <col min="7193" max="7194" width="2.85546875" style="1" customWidth="1"/>
    <col min="7195" max="7195" width="10.85546875" style="1" customWidth="1"/>
    <col min="7196" max="7196" width="2.85546875" style="1" customWidth="1"/>
    <col min="7197" max="7423" width="11.42578125" style="1"/>
    <col min="7424" max="7424" width="2.85546875" style="1" customWidth="1"/>
    <col min="7425" max="7425" width="45.85546875" style="1" customWidth="1"/>
    <col min="7426" max="7426" width="5.28515625" style="1" bestFit="1" customWidth="1"/>
    <col min="7427" max="7429" width="15.7109375" style="1" customWidth="1"/>
    <col min="7430" max="7430" width="2.85546875" style="1" customWidth="1"/>
    <col min="7431" max="7433" width="15.7109375" style="1" customWidth="1"/>
    <col min="7434" max="7435" width="2.85546875" style="1" customWidth="1"/>
    <col min="7436" max="7436" width="10.85546875" style="1" customWidth="1"/>
    <col min="7437" max="7437" width="2.85546875" style="1" customWidth="1"/>
    <col min="7438" max="7439" width="15.7109375" style="1" customWidth="1"/>
    <col min="7440" max="7440" width="2.85546875" style="1" customWidth="1"/>
    <col min="7441" max="7441" width="45.85546875" style="1" customWidth="1"/>
    <col min="7442" max="7444" width="15.7109375" style="1" customWidth="1"/>
    <col min="7445" max="7445" width="2.85546875" style="1" customWidth="1"/>
    <col min="7446" max="7448" width="15.7109375" style="1" customWidth="1"/>
    <col min="7449" max="7450" width="2.85546875" style="1" customWidth="1"/>
    <col min="7451" max="7451" width="10.85546875" style="1" customWidth="1"/>
    <col min="7452" max="7452" width="2.85546875" style="1" customWidth="1"/>
    <col min="7453" max="7679" width="11.42578125" style="1"/>
    <col min="7680" max="7680" width="2.85546875" style="1" customWidth="1"/>
    <col min="7681" max="7681" width="45.85546875" style="1" customWidth="1"/>
    <col min="7682" max="7682" width="5.28515625" style="1" bestFit="1" customWidth="1"/>
    <col min="7683" max="7685" width="15.7109375" style="1" customWidth="1"/>
    <col min="7686" max="7686" width="2.85546875" style="1" customWidth="1"/>
    <col min="7687" max="7689" width="15.7109375" style="1" customWidth="1"/>
    <col min="7690" max="7691" width="2.85546875" style="1" customWidth="1"/>
    <col min="7692" max="7692" width="10.85546875" style="1" customWidth="1"/>
    <col min="7693" max="7693" width="2.85546875" style="1" customWidth="1"/>
    <col min="7694" max="7695" width="15.7109375" style="1" customWidth="1"/>
    <col min="7696" max="7696" width="2.85546875" style="1" customWidth="1"/>
    <col min="7697" max="7697" width="45.85546875" style="1" customWidth="1"/>
    <col min="7698" max="7700" width="15.7109375" style="1" customWidth="1"/>
    <col min="7701" max="7701" width="2.85546875" style="1" customWidth="1"/>
    <col min="7702" max="7704" width="15.7109375" style="1" customWidth="1"/>
    <col min="7705" max="7706" width="2.85546875" style="1" customWidth="1"/>
    <col min="7707" max="7707" width="10.85546875" style="1" customWidth="1"/>
    <col min="7708" max="7708" width="2.85546875" style="1" customWidth="1"/>
    <col min="7709" max="7935" width="11.42578125" style="1"/>
    <col min="7936" max="7936" width="2.85546875" style="1" customWidth="1"/>
    <col min="7937" max="7937" width="45.85546875" style="1" customWidth="1"/>
    <col min="7938" max="7938" width="5.28515625" style="1" bestFit="1" customWidth="1"/>
    <col min="7939" max="7941" width="15.7109375" style="1" customWidth="1"/>
    <col min="7942" max="7942" width="2.85546875" style="1" customWidth="1"/>
    <col min="7943" max="7945" width="15.7109375" style="1" customWidth="1"/>
    <col min="7946" max="7947" width="2.85546875" style="1" customWidth="1"/>
    <col min="7948" max="7948" width="10.85546875" style="1" customWidth="1"/>
    <col min="7949" max="7949" width="2.85546875" style="1" customWidth="1"/>
    <col min="7950" max="7951" width="15.7109375" style="1" customWidth="1"/>
    <col min="7952" max="7952" width="2.85546875" style="1" customWidth="1"/>
    <col min="7953" max="7953" width="45.85546875" style="1" customWidth="1"/>
    <col min="7954" max="7956" width="15.7109375" style="1" customWidth="1"/>
    <col min="7957" max="7957" width="2.85546875" style="1" customWidth="1"/>
    <col min="7958" max="7960" width="15.7109375" style="1" customWidth="1"/>
    <col min="7961" max="7962" width="2.85546875" style="1" customWidth="1"/>
    <col min="7963" max="7963" width="10.85546875" style="1" customWidth="1"/>
    <col min="7964" max="7964" width="2.85546875" style="1" customWidth="1"/>
    <col min="7965" max="8191" width="11.42578125" style="1"/>
    <col min="8192" max="8192" width="2.85546875" style="1" customWidth="1"/>
    <col min="8193" max="8193" width="45.85546875" style="1" customWidth="1"/>
    <col min="8194" max="8194" width="5.28515625" style="1" bestFit="1" customWidth="1"/>
    <col min="8195" max="8197" width="15.7109375" style="1" customWidth="1"/>
    <col min="8198" max="8198" width="2.85546875" style="1" customWidth="1"/>
    <col min="8199" max="8201" width="15.7109375" style="1" customWidth="1"/>
    <col min="8202" max="8203" width="2.85546875" style="1" customWidth="1"/>
    <col min="8204" max="8204" width="10.85546875" style="1" customWidth="1"/>
    <col min="8205" max="8205" width="2.85546875" style="1" customWidth="1"/>
    <col min="8206" max="8207" width="15.7109375" style="1" customWidth="1"/>
    <col min="8208" max="8208" width="2.85546875" style="1" customWidth="1"/>
    <col min="8209" max="8209" width="45.85546875" style="1" customWidth="1"/>
    <col min="8210" max="8212" width="15.7109375" style="1" customWidth="1"/>
    <col min="8213" max="8213" width="2.85546875" style="1" customWidth="1"/>
    <col min="8214" max="8216" width="15.7109375" style="1" customWidth="1"/>
    <col min="8217" max="8218" width="2.85546875" style="1" customWidth="1"/>
    <col min="8219" max="8219" width="10.85546875" style="1" customWidth="1"/>
    <col min="8220" max="8220" width="2.85546875" style="1" customWidth="1"/>
    <col min="8221" max="8447" width="11.42578125" style="1"/>
    <col min="8448" max="8448" width="2.85546875" style="1" customWidth="1"/>
    <col min="8449" max="8449" width="45.85546875" style="1" customWidth="1"/>
    <col min="8450" max="8450" width="5.28515625" style="1" bestFit="1" customWidth="1"/>
    <col min="8451" max="8453" width="15.7109375" style="1" customWidth="1"/>
    <col min="8454" max="8454" width="2.85546875" style="1" customWidth="1"/>
    <col min="8455" max="8457" width="15.7109375" style="1" customWidth="1"/>
    <col min="8458" max="8459" width="2.85546875" style="1" customWidth="1"/>
    <col min="8460" max="8460" width="10.85546875" style="1" customWidth="1"/>
    <col min="8461" max="8461" width="2.85546875" style="1" customWidth="1"/>
    <col min="8462" max="8463" width="15.7109375" style="1" customWidth="1"/>
    <col min="8464" max="8464" width="2.85546875" style="1" customWidth="1"/>
    <col min="8465" max="8465" width="45.85546875" style="1" customWidth="1"/>
    <col min="8466" max="8468" width="15.7109375" style="1" customWidth="1"/>
    <col min="8469" max="8469" width="2.85546875" style="1" customWidth="1"/>
    <col min="8470" max="8472" width="15.7109375" style="1" customWidth="1"/>
    <col min="8473" max="8474" width="2.85546875" style="1" customWidth="1"/>
    <col min="8475" max="8475" width="10.85546875" style="1" customWidth="1"/>
    <col min="8476" max="8476" width="2.85546875" style="1" customWidth="1"/>
    <col min="8477" max="8703" width="11.42578125" style="1"/>
    <col min="8704" max="8704" width="2.85546875" style="1" customWidth="1"/>
    <col min="8705" max="8705" width="45.85546875" style="1" customWidth="1"/>
    <col min="8706" max="8706" width="5.28515625" style="1" bestFit="1" customWidth="1"/>
    <col min="8707" max="8709" width="15.7109375" style="1" customWidth="1"/>
    <col min="8710" max="8710" width="2.85546875" style="1" customWidth="1"/>
    <col min="8711" max="8713" width="15.7109375" style="1" customWidth="1"/>
    <col min="8714" max="8715" width="2.85546875" style="1" customWidth="1"/>
    <col min="8716" max="8716" width="10.85546875" style="1" customWidth="1"/>
    <col min="8717" max="8717" width="2.85546875" style="1" customWidth="1"/>
    <col min="8718" max="8719" width="15.7109375" style="1" customWidth="1"/>
    <col min="8720" max="8720" width="2.85546875" style="1" customWidth="1"/>
    <col min="8721" max="8721" width="45.85546875" style="1" customWidth="1"/>
    <col min="8722" max="8724" width="15.7109375" style="1" customWidth="1"/>
    <col min="8725" max="8725" width="2.85546875" style="1" customWidth="1"/>
    <col min="8726" max="8728" width="15.7109375" style="1" customWidth="1"/>
    <col min="8729" max="8730" width="2.85546875" style="1" customWidth="1"/>
    <col min="8731" max="8731" width="10.85546875" style="1" customWidth="1"/>
    <col min="8732" max="8732" width="2.85546875" style="1" customWidth="1"/>
    <col min="8733" max="8959" width="11.42578125" style="1"/>
    <col min="8960" max="8960" width="2.85546875" style="1" customWidth="1"/>
    <col min="8961" max="8961" width="45.85546875" style="1" customWidth="1"/>
    <col min="8962" max="8962" width="5.28515625" style="1" bestFit="1" customWidth="1"/>
    <col min="8963" max="8965" width="15.7109375" style="1" customWidth="1"/>
    <col min="8966" max="8966" width="2.85546875" style="1" customWidth="1"/>
    <col min="8967" max="8969" width="15.7109375" style="1" customWidth="1"/>
    <col min="8970" max="8971" width="2.85546875" style="1" customWidth="1"/>
    <col min="8972" max="8972" width="10.85546875" style="1" customWidth="1"/>
    <col min="8973" max="8973" width="2.85546875" style="1" customWidth="1"/>
    <col min="8974" max="8975" width="15.7109375" style="1" customWidth="1"/>
    <col min="8976" max="8976" width="2.85546875" style="1" customWidth="1"/>
    <col min="8977" max="8977" width="45.85546875" style="1" customWidth="1"/>
    <col min="8978" max="8980" width="15.7109375" style="1" customWidth="1"/>
    <col min="8981" max="8981" width="2.85546875" style="1" customWidth="1"/>
    <col min="8982" max="8984" width="15.7109375" style="1" customWidth="1"/>
    <col min="8985" max="8986" width="2.85546875" style="1" customWidth="1"/>
    <col min="8987" max="8987" width="10.85546875" style="1" customWidth="1"/>
    <col min="8988" max="8988" width="2.85546875" style="1" customWidth="1"/>
    <col min="8989" max="9215" width="11.42578125" style="1"/>
    <col min="9216" max="9216" width="2.85546875" style="1" customWidth="1"/>
    <col min="9217" max="9217" width="45.85546875" style="1" customWidth="1"/>
    <col min="9218" max="9218" width="5.28515625" style="1" bestFit="1" customWidth="1"/>
    <col min="9219" max="9221" width="15.7109375" style="1" customWidth="1"/>
    <col min="9222" max="9222" width="2.85546875" style="1" customWidth="1"/>
    <col min="9223" max="9225" width="15.7109375" style="1" customWidth="1"/>
    <col min="9226" max="9227" width="2.85546875" style="1" customWidth="1"/>
    <col min="9228" max="9228" width="10.85546875" style="1" customWidth="1"/>
    <col min="9229" max="9229" width="2.85546875" style="1" customWidth="1"/>
    <col min="9230" max="9231" width="15.7109375" style="1" customWidth="1"/>
    <col min="9232" max="9232" width="2.85546875" style="1" customWidth="1"/>
    <col min="9233" max="9233" width="45.85546875" style="1" customWidth="1"/>
    <col min="9234" max="9236" width="15.7109375" style="1" customWidth="1"/>
    <col min="9237" max="9237" width="2.85546875" style="1" customWidth="1"/>
    <col min="9238" max="9240" width="15.7109375" style="1" customWidth="1"/>
    <col min="9241" max="9242" width="2.85546875" style="1" customWidth="1"/>
    <col min="9243" max="9243" width="10.85546875" style="1" customWidth="1"/>
    <col min="9244" max="9244" width="2.85546875" style="1" customWidth="1"/>
    <col min="9245" max="9471" width="11.42578125" style="1"/>
    <col min="9472" max="9472" width="2.85546875" style="1" customWidth="1"/>
    <col min="9473" max="9473" width="45.85546875" style="1" customWidth="1"/>
    <col min="9474" max="9474" width="5.28515625" style="1" bestFit="1" customWidth="1"/>
    <col min="9475" max="9477" width="15.7109375" style="1" customWidth="1"/>
    <col min="9478" max="9478" width="2.85546875" style="1" customWidth="1"/>
    <col min="9479" max="9481" width="15.7109375" style="1" customWidth="1"/>
    <col min="9482" max="9483" width="2.85546875" style="1" customWidth="1"/>
    <col min="9484" max="9484" width="10.85546875" style="1" customWidth="1"/>
    <col min="9485" max="9485" width="2.85546875" style="1" customWidth="1"/>
    <col min="9486" max="9487" width="15.7109375" style="1" customWidth="1"/>
    <col min="9488" max="9488" width="2.85546875" style="1" customWidth="1"/>
    <col min="9489" max="9489" width="45.85546875" style="1" customWidth="1"/>
    <col min="9490" max="9492" width="15.7109375" style="1" customWidth="1"/>
    <col min="9493" max="9493" width="2.85546875" style="1" customWidth="1"/>
    <col min="9494" max="9496" width="15.7109375" style="1" customWidth="1"/>
    <col min="9497" max="9498" width="2.85546875" style="1" customWidth="1"/>
    <col min="9499" max="9499" width="10.85546875" style="1" customWidth="1"/>
    <col min="9500" max="9500" width="2.85546875" style="1" customWidth="1"/>
    <col min="9501" max="9727" width="11.42578125" style="1"/>
    <col min="9728" max="9728" width="2.85546875" style="1" customWidth="1"/>
    <col min="9729" max="9729" width="45.85546875" style="1" customWidth="1"/>
    <col min="9730" max="9730" width="5.28515625" style="1" bestFit="1" customWidth="1"/>
    <col min="9731" max="9733" width="15.7109375" style="1" customWidth="1"/>
    <col min="9734" max="9734" width="2.85546875" style="1" customWidth="1"/>
    <col min="9735" max="9737" width="15.7109375" style="1" customWidth="1"/>
    <col min="9738" max="9739" width="2.85546875" style="1" customWidth="1"/>
    <col min="9740" max="9740" width="10.85546875" style="1" customWidth="1"/>
    <col min="9741" max="9741" width="2.85546875" style="1" customWidth="1"/>
    <col min="9742" max="9743" width="15.7109375" style="1" customWidth="1"/>
    <col min="9744" max="9744" width="2.85546875" style="1" customWidth="1"/>
    <col min="9745" max="9745" width="45.85546875" style="1" customWidth="1"/>
    <col min="9746" max="9748" width="15.7109375" style="1" customWidth="1"/>
    <col min="9749" max="9749" width="2.85546875" style="1" customWidth="1"/>
    <col min="9750" max="9752" width="15.7109375" style="1" customWidth="1"/>
    <col min="9753" max="9754" width="2.85546875" style="1" customWidth="1"/>
    <col min="9755" max="9755" width="10.85546875" style="1" customWidth="1"/>
    <col min="9756" max="9756" width="2.85546875" style="1" customWidth="1"/>
    <col min="9757" max="9983" width="11.42578125" style="1"/>
    <col min="9984" max="9984" width="2.85546875" style="1" customWidth="1"/>
    <col min="9985" max="9985" width="45.85546875" style="1" customWidth="1"/>
    <col min="9986" max="9986" width="5.28515625" style="1" bestFit="1" customWidth="1"/>
    <col min="9987" max="9989" width="15.7109375" style="1" customWidth="1"/>
    <col min="9990" max="9990" width="2.85546875" style="1" customWidth="1"/>
    <col min="9991" max="9993" width="15.7109375" style="1" customWidth="1"/>
    <col min="9994" max="9995" width="2.85546875" style="1" customWidth="1"/>
    <col min="9996" max="9996" width="10.85546875" style="1" customWidth="1"/>
    <col min="9997" max="9997" width="2.85546875" style="1" customWidth="1"/>
    <col min="9998" max="9999" width="15.7109375" style="1" customWidth="1"/>
    <col min="10000" max="10000" width="2.85546875" style="1" customWidth="1"/>
    <col min="10001" max="10001" width="45.85546875" style="1" customWidth="1"/>
    <col min="10002" max="10004" width="15.7109375" style="1" customWidth="1"/>
    <col min="10005" max="10005" width="2.85546875" style="1" customWidth="1"/>
    <col min="10006" max="10008" width="15.7109375" style="1" customWidth="1"/>
    <col min="10009" max="10010" width="2.85546875" style="1" customWidth="1"/>
    <col min="10011" max="10011" width="10.85546875" style="1" customWidth="1"/>
    <col min="10012" max="10012" width="2.85546875" style="1" customWidth="1"/>
    <col min="10013" max="10239" width="11.42578125" style="1"/>
    <col min="10240" max="10240" width="2.85546875" style="1" customWidth="1"/>
    <col min="10241" max="10241" width="45.85546875" style="1" customWidth="1"/>
    <col min="10242" max="10242" width="5.28515625" style="1" bestFit="1" customWidth="1"/>
    <col min="10243" max="10245" width="15.7109375" style="1" customWidth="1"/>
    <col min="10246" max="10246" width="2.85546875" style="1" customWidth="1"/>
    <col min="10247" max="10249" width="15.7109375" style="1" customWidth="1"/>
    <col min="10250" max="10251" width="2.85546875" style="1" customWidth="1"/>
    <col min="10252" max="10252" width="10.85546875" style="1" customWidth="1"/>
    <col min="10253" max="10253" width="2.85546875" style="1" customWidth="1"/>
    <col min="10254" max="10255" width="15.7109375" style="1" customWidth="1"/>
    <col min="10256" max="10256" width="2.85546875" style="1" customWidth="1"/>
    <col min="10257" max="10257" width="45.85546875" style="1" customWidth="1"/>
    <col min="10258" max="10260" width="15.7109375" style="1" customWidth="1"/>
    <col min="10261" max="10261" width="2.85546875" style="1" customWidth="1"/>
    <col min="10262" max="10264" width="15.7109375" style="1" customWidth="1"/>
    <col min="10265" max="10266" width="2.85546875" style="1" customWidth="1"/>
    <col min="10267" max="10267" width="10.85546875" style="1" customWidth="1"/>
    <col min="10268" max="10268" width="2.85546875" style="1" customWidth="1"/>
    <col min="10269" max="10495" width="11.42578125" style="1"/>
    <col min="10496" max="10496" width="2.85546875" style="1" customWidth="1"/>
    <col min="10497" max="10497" width="45.85546875" style="1" customWidth="1"/>
    <col min="10498" max="10498" width="5.28515625" style="1" bestFit="1" customWidth="1"/>
    <col min="10499" max="10501" width="15.7109375" style="1" customWidth="1"/>
    <col min="10502" max="10502" width="2.85546875" style="1" customWidth="1"/>
    <col min="10503" max="10505" width="15.7109375" style="1" customWidth="1"/>
    <col min="10506" max="10507" width="2.85546875" style="1" customWidth="1"/>
    <col min="10508" max="10508" width="10.85546875" style="1" customWidth="1"/>
    <col min="10509" max="10509" width="2.85546875" style="1" customWidth="1"/>
    <col min="10510" max="10511" width="15.7109375" style="1" customWidth="1"/>
    <col min="10512" max="10512" width="2.85546875" style="1" customWidth="1"/>
    <col min="10513" max="10513" width="45.85546875" style="1" customWidth="1"/>
    <col min="10514" max="10516" width="15.7109375" style="1" customWidth="1"/>
    <col min="10517" max="10517" width="2.85546875" style="1" customWidth="1"/>
    <col min="10518" max="10520" width="15.7109375" style="1" customWidth="1"/>
    <col min="10521" max="10522" width="2.85546875" style="1" customWidth="1"/>
    <col min="10523" max="10523" width="10.85546875" style="1" customWidth="1"/>
    <col min="10524" max="10524" width="2.85546875" style="1" customWidth="1"/>
    <col min="10525" max="10751" width="11.42578125" style="1"/>
    <col min="10752" max="10752" width="2.85546875" style="1" customWidth="1"/>
    <col min="10753" max="10753" width="45.85546875" style="1" customWidth="1"/>
    <col min="10754" max="10754" width="5.28515625" style="1" bestFit="1" customWidth="1"/>
    <col min="10755" max="10757" width="15.7109375" style="1" customWidth="1"/>
    <col min="10758" max="10758" width="2.85546875" style="1" customWidth="1"/>
    <col min="10759" max="10761" width="15.7109375" style="1" customWidth="1"/>
    <col min="10762" max="10763" width="2.85546875" style="1" customWidth="1"/>
    <col min="10764" max="10764" width="10.85546875" style="1" customWidth="1"/>
    <col min="10765" max="10765" width="2.85546875" style="1" customWidth="1"/>
    <col min="10766" max="10767" width="15.7109375" style="1" customWidth="1"/>
    <col min="10768" max="10768" width="2.85546875" style="1" customWidth="1"/>
    <col min="10769" max="10769" width="45.85546875" style="1" customWidth="1"/>
    <col min="10770" max="10772" width="15.7109375" style="1" customWidth="1"/>
    <col min="10773" max="10773" width="2.85546875" style="1" customWidth="1"/>
    <col min="10774" max="10776" width="15.7109375" style="1" customWidth="1"/>
    <col min="10777" max="10778" width="2.85546875" style="1" customWidth="1"/>
    <col min="10779" max="10779" width="10.85546875" style="1" customWidth="1"/>
    <col min="10780" max="10780" width="2.85546875" style="1" customWidth="1"/>
    <col min="10781" max="11007" width="11.42578125" style="1"/>
    <col min="11008" max="11008" width="2.85546875" style="1" customWidth="1"/>
    <col min="11009" max="11009" width="45.85546875" style="1" customWidth="1"/>
    <col min="11010" max="11010" width="5.28515625" style="1" bestFit="1" customWidth="1"/>
    <col min="11011" max="11013" width="15.7109375" style="1" customWidth="1"/>
    <col min="11014" max="11014" width="2.85546875" style="1" customWidth="1"/>
    <col min="11015" max="11017" width="15.7109375" style="1" customWidth="1"/>
    <col min="11018" max="11019" width="2.85546875" style="1" customWidth="1"/>
    <col min="11020" max="11020" width="10.85546875" style="1" customWidth="1"/>
    <col min="11021" max="11021" width="2.85546875" style="1" customWidth="1"/>
    <col min="11022" max="11023" width="15.7109375" style="1" customWidth="1"/>
    <col min="11024" max="11024" width="2.85546875" style="1" customWidth="1"/>
    <col min="11025" max="11025" width="45.85546875" style="1" customWidth="1"/>
    <col min="11026" max="11028" width="15.7109375" style="1" customWidth="1"/>
    <col min="11029" max="11029" width="2.85546875" style="1" customWidth="1"/>
    <col min="11030" max="11032" width="15.7109375" style="1" customWidth="1"/>
    <col min="11033" max="11034" width="2.85546875" style="1" customWidth="1"/>
    <col min="11035" max="11035" width="10.85546875" style="1" customWidth="1"/>
    <col min="11036" max="11036" width="2.85546875" style="1" customWidth="1"/>
    <col min="11037" max="11263" width="11.42578125" style="1"/>
    <col min="11264" max="11264" width="2.85546875" style="1" customWidth="1"/>
    <col min="11265" max="11265" width="45.85546875" style="1" customWidth="1"/>
    <col min="11266" max="11266" width="5.28515625" style="1" bestFit="1" customWidth="1"/>
    <col min="11267" max="11269" width="15.7109375" style="1" customWidth="1"/>
    <col min="11270" max="11270" width="2.85546875" style="1" customWidth="1"/>
    <col min="11271" max="11273" width="15.7109375" style="1" customWidth="1"/>
    <col min="11274" max="11275" width="2.85546875" style="1" customWidth="1"/>
    <col min="11276" max="11276" width="10.85546875" style="1" customWidth="1"/>
    <col min="11277" max="11277" width="2.85546875" style="1" customWidth="1"/>
    <col min="11278" max="11279" width="15.7109375" style="1" customWidth="1"/>
    <col min="11280" max="11280" width="2.85546875" style="1" customWidth="1"/>
    <col min="11281" max="11281" width="45.85546875" style="1" customWidth="1"/>
    <col min="11282" max="11284" width="15.7109375" style="1" customWidth="1"/>
    <col min="11285" max="11285" width="2.85546875" style="1" customWidth="1"/>
    <col min="11286" max="11288" width="15.7109375" style="1" customWidth="1"/>
    <col min="11289" max="11290" width="2.85546875" style="1" customWidth="1"/>
    <col min="11291" max="11291" width="10.85546875" style="1" customWidth="1"/>
    <col min="11292" max="11292" width="2.85546875" style="1" customWidth="1"/>
    <col min="11293" max="11519" width="11.42578125" style="1"/>
    <col min="11520" max="11520" width="2.85546875" style="1" customWidth="1"/>
    <col min="11521" max="11521" width="45.85546875" style="1" customWidth="1"/>
    <col min="11522" max="11522" width="5.28515625" style="1" bestFit="1" customWidth="1"/>
    <col min="11523" max="11525" width="15.7109375" style="1" customWidth="1"/>
    <col min="11526" max="11526" width="2.85546875" style="1" customWidth="1"/>
    <col min="11527" max="11529" width="15.7109375" style="1" customWidth="1"/>
    <col min="11530" max="11531" width="2.85546875" style="1" customWidth="1"/>
    <col min="11532" max="11532" width="10.85546875" style="1" customWidth="1"/>
    <col min="11533" max="11533" width="2.85546875" style="1" customWidth="1"/>
    <col min="11534" max="11535" width="15.7109375" style="1" customWidth="1"/>
    <col min="11536" max="11536" width="2.85546875" style="1" customWidth="1"/>
    <col min="11537" max="11537" width="45.85546875" style="1" customWidth="1"/>
    <col min="11538" max="11540" width="15.7109375" style="1" customWidth="1"/>
    <col min="11541" max="11541" width="2.85546875" style="1" customWidth="1"/>
    <col min="11542" max="11544" width="15.7109375" style="1" customWidth="1"/>
    <col min="11545" max="11546" width="2.85546875" style="1" customWidth="1"/>
    <col min="11547" max="11547" width="10.85546875" style="1" customWidth="1"/>
    <col min="11548" max="11548" width="2.85546875" style="1" customWidth="1"/>
    <col min="11549" max="11775" width="11.42578125" style="1"/>
    <col min="11776" max="11776" width="2.85546875" style="1" customWidth="1"/>
    <col min="11777" max="11777" width="45.85546875" style="1" customWidth="1"/>
    <col min="11778" max="11778" width="5.28515625" style="1" bestFit="1" customWidth="1"/>
    <col min="11779" max="11781" width="15.7109375" style="1" customWidth="1"/>
    <col min="11782" max="11782" width="2.85546875" style="1" customWidth="1"/>
    <col min="11783" max="11785" width="15.7109375" style="1" customWidth="1"/>
    <col min="11786" max="11787" width="2.85546875" style="1" customWidth="1"/>
    <col min="11788" max="11788" width="10.85546875" style="1" customWidth="1"/>
    <col min="11789" max="11789" width="2.85546875" style="1" customWidth="1"/>
    <col min="11790" max="11791" width="15.7109375" style="1" customWidth="1"/>
    <col min="11792" max="11792" width="2.85546875" style="1" customWidth="1"/>
    <col min="11793" max="11793" width="45.85546875" style="1" customWidth="1"/>
    <col min="11794" max="11796" width="15.7109375" style="1" customWidth="1"/>
    <col min="11797" max="11797" width="2.85546875" style="1" customWidth="1"/>
    <col min="11798" max="11800" width="15.7109375" style="1" customWidth="1"/>
    <col min="11801" max="11802" width="2.85546875" style="1" customWidth="1"/>
    <col min="11803" max="11803" width="10.85546875" style="1" customWidth="1"/>
    <col min="11804" max="11804" width="2.85546875" style="1" customWidth="1"/>
    <col min="11805" max="12031" width="11.42578125" style="1"/>
    <col min="12032" max="12032" width="2.85546875" style="1" customWidth="1"/>
    <col min="12033" max="12033" width="45.85546875" style="1" customWidth="1"/>
    <col min="12034" max="12034" width="5.28515625" style="1" bestFit="1" customWidth="1"/>
    <col min="12035" max="12037" width="15.7109375" style="1" customWidth="1"/>
    <col min="12038" max="12038" width="2.85546875" style="1" customWidth="1"/>
    <col min="12039" max="12041" width="15.7109375" style="1" customWidth="1"/>
    <col min="12042" max="12043" width="2.85546875" style="1" customWidth="1"/>
    <col min="12044" max="12044" width="10.85546875" style="1" customWidth="1"/>
    <col min="12045" max="12045" width="2.85546875" style="1" customWidth="1"/>
    <col min="12046" max="12047" width="15.7109375" style="1" customWidth="1"/>
    <col min="12048" max="12048" width="2.85546875" style="1" customWidth="1"/>
    <col min="12049" max="12049" width="45.85546875" style="1" customWidth="1"/>
    <col min="12050" max="12052" width="15.7109375" style="1" customWidth="1"/>
    <col min="12053" max="12053" width="2.85546875" style="1" customWidth="1"/>
    <col min="12054" max="12056" width="15.7109375" style="1" customWidth="1"/>
    <col min="12057" max="12058" width="2.85546875" style="1" customWidth="1"/>
    <col min="12059" max="12059" width="10.85546875" style="1" customWidth="1"/>
    <col min="12060" max="12060" width="2.85546875" style="1" customWidth="1"/>
    <col min="12061" max="12287" width="11.42578125" style="1"/>
    <col min="12288" max="12288" width="2.85546875" style="1" customWidth="1"/>
    <col min="12289" max="12289" width="45.85546875" style="1" customWidth="1"/>
    <col min="12290" max="12290" width="5.28515625" style="1" bestFit="1" customWidth="1"/>
    <col min="12291" max="12293" width="15.7109375" style="1" customWidth="1"/>
    <col min="12294" max="12294" width="2.85546875" style="1" customWidth="1"/>
    <col min="12295" max="12297" width="15.7109375" style="1" customWidth="1"/>
    <col min="12298" max="12299" width="2.85546875" style="1" customWidth="1"/>
    <col min="12300" max="12300" width="10.85546875" style="1" customWidth="1"/>
    <col min="12301" max="12301" width="2.85546875" style="1" customWidth="1"/>
    <col min="12302" max="12303" width="15.7109375" style="1" customWidth="1"/>
    <col min="12304" max="12304" width="2.85546875" style="1" customWidth="1"/>
    <col min="12305" max="12305" width="45.85546875" style="1" customWidth="1"/>
    <col min="12306" max="12308" width="15.7109375" style="1" customWidth="1"/>
    <col min="12309" max="12309" width="2.85546875" style="1" customWidth="1"/>
    <col min="12310" max="12312" width="15.7109375" style="1" customWidth="1"/>
    <col min="12313" max="12314" width="2.85546875" style="1" customWidth="1"/>
    <col min="12315" max="12315" width="10.85546875" style="1" customWidth="1"/>
    <col min="12316" max="12316" width="2.85546875" style="1" customWidth="1"/>
    <col min="12317" max="12543" width="11.42578125" style="1"/>
    <col min="12544" max="12544" width="2.85546875" style="1" customWidth="1"/>
    <col min="12545" max="12545" width="45.85546875" style="1" customWidth="1"/>
    <col min="12546" max="12546" width="5.28515625" style="1" bestFit="1" customWidth="1"/>
    <col min="12547" max="12549" width="15.7109375" style="1" customWidth="1"/>
    <col min="12550" max="12550" width="2.85546875" style="1" customWidth="1"/>
    <col min="12551" max="12553" width="15.7109375" style="1" customWidth="1"/>
    <col min="12554" max="12555" width="2.85546875" style="1" customWidth="1"/>
    <col min="12556" max="12556" width="10.85546875" style="1" customWidth="1"/>
    <col min="12557" max="12557" width="2.85546875" style="1" customWidth="1"/>
    <col min="12558" max="12559" width="15.7109375" style="1" customWidth="1"/>
    <col min="12560" max="12560" width="2.85546875" style="1" customWidth="1"/>
    <col min="12561" max="12561" width="45.85546875" style="1" customWidth="1"/>
    <col min="12562" max="12564" width="15.7109375" style="1" customWidth="1"/>
    <col min="12565" max="12565" width="2.85546875" style="1" customWidth="1"/>
    <col min="12566" max="12568" width="15.7109375" style="1" customWidth="1"/>
    <col min="12569" max="12570" width="2.85546875" style="1" customWidth="1"/>
    <col min="12571" max="12571" width="10.85546875" style="1" customWidth="1"/>
    <col min="12572" max="12572" width="2.85546875" style="1" customWidth="1"/>
    <col min="12573" max="12799" width="11.42578125" style="1"/>
    <col min="12800" max="12800" width="2.85546875" style="1" customWidth="1"/>
    <col min="12801" max="12801" width="45.85546875" style="1" customWidth="1"/>
    <col min="12802" max="12802" width="5.28515625" style="1" bestFit="1" customWidth="1"/>
    <col min="12803" max="12805" width="15.7109375" style="1" customWidth="1"/>
    <col min="12806" max="12806" width="2.85546875" style="1" customWidth="1"/>
    <col min="12807" max="12809" width="15.7109375" style="1" customWidth="1"/>
    <col min="12810" max="12811" width="2.85546875" style="1" customWidth="1"/>
    <col min="12812" max="12812" width="10.85546875" style="1" customWidth="1"/>
    <col min="12813" max="12813" width="2.85546875" style="1" customWidth="1"/>
    <col min="12814" max="12815" width="15.7109375" style="1" customWidth="1"/>
    <col min="12816" max="12816" width="2.85546875" style="1" customWidth="1"/>
    <col min="12817" max="12817" width="45.85546875" style="1" customWidth="1"/>
    <col min="12818" max="12820" width="15.7109375" style="1" customWidth="1"/>
    <col min="12821" max="12821" width="2.85546875" style="1" customWidth="1"/>
    <col min="12822" max="12824" width="15.7109375" style="1" customWidth="1"/>
    <col min="12825" max="12826" width="2.85546875" style="1" customWidth="1"/>
    <col min="12827" max="12827" width="10.85546875" style="1" customWidth="1"/>
    <col min="12828" max="12828" width="2.85546875" style="1" customWidth="1"/>
    <col min="12829" max="13055" width="11.42578125" style="1"/>
    <col min="13056" max="13056" width="2.85546875" style="1" customWidth="1"/>
    <col min="13057" max="13057" width="45.85546875" style="1" customWidth="1"/>
    <col min="13058" max="13058" width="5.28515625" style="1" bestFit="1" customWidth="1"/>
    <col min="13059" max="13061" width="15.7109375" style="1" customWidth="1"/>
    <col min="13062" max="13062" width="2.85546875" style="1" customWidth="1"/>
    <col min="13063" max="13065" width="15.7109375" style="1" customWidth="1"/>
    <col min="13066" max="13067" width="2.85546875" style="1" customWidth="1"/>
    <col min="13068" max="13068" width="10.85546875" style="1" customWidth="1"/>
    <col min="13069" max="13069" width="2.85546875" style="1" customWidth="1"/>
    <col min="13070" max="13071" width="15.7109375" style="1" customWidth="1"/>
    <col min="13072" max="13072" width="2.85546875" style="1" customWidth="1"/>
    <col min="13073" max="13073" width="45.85546875" style="1" customWidth="1"/>
    <col min="13074" max="13076" width="15.7109375" style="1" customWidth="1"/>
    <col min="13077" max="13077" width="2.85546875" style="1" customWidth="1"/>
    <col min="13078" max="13080" width="15.7109375" style="1" customWidth="1"/>
    <col min="13081" max="13082" width="2.85546875" style="1" customWidth="1"/>
    <col min="13083" max="13083" width="10.85546875" style="1" customWidth="1"/>
    <col min="13084" max="13084" width="2.85546875" style="1" customWidth="1"/>
    <col min="13085" max="13311" width="11.42578125" style="1"/>
    <col min="13312" max="13312" width="2.85546875" style="1" customWidth="1"/>
    <col min="13313" max="13313" width="45.85546875" style="1" customWidth="1"/>
    <col min="13314" max="13314" width="5.28515625" style="1" bestFit="1" customWidth="1"/>
    <col min="13315" max="13317" width="15.7109375" style="1" customWidth="1"/>
    <col min="13318" max="13318" width="2.85546875" style="1" customWidth="1"/>
    <col min="13319" max="13321" width="15.7109375" style="1" customWidth="1"/>
    <col min="13322" max="13323" width="2.85546875" style="1" customWidth="1"/>
    <col min="13324" max="13324" width="10.85546875" style="1" customWidth="1"/>
    <col min="13325" max="13325" width="2.85546875" style="1" customWidth="1"/>
    <col min="13326" max="13327" width="15.7109375" style="1" customWidth="1"/>
    <col min="13328" max="13328" width="2.85546875" style="1" customWidth="1"/>
    <col min="13329" max="13329" width="45.85546875" style="1" customWidth="1"/>
    <col min="13330" max="13332" width="15.7109375" style="1" customWidth="1"/>
    <col min="13333" max="13333" width="2.85546875" style="1" customWidth="1"/>
    <col min="13334" max="13336" width="15.7109375" style="1" customWidth="1"/>
    <col min="13337" max="13338" width="2.85546875" style="1" customWidth="1"/>
    <col min="13339" max="13339" width="10.85546875" style="1" customWidth="1"/>
    <col min="13340" max="13340" width="2.85546875" style="1" customWidth="1"/>
    <col min="13341" max="13567" width="11.42578125" style="1"/>
    <col min="13568" max="13568" width="2.85546875" style="1" customWidth="1"/>
    <col min="13569" max="13569" width="45.85546875" style="1" customWidth="1"/>
    <col min="13570" max="13570" width="5.28515625" style="1" bestFit="1" customWidth="1"/>
    <col min="13571" max="13573" width="15.7109375" style="1" customWidth="1"/>
    <col min="13574" max="13574" width="2.85546875" style="1" customWidth="1"/>
    <col min="13575" max="13577" width="15.7109375" style="1" customWidth="1"/>
    <col min="13578" max="13579" width="2.85546875" style="1" customWidth="1"/>
    <col min="13580" max="13580" width="10.85546875" style="1" customWidth="1"/>
    <col min="13581" max="13581" width="2.85546875" style="1" customWidth="1"/>
    <col min="13582" max="13583" width="15.7109375" style="1" customWidth="1"/>
    <col min="13584" max="13584" width="2.85546875" style="1" customWidth="1"/>
    <col min="13585" max="13585" width="45.85546875" style="1" customWidth="1"/>
    <col min="13586" max="13588" width="15.7109375" style="1" customWidth="1"/>
    <col min="13589" max="13589" width="2.85546875" style="1" customWidth="1"/>
    <col min="13590" max="13592" width="15.7109375" style="1" customWidth="1"/>
    <col min="13593" max="13594" width="2.85546875" style="1" customWidth="1"/>
    <col min="13595" max="13595" width="10.85546875" style="1" customWidth="1"/>
    <col min="13596" max="13596" width="2.85546875" style="1" customWidth="1"/>
    <col min="13597" max="13823" width="11.42578125" style="1"/>
    <col min="13824" max="13824" width="2.85546875" style="1" customWidth="1"/>
    <col min="13825" max="13825" width="45.85546875" style="1" customWidth="1"/>
    <col min="13826" max="13826" width="5.28515625" style="1" bestFit="1" customWidth="1"/>
    <col min="13827" max="13829" width="15.7109375" style="1" customWidth="1"/>
    <col min="13830" max="13830" width="2.85546875" style="1" customWidth="1"/>
    <col min="13831" max="13833" width="15.7109375" style="1" customWidth="1"/>
    <col min="13834" max="13835" width="2.85546875" style="1" customWidth="1"/>
    <col min="13836" max="13836" width="10.85546875" style="1" customWidth="1"/>
    <col min="13837" max="13837" width="2.85546875" style="1" customWidth="1"/>
    <col min="13838" max="13839" width="15.7109375" style="1" customWidth="1"/>
    <col min="13840" max="13840" width="2.85546875" style="1" customWidth="1"/>
    <col min="13841" max="13841" width="45.85546875" style="1" customWidth="1"/>
    <col min="13842" max="13844" width="15.7109375" style="1" customWidth="1"/>
    <col min="13845" max="13845" width="2.85546875" style="1" customWidth="1"/>
    <col min="13846" max="13848" width="15.7109375" style="1" customWidth="1"/>
    <col min="13849" max="13850" width="2.85546875" style="1" customWidth="1"/>
    <col min="13851" max="13851" width="10.85546875" style="1" customWidth="1"/>
    <col min="13852" max="13852" width="2.85546875" style="1" customWidth="1"/>
    <col min="13853" max="14079" width="11.42578125" style="1"/>
    <col min="14080" max="14080" width="2.85546875" style="1" customWidth="1"/>
    <col min="14081" max="14081" width="45.85546875" style="1" customWidth="1"/>
    <col min="14082" max="14082" width="5.28515625" style="1" bestFit="1" customWidth="1"/>
    <col min="14083" max="14085" width="15.7109375" style="1" customWidth="1"/>
    <col min="14086" max="14086" width="2.85546875" style="1" customWidth="1"/>
    <col min="14087" max="14089" width="15.7109375" style="1" customWidth="1"/>
    <col min="14090" max="14091" width="2.85546875" style="1" customWidth="1"/>
    <col min="14092" max="14092" width="10.85546875" style="1" customWidth="1"/>
    <col min="14093" max="14093" width="2.85546875" style="1" customWidth="1"/>
    <col min="14094" max="14095" width="15.7109375" style="1" customWidth="1"/>
    <col min="14096" max="14096" width="2.85546875" style="1" customWidth="1"/>
    <col min="14097" max="14097" width="45.85546875" style="1" customWidth="1"/>
    <col min="14098" max="14100" width="15.7109375" style="1" customWidth="1"/>
    <col min="14101" max="14101" width="2.85546875" style="1" customWidth="1"/>
    <col min="14102" max="14104" width="15.7109375" style="1" customWidth="1"/>
    <col min="14105" max="14106" width="2.85546875" style="1" customWidth="1"/>
    <col min="14107" max="14107" width="10.85546875" style="1" customWidth="1"/>
    <col min="14108" max="14108" width="2.85546875" style="1" customWidth="1"/>
    <col min="14109" max="14335" width="11.42578125" style="1"/>
    <col min="14336" max="14336" width="2.85546875" style="1" customWidth="1"/>
    <col min="14337" max="14337" width="45.85546875" style="1" customWidth="1"/>
    <col min="14338" max="14338" width="5.28515625" style="1" bestFit="1" customWidth="1"/>
    <col min="14339" max="14341" width="15.7109375" style="1" customWidth="1"/>
    <col min="14342" max="14342" width="2.85546875" style="1" customWidth="1"/>
    <col min="14343" max="14345" width="15.7109375" style="1" customWidth="1"/>
    <col min="14346" max="14347" width="2.85546875" style="1" customWidth="1"/>
    <col min="14348" max="14348" width="10.85546875" style="1" customWidth="1"/>
    <col min="14349" max="14349" width="2.85546875" style="1" customWidth="1"/>
    <col min="14350" max="14351" width="15.7109375" style="1" customWidth="1"/>
    <col min="14352" max="14352" width="2.85546875" style="1" customWidth="1"/>
    <col min="14353" max="14353" width="45.85546875" style="1" customWidth="1"/>
    <col min="14354" max="14356" width="15.7109375" style="1" customWidth="1"/>
    <col min="14357" max="14357" width="2.85546875" style="1" customWidth="1"/>
    <col min="14358" max="14360" width="15.7109375" style="1" customWidth="1"/>
    <col min="14361" max="14362" width="2.85546875" style="1" customWidth="1"/>
    <col min="14363" max="14363" width="10.85546875" style="1" customWidth="1"/>
    <col min="14364" max="14364" width="2.85546875" style="1" customWidth="1"/>
    <col min="14365" max="14591" width="11.42578125" style="1"/>
    <col min="14592" max="14592" width="2.85546875" style="1" customWidth="1"/>
    <col min="14593" max="14593" width="45.85546875" style="1" customWidth="1"/>
    <col min="14594" max="14594" width="5.28515625" style="1" bestFit="1" customWidth="1"/>
    <col min="14595" max="14597" width="15.7109375" style="1" customWidth="1"/>
    <col min="14598" max="14598" width="2.85546875" style="1" customWidth="1"/>
    <col min="14599" max="14601" width="15.7109375" style="1" customWidth="1"/>
    <col min="14602" max="14603" width="2.85546875" style="1" customWidth="1"/>
    <col min="14604" max="14604" width="10.85546875" style="1" customWidth="1"/>
    <col min="14605" max="14605" width="2.85546875" style="1" customWidth="1"/>
    <col min="14606" max="14607" width="15.7109375" style="1" customWidth="1"/>
    <col min="14608" max="14608" width="2.85546875" style="1" customWidth="1"/>
    <col min="14609" max="14609" width="45.85546875" style="1" customWidth="1"/>
    <col min="14610" max="14612" width="15.7109375" style="1" customWidth="1"/>
    <col min="14613" max="14613" width="2.85546875" style="1" customWidth="1"/>
    <col min="14614" max="14616" width="15.7109375" style="1" customWidth="1"/>
    <col min="14617" max="14618" width="2.85546875" style="1" customWidth="1"/>
    <col min="14619" max="14619" width="10.85546875" style="1" customWidth="1"/>
    <col min="14620" max="14620" width="2.85546875" style="1" customWidth="1"/>
    <col min="14621" max="14847" width="11.42578125" style="1"/>
    <col min="14848" max="14848" width="2.85546875" style="1" customWidth="1"/>
    <col min="14849" max="14849" width="45.85546875" style="1" customWidth="1"/>
    <col min="14850" max="14850" width="5.28515625" style="1" bestFit="1" customWidth="1"/>
    <col min="14851" max="14853" width="15.7109375" style="1" customWidth="1"/>
    <col min="14854" max="14854" width="2.85546875" style="1" customWidth="1"/>
    <col min="14855" max="14857" width="15.7109375" style="1" customWidth="1"/>
    <col min="14858" max="14859" width="2.85546875" style="1" customWidth="1"/>
    <col min="14860" max="14860" width="10.85546875" style="1" customWidth="1"/>
    <col min="14861" max="14861" width="2.85546875" style="1" customWidth="1"/>
    <col min="14862" max="14863" width="15.7109375" style="1" customWidth="1"/>
    <col min="14864" max="14864" width="2.85546875" style="1" customWidth="1"/>
    <col min="14865" max="14865" width="45.85546875" style="1" customWidth="1"/>
    <col min="14866" max="14868" width="15.7109375" style="1" customWidth="1"/>
    <col min="14869" max="14869" width="2.85546875" style="1" customWidth="1"/>
    <col min="14870" max="14872" width="15.7109375" style="1" customWidth="1"/>
    <col min="14873" max="14874" width="2.85546875" style="1" customWidth="1"/>
    <col min="14875" max="14875" width="10.85546875" style="1" customWidth="1"/>
    <col min="14876" max="14876" width="2.85546875" style="1" customWidth="1"/>
    <col min="14877" max="15103" width="11.42578125" style="1"/>
    <col min="15104" max="15104" width="2.85546875" style="1" customWidth="1"/>
    <col min="15105" max="15105" width="45.85546875" style="1" customWidth="1"/>
    <col min="15106" max="15106" width="5.28515625" style="1" bestFit="1" customWidth="1"/>
    <col min="15107" max="15109" width="15.7109375" style="1" customWidth="1"/>
    <col min="15110" max="15110" width="2.85546875" style="1" customWidth="1"/>
    <col min="15111" max="15113" width="15.7109375" style="1" customWidth="1"/>
    <col min="15114" max="15115" width="2.85546875" style="1" customWidth="1"/>
    <col min="15116" max="15116" width="10.85546875" style="1" customWidth="1"/>
    <col min="15117" max="15117" width="2.85546875" style="1" customWidth="1"/>
    <col min="15118" max="15119" width="15.7109375" style="1" customWidth="1"/>
    <col min="15120" max="15120" width="2.85546875" style="1" customWidth="1"/>
    <col min="15121" max="15121" width="45.85546875" style="1" customWidth="1"/>
    <col min="15122" max="15124" width="15.7109375" style="1" customWidth="1"/>
    <col min="15125" max="15125" width="2.85546875" style="1" customWidth="1"/>
    <col min="15126" max="15128" width="15.7109375" style="1" customWidth="1"/>
    <col min="15129" max="15130" width="2.85546875" style="1" customWidth="1"/>
    <col min="15131" max="15131" width="10.85546875" style="1" customWidth="1"/>
    <col min="15132" max="15132" width="2.85546875" style="1" customWidth="1"/>
    <col min="15133" max="15359" width="11.42578125" style="1"/>
    <col min="15360" max="15360" width="2.85546875" style="1" customWidth="1"/>
    <col min="15361" max="15361" width="45.85546875" style="1" customWidth="1"/>
    <col min="15362" max="15362" width="5.28515625" style="1" bestFit="1" customWidth="1"/>
    <col min="15363" max="15365" width="15.7109375" style="1" customWidth="1"/>
    <col min="15366" max="15366" width="2.85546875" style="1" customWidth="1"/>
    <col min="15367" max="15369" width="15.7109375" style="1" customWidth="1"/>
    <col min="15370" max="15371" width="2.85546875" style="1" customWidth="1"/>
    <col min="15372" max="15372" width="10.85546875" style="1" customWidth="1"/>
    <col min="15373" max="15373" width="2.85546875" style="1" customWidth="1"/>
    <col min="15374" max="15375" width="15.7109375" style="1" customWidth="1"/>
    <col min="15376" max="15376" width="2.85546875" style="1" customWidth="1"/>
    <col min="15377" max="15377" width="45.85546875" style="1" customWidth="1"/>
    <col min="15378" max="15380" width="15.7109375" style="1" customWidth="1"/>
    <col min="15381" max="15381" width="2.85546875" style="1" customWidth="1"/>
    <col min="15382" max="15384" width="15.7109375" style="1" customWidth="1"/>
    <col min="15385" max="15386" width="2.85546875" style="1" customWidth="1"/>
    <col min="15387" max="15387" width="10.85546875" style="1" customWidth="1"/>
    <col min="15388" max="15388" width="2.85546875" style="1" customWidth="1"/>
    <col min="15389" max="15615" width="11.42578125" style="1"/>
    <col min="15616" max="15616" width="2.85546875" style="1" customWidth="1"/>
    <col min="15617" max="15617" width="45.85546875" style="1" customWidth="1"/>
    <col min="15618" max="15618" width="5.28515625" style="1" bestFit="1" customWidth="1"/>
    <col min="15619" max="15621" width="15.7109375" style="1" customWidth="1"/>
    <col min="15622" max="15622" width="2.85546875" style="1" customWidth="1"/>
    <col min="15623" max="15625" width="15.7109375" style="1" customWidth="1"/>
    <col min="15626" max="15627" width="2.85546875" style="1" customWidth="1"/>
    <col min="15628" max="15628" width="10.85546875" style="1" customWidth="1"/>
    <col min="15629" max="15629" width="2.85546875" style="1" customWidth="1"/>
    <col min="15630" max="15631" width="15.7109375" style="1" customWidth="1"/>
    <col min="15632" max="15632" width="2.85546875" style="1" customWidth="1"/>
    <col min="15633" max="15633" width="45.85546875" style="1" customWidth="1"/>
    <col min="15634" max="15636" width="15.7109375" style="1" customWidth="1"/>
    <col min="15637" max="15637" width="2.85546875" style="1" customWidth="1"/>
    <col min="15638" max="15640" width="15.7109375" style="1" customWidth="1"/>
    <col min="15641" max="15642" width="2.85546875" style="1" customWidth="1"/>
    <col min="15643" max="15643" width="10.85546875" style="1" customWidth="1"/>
    <col min="15644" max="15644" width="2.85546875" style="1" customWidth="1"/>
    <col min="15645" max="15871" width="11.42578125" style="1"/>
    <col min="15872" max="15872" width="2.85546875" style="1" customWidth="1"/>
    <col min="15873" max="15873" width="45.85546875" style="1" customWidth="1"/>
    <col min="15874" max="15874" width="5.28515625" style="1" bestFit="1" customWidth="1"/>
    <col min="15875" max="15877" width="15.7109375" style="1" customWidth="1"/>
    <col min="15878" max="15878" width="2.85546875" style="1" customWidth="1"/>
    <col min="15879" max="15881" width="15.7109375" style="1" customWidth="1"/>
    <col min="15882" max="15883" width="2.85546875" style="1" customWidth="1"/>
    <col min="15884" max="15884" width="10.85546875" style="1" customWidth="1"/>
    <col min="15885" max="15885" width="2.85546875" style="1" customWidth="1"/>
    <col min="15886" max="15887" width="15.7109375" style="1" customWidth="1"/>
    <col min="15888" max="15888" width="2.85546875" style="1" customWidth="1"/>
    <col min="15889" max="15889" width="45.85546875" style="1" customWidth="1"/>
    <col min="15890" max="15892" width="15.7109375" style="1" customWidth="1"/>
    <col min="15893" max="15893" width="2.85546875" style="1" customWidth="1"/>
    <col min="15894" max="15896" width="15.7109375" style="1" customWidth="1"/>
    <col min="15897" max="15898" width="2.85546875" style="1" customWidth="1"/>
    <col min="15899" max="15899" width="10.85546875" style="1" customWidth="1"/>
    <col min="15900" max="15900" width="2.85546875" style="1" customWidth="1"/>
    <col min="15901" max="16127" width="11.42578125" style="1"/>
    <col min="16128" max="16128" width="2.85546875" style="1" customWidth="1"/>
    <col min="16129" max="16129" width="45.85546875" style="1" customWidth="1"/>
    <col min="16130" max="16130" width="5.28515625" style="1" bestFit="1" customWidth="1"/>
    <col min="16131" max="16133" width="15.7109375" style="1" customWidth="1"/>
    <col min="16134" max="16134" width="2.85546875" style="1" customWidth="1"/>
    <col min="16135" max="16137" width="15.7109375" style="1" customWidth="1"/>
    <col min="16138" max="16139" width="2.85546875" style="1" customWidth="1"/>
    <col min="16140" max="16140" width="10.85546875" style="1" customWidth="1"/>
    <col min="16141" max="16141" width="2.85546875" style="1" customWidth="1"/>
    <col min="16142" max="16143" width="15.7109375" style="1" customWidth="1"/>
    <col min="16144" max="16144" width="2.85546875" style="1" customWidth="1"/>
    <col min="16145" max="16145" width="45.85546875" style="1" customWidth="1"/>
    <col min="16146" max="16148" width="15.7109375" style="1" customWidth="1"/>
    <col min="16149" max="16149" width="2.85546875" style="1" customWidth="1"/>
    <col min="16150" max="16152" width="15.7109375" style="1" customWidth="1"/>
    <col min="16153" max="16154" width="2.85546875" style="1" customWidth="1"/>
    <col min="16155" max="16155" width="10.85546875" style="1" customWidth="1"/>
    <col min="16156" max="16156" width="2.85546875" style="1" customWidth="1"/>
    <col min="16157" max="16384" width="11.42578125" style="1"/>
  </cols>
  <sheetData>
    <row r="1" spans="1:37" x14ac:dyDescent="0.25">
      <c r="AC1" s="75"/>
      <c r="AD1" s="75"/>
    </row>
    <row r="2" spans="1:37" x14ac:dyDescent="0.25">
      <c r="B2" s="27" t="s">
        <v>154</v>
      </c>
      <c r="Q2" s="27"/>
      <c r="AC2" s="75"/>
      <c r="AD2" s="75"/>
    </row>
    <row r="3" spans="1:37" x14ac:dyDescent="0.25">
      <c r="B3" s="2" t="s">
        <v>155</v>
      </c>
      <c r="Q3" s="2" t="s">
        <v>155</v>
      </c>
      <c r="AC3" s="75"/>
      <c r="AD3" s="75"/>
    </row>
    <row r="4" spans="1:37" x14ac:dyDescent="0.25">
      <c r="B4" s="55" t="s">
        <v>2</v>
      </c>
      <c r="Q4" s="55" t="s">
        <v>3</v>
      </c>
      <c r="AC4" s="75"/>
      <c r="AD4" s="75"/>
    </row>
    <row r="5" spans="1:37" s="514" customFormat="1" x14ac:dyDescent="0.25">
      <c r="A5" s="1464"/>
      <c r="B5" s="1501" t="s">
        <v>4</v>
      </c>
      <c r="C5" s="1501" t="s">
        <v>5</v>
      </c>
      <c r="D5" s="1501">
        <v>2019</v>
      </c>
      <c r="E5" s="1501"/>
      <c r="F5" s="1501"/>
      <c r="G5" s="1464"/>
      <c r="H5" s="1501">
        <v>2018</v>
      </c>
      <c r="I5" s="1501"/>
      <c r="J5" s="1501"/>
      <c r="K5" s="1464"/>
      <c r="L5" s="1500" t="s">
        <v>517</v>
      </c>
      <c r="M5" s="1464"/>
      <c r="N5" s="1500" t="s">
        <v>659</v>
      </c>
      <c r="O5" s="1500" t="s">
        <v>459</v>
      </c>
      <c r="P5" s="1464"/>
      <c r="Q5" s="1501" t="s">
        <v>4</v>
      </c>
      <c r="R5" s="1501">
        <v>2019</v>
      </c>
      <c r="S5" s="1501"/>
      <c r="T5" s="1501"/>
      <c r="U5" s="1464"/>
      <c r="V5" s="1501">
        <v>2018</v>
      </c>
      <c r="W5" s="1501"/>
      <c r="X5" s="1501"/>
      <c r="Y5" s="1464"/>
      <c r="Z5" s="1464"/>
      <c r="AA5" s="1500" t="s">
        <v>517</v>
      </c>
      <c r="AB5" s="1464"/>
      <c r="AC5" s="1456"/>
      <c r="AD5" s="1456"/>
      <c r="AE5" s="1120"/>
      <c r="AF5" s="1120"/>
      <c r="AG5" s="516"/>
      <c r="AH5" s="516"/>
      <c r="AI5" s="516"/>
    </row>
    <row r="6" spans="1:37" s="514" customFormat="1" x14ac:dyDescent="0.25">
      <c r="A6" s="1464"/>
      <c r="B6" s="1501"/>
      <c r="C6" s="1501"/>
      <c r="D6" s="1501" t="s">
        <v>148</v>
      </c>
      <c r="E6" s="1441" t="s">
        <v>149</v>
      </c>
      <c r="F6" s="1441" t="s">
        <v>150</v>
      </c>
      <c r="G6" s="1464"/>
      <c r="H6" s="1501" t="s">
        <v>148</v>
      </c>
      <c r="I6" s="1441" t="s">
        <v>149</v>
      </c>
      <c r="J6" s="1441" t="s">
        <v>150</v>
      </c>
      <c r="K6" s="1464"/>
      <c r="L6" s="1500"/>
      <c r="M6" s="1464"/>
      <c r="N6" s="1500"/>
      <c r="O6" s="1500"/>
      <c r="P6" s="1464"/>
      <c r="Q6" s="1501"/>
      <c r="R6" s="1501" t="s">
        <v>148</v>
      </c>
      <c r="S6" s="1441" t="s">
        <v>149</v>
      </c>
      <c r="T6" s="1441" t="s">
        <v>150</v>
      </c>
      <c r="U6" s="1464"/>
      <c r="V6" s="1501" t="s">
        <v>148</v>
      </c>
      <c r="W6" s="1441" t="s">
        <v>149</v>
      </c>
      <c r="X6" s="1441" t="s">
        <v>150</v>
      </c>
      <c r="Y6" s="1464"/>
      <c r="Z6" s="1464"/>
      <c r="AA6" s="1500"/>
      <c r="AB6" s="1464"/>
      <c r="AC6" s="1456"/>
      <c r="AD6" s="1456"/>
      <c r="AE6" s="1120"/>
      <c r="AF6" s="1120"/>
      <c r="AG6" s="516"/>
      <c r="AH6" s="516"/>
      <c r="AI6" s="516"/>
    </row>
    <row r="7" spans="1:37" s="514" customFormat="1" x14ac:dyDescent="0.25">
      <c r="A7" s="1464"/>
      <c r="B7" s="1501"/>
      <c r="C7" s="1501"/>
      <c r="D7" s="1501"/>
      <c r="E7" s="1441" t="s">
        <v>151</v>
      </c>
      <c r="F7" s="1441" t="s">
        <v>151</v>
      </c>
      <c r="G7" s="1464"/>
      <c r="H7" s="1501"/>
      <c r="I7" s="1441" t="s">
        <v>151</v>
      </c>
      <c r="J7" s="1441" t="s">
        <v>151</v>
      </c>
      <c r="K7" s="1464"/>
      <c r="L7" s="1500"/>
      <c r="M7" s="1464"/>
      <c r="N7" s="1500"/>
      <c r="O7" s="1500"/>
      <c r="P7" s="1464"/>
      <c r="Q7" s="1501"/>
      <c r="R7" s="1501"/>
      <c r="S7" s="1441" t="s">
        <v>151</v>
      </c>
      <c r="T7" s="1441" t="s">
        <v>151</v>
      </c>
      <c r="U7" s="1464"/>
      <c r="V7" s="1501"/>
      <c r="W7" s="1441" t="s">
        <v>151</v>
      </c>
      <c r="X7" s="1441" t="s">
        <v>151</v>
      </c>
      <c r="Y7" s="1464"/>
      <c r="Z7" s="1464"/>
      <c r="AA7" s="1500"/>
      <c r="AB7" s="1464"/>
      <c r="AC7" s="1456"/>
      <c r="AD7" s="1456"/>
      <c r="AE7" s="1120"/>
      <c r="AF7" s="1120"/>
      <c r="AG7" s="516"/>
      <c r="AH7" s="516"/>
      <c r="AI7" s="516"/>
    </row>
    <row r="8" spans="1:37" x14ac:dyDescent="0.25">
      <c r="A8" s="7"/>
      <c r="B8" s="7"/>
      <c r="C8" s="7"/>
      <c r="D8" s="7"/>
      <c r="E8" s="7"/>
      <c r="F8" s="7"/>
      <c r="G8" s="7"/>
      <c r="H8" s="7"/>
      <c r="I8" s="7"/>
      <c r="J8" s="7"/>
      <c r="K8" s="7"/>
      <c r="L8" s="10"/>
      <c r="M8" s="7"/>
      <c r="N8" s="10"/>
      <c r="O8" s="7"/>
      <c r="P8" s="7"/>
      <c r="Q8" s="7"/>
      <c r="R8" s="7"/>
      <c r="S8" s="7"/>
      <c r="T8" s="7"/>
      <c r="U8" s="7"/>
      <c r="V8" s="7"/>
      <c r="W8" s="7"/>
      <c r="X8" s="7"/>
      <c r="Y8" s="7"/>
      <c r="Z8" s="7"/>
      <c r="AA8" s="10"/>
      <c r="AB8" s="7"/>
      <c r="AC8" s="1131"/>
      <c r="AD8" s="1131"/>
      <c r="AE8" s="1120"/>
      <c r="AF8" s="1120"/>
    </row>
    <row r="9" spans="1:37" x14ac:dyDescent="0.25">
      <c r="B9" s="11" t="s">
        <v>6</v>
      </c>
      <c r="L9" s="13"/>
      <c r="N9" s="13"/>
      <c r="Q9" s="11" t="s">
        <v>6</v>
      </c>
      <c r="Y9" s="75"/>
      <c r="AA9" s="13"/>
      <c r="AC9" s="1125"/>
      <c r="AD9" s="1131"/>
      <c r="AE9" s="1120"/>
      <c r="AF9" s="1120"/>
      <c r="AH9" s="516"/>
      <c r="AI9" s="516"/>
      <c r="AJ9" s="516"/>
      <c r="AK9" s="516"/>
    </row>
    <row r="10" spans="1:37" x14ac:dyDescent="0.25">
      <c r="B10" s="608" t="s">
        <v>104</v>
      </c>
      <c r="C10" s="683" t="s">
        <v>312</v>
      </c>
      <c r="D10" s="340">
        <f>E10+F10</f>
        <v>9.1499999999999986</v>
      </c>
      <c r="E10" s="379">
        <v>8.6999999999999993</v>
      </c>
      <c r="F10" s="187">
        <v>0.45</v>
      </c>
      <c r="G10" s="440"/>
      <c r="H10" s="340">
        <f>I10+J10</f>
        <v>1.07</v>
      </c>
      <c r="I10" s="379">
        <v>1.07</v>
      </c>
      <c r="J10" s="187">
        <v>0</v>
      </c>
      <c r="K10" s="446"/>
      <c r="L10" s="489">
        <f t="shared" ref="L10:L15" si="0">D10/H10-1</f>
        <v>7.5514018691588767</v>
      </c>
      <c r="M10" s="440"/>
      <c r="N10" s="498">
        <f>VLOOKUP(B10,'FX rates'!$B$9:$K$124,9,FALSE)</f>
        <v>2.0094999999999996</v>
      </c>
      <c r="O10" s="498">
        <f>VLOOKUP(B10,'FX rates'!$B$9:$K$124,10,FALSE)</f>
        <v>2</v>
      </c>
      <c r="Q10" s="434" t="s">
        <v>104</v>
      </c>
      <c r="R10" s="340">
        <f>S10+T10</f>
        <v>4.5533714854441403</v>
      </c>
      <c r="S10" s="379">
        <f>E10/N10</f>
        <v>4.3294351828813138</v>
      </c>
      <c r="T10" s="187">
        <f>F10/N10</f>
        <v>0.22393630256282662</v>
      </c>
      <c r="U10" s="15"/>
      <c r="V10" s="340">
        <f>W10+X10</f>
        <v>0.53500000000000003</v>
      </c>
      <c r="W10" s="379">
        <f>I10/O10</f>
        <v>0.53500000000000003</v>
      </c>
      <c r="X10" s="187">
        <f>J10/O10</f>
        <v>0</v>
      </c>
      <c r="Y10" s="75"/>
      <c r="Z10" s="15"/>
      <c r="AA10" s="320">
        <f t="shared" ref="AA10:AA15" si="1">R10/V10-1</f>
        <v>7.510974739147926</v>
      </c>
      <c r="AC10" s="579"/>
      <c r="AD10" s="1121"/>
      <c r="AE10" s="1120"/>
      <c r="AF10" s="1120"/>
      <c r="AH10" s="581"/>
      <c r="AI10" s="582"/>
      <c r="AJ10" s="582"/>
      <c r="AK10" s="516"/>
    </row>
    <row r="11" spans="1:37" x14ac:dyDescent="0.25">
      <c r="A11" s="27"/>
      <c r="B11" s="610" t="s">
        <v>11</v>
      </c>
      <c r="C11" s="684" t="s">
        <v>12</v>
      </c>
      <c r="D11" s="341">
        <f t="shared" ref="D11:D22" si="2">E11+F11</f>
        <v>2478312</v>
      </c>
      <c r="E11" s="64">
        <v>2478312</v>
      </c>
      <c r="F11" s="188">
        <v>0</v>
      </c>
      <c r="G11" s="687"/>
      <c r="H11" s="341">
        <f t="shared" ref="H11:H72" si="3">I11+J11</f>
        <v>4981576</v>
      </c>
      <c r="I11" s="64">
        <v>4981576</v>
      </c>
      <c r="J11" s="188">
        <v>0</v>
      </c>
      <c r="K11" s="440"/>
      <c r="L11" s="439">
        <f t="shared" si="0"/>
        <v>-0.50250442831746422</v>
      </c>
      <c r="M11" s="499"/>
      <c r="N11" s="500">
        <f>VLOOKUP(B11,'FX rates'!$B$9:$K$124,9,FALSE)</f>
        <v>708.47008333333326</v>
      </c>
      <c r="O11" s="500">
        <f>VLOOKUP(B11,'FX rates'!$B$9:$K$124,10,FALSE)</f>
        <v>643.86166666666668</v>
      </c>
      <c r="P11" s="27"/>
      <c r="Q11" s="326" t="s">
        <v>11</v>
      </c>
      <c r="R11" s="341">
        <f t="shared" ref="R11:R22" si="4">S11+T11</f>
        <v>3498.1180692056982</v>
      </c>
      <c r="S11" s="64">
        <f t="shared" ref="S11:S15" si="5">E11/N11</f>
        <v>3498.1180692056982</v>
      </c>
      <c r="T11" s="188">
        <f t="shared" ref="T11:T15" si="6">F11/N11</f>
        <v>0</v>
      </c>
      <c r="U11" s="15"/>
      <c r="V11" s="341">
        <f t="shared" ref="V11:V72" si="7">W11+X11</f>
        <v>7737.0283989573327</v>
      </c>
      <c r="W11" s="64">
        <f t="shared" ref="W11:W72" si="8">I11/O11</f>
        <v>7737.0283989573327</v>
      </c>
      <c r="X11" s="188">
        <f t="shared" ref="X11:X72" si="9">J11/O11</f>
        <v>0</v>
      </c>
      <c r="Y11" s="75"/>
      <c r="Z11" s="15"/>
      <c r="AA11" s="321">
        <f t="shared" si="1"/>
        <v>-0.54787317703562821</v>
      </c>
      <c r="AB11" s="63"/>
      <c r="AC11" s="579"/>
      <c r="AD11" s="1121"/>
      <c r="AE11" s="1120"/>
      <c r="AF11" s="1120"/>
      <c r="AH11" s="581"/>
      <c r="AI11" s="582"/>
      <c r="AJ11" s="582"/>
      <c r="AK11" s="516"/>
    </row>
    <row r="12" spans="1:37" x14ac:dyDescent="0.25">
      <c r="B12" s="610" t="s">
        <v>15</v>
      </c>
      <c r="C12" s="684" t="s">
        <v>16</v>
      </c>
      <c r="D12" s="341">
        <f t="shared" si="2"/>
        <v>1745.76</v>
      </c>
      <c r="E12" s="64">
        <v>1524.78</v>
      </c>
      <c r="F12" s="188">
        <v>220.98</v>
      </c>
      <c r="G12" s="451"/>
      <c r="H12" s="341">
        <f t="shared" si="3"/>
        <v>2173.6999999999998</v>
      </c>
      <c r="I12" s="64">
        <v>1736.45</v>
      </c>
      <c r="J12" s="188">
        <v>437.25</v>
      </c>
      <c r="K12" s="440"/>
      <c r="L12" s="439">
        <f t="shared" si="0"/>
        <v>-0.19687169342595567</v>
      </c>
      <c r="M12" s="440"/>
      <c r="N12" s="500">
        <f>VLOOKUP(B12,'FX rates'!$B$9:$K$124,9,FALSE)</f>
        <v>3.3380833333333335</v>
      </c>
      <c r="O12" s="500">
        <f>VLOOKUP(B12,'FX rates'!$B$9:$K$124,10,FALSE)</f>
        <v>3.2792499999999998</v>
      </c>
      <c r="Q12" s="326" t="s">
        <v>15</v>
      </c>
      <c r="R12" s="341">
        <f t="shared" si="4"/>
        <v>522.98274958184584</v>
      </c>
      <c r="S12" s="64">
        <f t="shared" si="5"/>
        <v>456.78308410515012</v>
      </c>
      <c r="T12" s="188">
        <f t="shared" si="6"/>
        <v>66.199665476695699</v>
      </c>
      <c r="U12" s="15"/>
      <c r="V12" s="341">
        <f t="shared" si="7"/>
        <v>662.86498437142654</v>
      </c>
      <c r="W12" s="64">
        <f t="shared" si="8"/>
        <v>529.52656857513159</v>
      </c>
      <c r="X12" s="188">
        <f t="shared" si="9"/>
        <v>133.3384157962949</v>
      </c>
      <c r="Y12" s="75"/>
      <c r="Z12" s="15"/>
      <c r="AA12" s="321">
        <f t="shared" si="1"/>
        <v>-0.21102673709975273</v>
      </c>
      <c r="AB12" s="65"/>
      <c r="AC12" s="579"/>
      <c r="AD12" s="1121"/>
      <c r="AE12" s="1120"/>
      <c r="AF12" s="1120"/>
      <c r="AH12" s="581"/>
      <c r="AI12" s="582"/>
      <c r="AJ12" s="582"/>
      <c r="AK12" s="516"/>
    </row>
    <row r="13" spans="1:37" x14ac:dyDescent="0.25">
      <c r="B13" s="728" t="s">
        <v>509</v>
      </c>
      <c r="C13" s="684" t="s">
        <v>12</v>
      </c>
      <c r="D13" s="341">
        <f t="shared" si="2"/>
        <v>913890.37</v>
      </c>
      <c r="E13" s="64">
        <v>911341.37</v>
      </c>
      <c r="F13" s="188">
        <v>2549</v>
      </c>
      <c r="G13" s="451"/>
      <c r="H13" s="341">
        <f t="shared" si="3"/>
        <v>1513101.65</v>
      </c>
      <c r="I13" s="64">
        <v>1512650.9</v>
      </c>
      <c r="J13" s="188">
        <v>450.75</v>
      </c>
      <c r="K13" s="440"/>
      <c r="L13" s="439">
        <f t="shared" si="0"/>
        <v>-0.39601521814479546</v>
      </c>
      <c r="M13" s="440"/>
      <c r="N13" s="500">
        <f>VLOOKUP(B13,'FX rates'!$B$9:$K$124,9,FALSE)</f>
        <v>708.47008333333326</v>
      </c>
      <c r="O13" s="500">
        <f>VLOOKUP(B13,'FX rates'!$B$9:$K$124,10,FALSE)</f>
        <v>643.86166666666668</v>
      </c>
      <c r="Q13" s="728" t="s">
        <v>509</v>
      </c>
      <c r="R13" s="341">
        <f t="shared" si="4"/>
        <v>1289.9491333496676</v>
      </c>
      <c r="S13" s="64">
        <f t="shared" si="5"/>
        <v>1286.351239719485</v>
      </c>
      <c r="T13" s="188">
        <f t="shared" si="6"/>
        <v>3.5978936301826909</v>
      </c>
      <c r="U13" s="15"/>
      <c r="V13" s="341">
        <f t="shared" si="7"/>
        <v>2350.0415203058624</v>
      </c>
      <c r="W13" s="64">
        <f t="shared" si="8"/>
        <v>2349.3414475676709</v>
      </c>
      <c r="X13" s="188">
        <f t="shared" si="9"/>
        <v>0.70007273819169236</v>
      </c>
      <c r="Y13" s="75"/>
      <c r="Z13" s="15"/>
      <c r="AA13" s="321">
        <f t="shared" si="1"/>
        <v>-0.45109517333898919</v>
      </c>
      <c r="AB13" s="65"/>
      <c r="AC13" s="579"/>
      <c r="AD13" s="1121"/>
      <c r="AE13" s="1120"/>
      <c r="AF13" s="1120"/>
      <c r="AH13" s="581"/>
      <c r="AI13" s="582"/>
      <c r="AJ13" s="582"/>
      <c r="AK13" s="516"/>
    </row>
    <row r="14" spans="1:37" x14ac:dyDescent="0.25">
      <c r="B14" s="688" t="s">
        <v>20</v>
      </c>
      <c r="C14" s="684" t="s">
        <v>19</v>
      </c>
      <c r="D14" s="341">
        <f t="shared" si="2"/>
        <v>23773598.159999996</v>
      </c>
      <c r="E14" s="64">
        <v>21024680.329999998</v>
      </c>
      <c r="F14" s="188">
        <v>2748917.83</v>
      </c>
      <c r="G14" s="451"/>
      <c r="H14" s="341">
        <f t="shared" si="3"/>
        <v>26866249.939999998</v>
      </c>
      <c r="I14" s="64">
        <v>23767149.129999999</v>
      </c>
      <c r="J14" s="188">
        <v>3099100.81</v>
      </c>
      <c r="K14" s="440"/>
      <c r="L14" s="439">
        <f t="shared" si="0"/>
        <v>-0.11511289394339641</v>
      </c>
      <c r="M14" s="440"/>
      <c r="N14" s="500">
        <f>VLOOKUP(B14,'FX rates'!$B$9:$K$124,9,FALSE)</f>
        <v>1</v>
      </c>
      <c r="O14" s="500">
        <f>VLOOKUP(B14,'FX rates'!$B$9:$K$124,10,FALSE)</f>
        <v>1</v>
      </c>
      <c r="Q14" s="571" t="s">
        <v>20</v>
      </c>
      <c r="R14" s="341">
        <f t="shared" si="4"/>
        <v>23773598.159999996</v>
      </c>
      <c r="S14" s="64">
        <f t="shared" si="5"/>
        <v>21024680.329999998</v>
      </c>
      <c r="T14" s="188">
        <f t="shared" si="6"/>
        <v>2748917.83</v>
      </c>
      <c r="U14" s="15"/>
      <c r="V14" s="341">
        <f t="shared" si="7"/>
        <v>26866249.939999998</v>
      </c>
      <c r="W14" s="64">
        <f t="shared" si="8"/>
        <v>23767149.129999999</v>
      </c>
      <c r="X14" s="188">
        <f t="shared" si="9"/>
        <v>3099100.81</v>
      </c>
      <c r="Y14" s="75"/>
      <c r="Z14" s="15"/>
      <c r="AA14" s="321">
        <f t="shared" si="1"/>
        <v>-0.11511289394339641</v>
      </c>
      <c r="AB14" s="65"/>
      <c r="AC14" s="579"/>
      <c r="AD14" s="1121"/>
      <c r="AE14" s="1120"/>
      <c r="AF14" s="1120"/>
      <c r="AH14" s="581"/>
      <c r="AI14" s="582"/>
      <c r="AJ14" s="582"/>
      <c r="AK14" s="516"/>
    </row>
    <row r="15" spans="1:37" x14ac:dyDescent="0.25">
      <c r="B15" s="689" t="s">
        <v>112</v>
      </c>
      <c r="C15" s="685" t="s">
        <v>19</v>
      </c>
      <c r="D15" s="342">
        <f t="shared" si="2"/>
        <v>3184284.05</v>
      </c>
      <c r="E15" s="189">
        <v>3184259.84</v>
      </c>
      <c r="F15" s="190">
        <v>24.21</v>
      </c>
      <c r="G15" s="451"/>
      <c r="H15" s="342">
        <f t="shared" si="3"/>
        <v>3599870.96</v>
      </c>
      <c r="I15" s="189">
        <v>3599855.15</v>
      </c>
      <c r="J15" s="190">
        <v>15.81</v>
      </c>
      <c r="K15" s="440"/>
      <c r="L15" s="495">
        <f t="shared" si="0"/>
        <v>-0.11544494639330072</v>
      </c>
      <c r="M15" s="440"/>
      <c r="N15" s="501">
        <f>VLOOKUP(B15,'FX rates'!$B$9:$K$124,9,FALSE)</f>
        <v>1</v>
      </c>
      <c r="O15" s="501">
        <f>VLOOKUP(B15,'FX rates'!$B$9:$K$124,10,FALSE)</f>
        <v>1</v>
      </c>
      <c r="Q15" s="575" t="s">
        <v>112</v>
      </c>
      <c r="R15" s="342">
        <f t="shared" si="4"/>
        <v>3184284.05</v>
      </c>
      <c r="S15" s="189">
        <f t="shared" si="5"/>
        <v>3184259.84</v>
      </c>
      <c r="T15" s="190">
        <f t="shared" si="6"/>
        <v>24.21</v>
      </c>
      <c r="U15" s="15"/>
      <c r="V15" s="342">
        <f t="shared" si="7"/>
        <v>3599870.96</v>
      </c>
      <c r="W15" s="189">
        <f t="shared" si="8"/>
        <v>3599855.15</v>
      </c>
      <c r="X15" s="190">
        <f t="shared" si="9"/>
        <v>15.81</v>
      </c>
      <c r="Y15" s="75"/>
      <c r="Z15" s="15"/>
      <c r="AA15" s="322">
        <f t="shared" si="1"/>
        <v>-0.11544494639330072</v>
      </c>
      <c r="AB15" s="65"/>
      <c r="AC15" s="1119"/>
      <c r="AD15" s="1121"/>
      <c r="AE15" s="1120"/>
      <c r="AF15" s="1120"/>
      <c r="AH15" s="581"/>
      <c r="AI15" s="582"/>
      <c r="AJ15" s="582"/>
      <c r="AK15" s="516"/>
    </row>
    <row r="16" spans="1:37" x14ac:dyDescent="0.25">
      <c r="B16" s="21"/>
      <c r="C16" s="238"/>
      <c r="D16" s="47"/>
      <c r="E16" s="47"/>
      <c r="F16" s="47"/>
      <c r="G16" s="13"/>
      <c r="H16" s="47"/>
      <c r="I16" s="47"/>
      <c r="J16" s="47"/>
      <c r="K16" s="440"/>
      <c r="L16" s="25"/>
      <c r="M16" s="25"/>
      <c r="N16" s="25"/>
      <c r="O16" s="25"/>
      <c r="Q16" s="43"/>
      <c r="R16" s="47"/>
      <c r="S16" s="47"/>
      <c r="T16" s="47"/>
      <c r="U16" s="47"/>
      <c r="V16" s="47"/>
      <c r="W16" s="47"/>
      <c r="X16" s="47"/>
      <c r="Y16" s="75"/>
      <c r="AA16" s="67"/>
      <c r="AB16" s="65"/>
      <c r="AC16" s="1123"/>
      <c r="AD16" s="1121"/>
      <c r="AE16" s="1120"/>
      <c r="AF16" s="1120"/>
      <c r="AH16" s="1124"/>
      <c r="AI16" s="1124"/>
      <c r="AJ16" s="1124"/>
      <c r="AK16" s="516"/>
    </row>
    <row r="17" spans="1:37" x14ac:dyDescent="0.25">
      <c r="A17" s="6"/>
      <c r="B17" s="29"/>
      <c r="C17" s="238"/>
      <c r="D17" s="47"/>
      <c r="E17" s="47"/>
      <c r="F17" s="47"/>
      <c r="G17" s="74"/>
      <c r="H17" s="47"/>
      <c r="I17" s="47"/>
      <c r="J17" s="47"/>
      <c r="L17" s="25"/>
      <c r="M17" s="25"/>
      <c r="N17" s="25"/>
      <c r="O17" s="25"/>
      <c r="P17" s="6"/>
      <c r="Q17" s="29"/>
      <c r="R17" s="47"/>
      <c r="S17" s="47"/>
      <c r="T17" s="47"/>
      <c r="U17" s="47"/>
      <c r="V17" s="47"/>
      <c r="W17" s="47"/>
      <c r="X17" s="47"/>
      <c r="Y17" s="75"/>
      <c r="Z17" s="6"/>
      <c r="AA17" s="67"/>
      <c r="AB17" s="70"/>
      <c r="AC17" s="1123"/>
      <c r="AD17" s="1121"/>
      <c r="AE17" s="1120"/>
      <c r="AF17" s="1120"/>
      <c r="AH17" s="1124"/>
      <c r="AI17" s="1124"/>
      <c r="AJ17" s="1124"/>
      <c r="AK17" s="516"/>
    </row>
    <row r="18" spans="1:37" x14ac:dyDescent="0.25">
      <c r="A18" s="6"/>
      <c r="B18" s="11" t="s">
        <v>23</v>
      </c>
      <c r="C18" s="238"/>
      <c r="D18" s="47"/>
      <c r="E18" s="47"/>
      <c r="F18" s="47"/>
      <c r="G18" s="74"/>
      <c r="H18" s="47"/>
      <c r="I18" s="47"/>
      <c r="J18" s="47"/>
      <c r="L18" s="25"/>
      <c r="M18" s="25"/>
      <c r="N18" s="25"/>
      <c r="O18" s="25"/>
      <c r="P18" s="6"/>
      <c r="Q18" s="117" t="s">
        <v>23</v>
      </c>
      <c r="R18" s="47"/>
      <c r="S18" s="47"/>
      <c r="T18" s="47"/>
      <c r="U18" s="47"/>
      <c r="V18" s="47"/>
      <c r="W18" s="47"/>
      <c r="X18" s="47"/>
      <c r="Y18" s="75"/>
      <c r="Z18" s="6"/>
      <c r="AA18" s="67"/>
      <c r="AB18" s="70"/>
      <c r="AC18" s="1125"/>
      <c r="AD18" s="1121"/>
      <c r="AE18" s="1120"/>
      <c r="AF18" s="1120"/>
      <c r="AH18" s="1118"/>
      <c r="AI18" s="583"/>
      <c r="AJ18" s="583"/>
      <c r="AK18" s="516"/>
    </row>
    <row r="19" spans="1:37" x14ac:dyDescent="0.25">
      <c r="A19" s="6"/>
      <c r="B19" s="608" t="s">
        <v>539</v>
      </c>
      <c r="C19" s="683" t="s">
        <v>541</v>
      </c>
      <c r="D19" s="340">
        <f t="shared" si="2"/>
        <v>2122.6999999999998</v>
      </c>
      <c r="E19" s="379">
        <v>2122.6999999999998</v>
      </c>
      <c r="F19" s="187">
        <v>0</v>
      </c>
      <c r="G19" s="440"/>
      <c r="H19" s="340">
        <f t="shared" si="3"/>
        <v>2132.9499999999998</v>
      </c>
      <c r="I19" s="379">
        <v>2132.9499999999998</v>
      </c>
      <c r="J19" s="187">
        <v>0</v>
      </c>
      <c r="K19" s="446"/>
      <c r="L19" s="489">
        <f>D19/H19-1</f>
        <v>-4.8055509974448407E-3</v>
      </c>
      <c r="M19" s="440"/>
      <c r="N19" s="498">
        <f>VLOOKUP(B19,'FX rates'!$B$9:$K$124,9,FALSE)</f>
        <v>485.82783333333327</v>
      </c>
      <c r="O19" s="498">
        <f>VLOOKUP(B19,'FX rates'!$B$9:$K$124,10,FALSE)</f>
        <v>489.59416666666658</v>
      </c>
      <c r="Q19" s="608" t="s">
        <v>539</v>
      </c>
      <c r="R19" s="340">
        <f t="shared" si="4"/>
        <v>4.3692432881744461</v>
      </c>
      <c r="S19" s="379">
        <f t="shared" ref="S19:S72" si="10">E19/N19</f>
        <v>4.3692432881744461</v>
      </c>
      <c r="T19" s="187">
        <f t="shared" ref="T19:T72" si="11">F19/N19</f>
        <v>0</v>
      </c>
      <c r="U19" s="15"/>
      <c r="V19" s="340">
        <f t="shared" si="7"/>
        <v>4.3565674291462493</v>
      </c>
      <c r="W19" s="379">
        <f t="shared" si="8"/>
        <v>4.3565674291462493</v>
      </c>
      <c r="X19" s="187">
        <f t="shared" si="9"/>
        <v>0</v>
      </c>
      <c r="Y19" s="75"/>
      <c r="Z19" s="15"/>
      <c r="AA19" s="320">
        <f t="shared" ref="AA19:AA36" si="12">R19/V19-1</f>
        <v>2.9095978047746218E-3</v>
      </c>
      <c r="AB19" s="70"/>
      <c r="AC19" s="579"/>
      <c r="AD19" s="1121"/>
      <c r="AE19" s="1120"/>
      <c r="AF19" s="1120"/>
      <c r="AH19" s="581"/>
      <c r="AI19" s="582"/>
      <c r="AJ19" s="582"/>
      <c r="AK19" s="516"/>
    </row>
    <row r="20" spans="1:37" x14ac:dyDescent="0.25">
      <c r="A20" s="27"/>
      <c r="B20" s="610" t="s">
        <v>543</v>
      </c>
      <c r="C20" s="684" t="s">
        <v>24</v>
      </c>
      <c r="D20" s="341">
        <f t="shared" si="2"/>
        <v>201172.19999999998</v>
      </c>
      <c r="E20" s="64">
        <v>189262.74</v>
      </c>
      <c r="F20" s="188">
        <v>11909.46</v>
      </c>
      <c r="G20" s="687"/>
      <c r="H20" s="341">
        <f t="shared" si="3"/>
        <v>164976.46</v>
      </c>
      <c r="I20" s="64">
        <v>155999.46</v>
      </c>
      <c r="J20" s="188">
        <v>8977</v>
      </c>
      <c r="K20" s="440"/>
      <c r="L20" s="439">
        <f>D20/H20-1</f>
        <v>0.21939942219635444</v>
      </c>
      <c r="M20" s="499"/>
      <c r="N20" s="500">
        <f>VLOOKUP(B20,'FX rates'!$B$9:$K$124,9,FALSE)</f>
        <v>1.4383333333333335</v>
      </c>
      <c r="O20" s="500">
        <f>VLOOKUP(B20,'FX rates'!$B$9:$K$124,10,FALSE)</f>
        <v>1.3440000000000001</v>
      </c>
      <c r="P20" s="27"/>
      <c r="Q20" s="326" t="s">
        <v>543</v>
      </c>
      <c r="R20" s="341">
        <f t="shared" si="4"/>
        <v>139864.79721900343</v>
      </c>
      <c r="S20" s="64">
        <f t="shared" si="10"/>
        <v>131584.75550405559</v>
      </c>
      <c r="T20" s="188">
        <f t="shared" si="11"/>
        <v>8280.0417149478544</v>
      </c>
      <c r="U20" s="15"/>
      <c r="V20" s="341">
        <f t="shared" si="7"/>
        <v>122750.34226190475</v>
      </c>
      <c r="W20" s="64">
        <f t="shared" si="8"/>
        <v>116071.02678571428</v>
      </c>
      <c r="X20" s="188">
        <f t="shared" si="9"/>
        <v>6679.3154761904761</v>
      </c>
      <c r="Y20" s="75"/>
      <c r="Z20" s="15"/>
      <c r="AA20" s="321">
        <f t="shared" si="12"/>
        <v>0.13942490620989578</v>
      </c>
      <c r="AB20" s="63"/>
      <c r="AC20" s="579"/>
      <c r="AD20" s="1121"/>
      <c r="AE20" s="1120"/>
      <c r="AF20" s="1120"/>
      <c r="AH20" s="581"/>
      <c r="AI20" s="582"/>
      <c r="AJ20" s="582"/>
      <c r="AK20" s="516"/>
    </row>
    <row r="21" spans="1:37" x14ac:dyDescent="0.25">
      <c r="B21" s="560" t="s">
        <v>545</v>
      </c>
      <c r="C21" s="684" t="s">
        <v>25</v>
      </c>
      <c r="D21" s="341">
        <f t="shared" si="2"/>
        <v>200614.86</v>
      </c>
      <c r="E21" s="64">
        <v>200614.86</v>
      </c>
      <c r="F21" s="188">
        <v>0</v>
      </c>
      <c r="G21" s="451"/>
      <c r="H21" s="341">
        <f t="shared" si="3"/>
        <v>296164.21000000002</v>
      </c>
      <c r="I21" s="64">
        <v>296164.21000000002</v>
      </c>
      <c r="J21" s="188">
        <v>0</v>
      </c>
      <c r="L21" s="439">
        <f t="shared" ref="L21:L35" si="13">D21/H21-1</f>
        <v>-0.32262287870637718</v>
      </c>
      <c r="N21" s="500">
        <f>VLOOKUP(B21,'FX rates'!$B$9:$K$124,9,FALSE)</f>
        <v>70.459333333333333</v>
      </c>
      <c r="O21" s="500">
        <f>VLOOKUP(B21,'FX rates'!$B$9:$K$124,10,FALSE)</f>
        <v>68.345999999999989</v>
      </c>
      <c r="Q21" s="325" t="s">
        <v>545</v>
      </c>
      <c r="R21" s="341">
        <f t="shared" si="4"/>
        <v>2847.2432325029094</v>
      </c>
      <c r="S21" s="64">
        <f t="shared" si="10"/>
        <v>2847.2432325029094</v>
      </c>
      <c r="T21" s="188">
        <f t="shared" si="11"/>
        <v>0</v>
      </c>
      <c r="U21" s="15"/>
      <c r="V21" s="341">
        <f t="shared" si="7"/>
        <v>4333.3071430661639</v>
      </c>
      <c r="W21" s="64">
        <f t="shared" si="8"/>
        <v>4333.3071430661639</v>
      </c>
      <c r="X21" s="188">
        <f t="shared" si="9"/>
        <v>0</v>
      </c>
      <c r="Y21" s="75"/>
      <c r="Z21" s="15"/>
      <c r="AA21" s="321">
        <f t="shared" si="12"/>
        <v>-0.34293989821172577</v>
      </c>
      <c r="AB21" s="65"/>
      <c r="AC21" s="579"/>
      <c r="AD21" s="1121"/>
      <c r="AE21" s="1120"/>
      <c r="AF21" s="1120"/>
      <c r="AH21" s="581"/>
      <c r="AI21" s="582"/>
      <c r="AJ21" s="582"/>
      <c r="AK21" s="516"/>
    </row>
    <row r="22" spans="1:37" x14ac:dyDescent="0.25">
      <c r="B22" s="610" t="s">
        <v>26</v>
      </c>
      <c r="C22" s="684" t="s">
        <v>27</v>
      </c>
      <c r="D22" s="341">
        <f t="shared" si="2"/>
        <v>52755.38</v>
      </c>
      <c r="E22" s="64">
        <v>52732.14</v>
      </c>
      <c r="F22" s="188">
        <v>23.24</v>
      </c>
      <c r="G22" s="451"/>
      <c r="H22" s="341">
        <f t="shared" si="3"/>
        <v>42889.899999999994</v>
      </c>
      <c r="I22" s="64">
        <v>42845.81</v>
      </c>
      <c r="J22" s="188">
        <v>44.09</v>
      </c>
      <c r="L22" s="439">
        <f t="shared" si="13"/>
        <v>0.23001872235654552</v>
      </c>
      <c r="N22" s="500">
        <f>VLOOKUP(B22,'FX rates'!$B$9:$K$124,9,FALSE)</f>
        <v>4.1394166666666665</v>
      </c>
      <c r="O22" s="500">
        <f>VLOOKUP(B22,'FX rates'!$B$9:$K$124,10,FALSE)</f>
        <v>4.0347499999999998</v>
      </c>
      <c r="Q22" s="325" t="s">
        <v>26</v>
      </c>
      <c r="R22" s="341">
        <f t="shared" si="4"/>
        <v>12744.641153141545</v>
      </c>
      <c r="S22" s="64">
        <f t="shared" si="10"/>
        <v>12739.026835504197</v>
      </c>
      <c r="T22" s="188">
        <f t="shared" si="11"/>
        <v>5.6143176373482575</v>
      </c>
      <c r="U22" s="15"/>
      <c r="V22" s="341">
        <f t="shared" si="7"/>
        <v>10630.125782266559</v>
      </c>
      <c r="W22" s="64">
        <f t="shared" si="8"/>
        <v>10619.19821550282</v>
      </c>
      <c r="X22" s="188">
        <f t="shared" si="9"/>
        <v>10.92756676374001</v>
      </c>
      <c r="Y22" s="75"/>
      <c r="Z22" s="15"/>
      <c r="AA22" s="321">
        <f t="shared" si="12"/>
        <v>0.1989172484113475</v>
      </c>
      <c r="AB22" s="65"/>
      <c r="AC22" s="579"/>
      <c r="AD22" s="1121"/>
      <c r="AE22" s="1120"/>
      <c r="AF22" s="1120"/>
      <c r="AH22" s="581"/>
      <c r="AI22" s="582"/>
      <c r="AJ22" s="582"/>
      <c r="AK22" s="516"/>
    </row>
    <row r="23" spans="1:37" x14ac:dyDescent="0.25">
      <c r="B23" s="610" t="s">
        <v>28</v>
      </c>
      <c r="C23" s="684" t="s">
        <v>29</v>
      </c>
      <c r="D23" s="682">
        <v>52740597510</v>
      </c>
      <c r="E23" s="64" t="s">
        <v>101</v>
      </c>
      <c r="F23" s="188" t="s">
        <v>101</v>
      </c>
      <c r="G23" s="451"/>
      <c r="H23" s="341">
        <v>90372.509120800009</v>
      </c>
      <c r="I23" s="64">
        <v>90372.509120800009</v>
      </c>
      <c r="J23" s="188" t="s">
        <v>101</v>
      </c>
      <c r="L23" s="439" t="s">
        <v>101</v>
      </c>
      <c r="N23" s="500">
        <f>VLOOKUP(B23,'FX rates'!$B$9:$K$124,9,FALSE)</f>
        <v>178.26883333333333</v>
      </c>
      <c r="O23" s="500">
        <f>VLOOKUP(B23,'FX rates'!$B$9:$K$124,10,FALSE)</f>
        <v>163.25916666666663</v>
      </c>
      <c r="Q23" s="325" t="s">
        <v>28</v>
      </c>
      <c r="R23" s="682">
        <v>290782067.58999997</v>
      </c>
      <c r="S23" s="64" t="s">
        <v>101</v>
      </c>
      <c r="T23" s="188" t="s">
        <v>101</v>
      </c>
      <c r="U23" s="15"/>
      <c r="V23" s="341">
        <v>553.5524342428962</v>
      </c>
      <c r="W23" s="64">
        <f t="shared" si="8"/>
        <v>553.5524342428962</v>
      </c>
      <c r="X23" s="188" t="s">
        <v>101</v>
      </c>
      <c r="Y23" s="75"/>
      <c r="Z23" s="15"/>
      <c r="AA23" s="321" t="s">
        <v>101</v>
      </c>
      <c r="AB23" s="65"/>
      <c r="AC23" s="579"/>
      <c r="AD23" s="1121"/>
      <c r="AE23" s="1120"/>
      <c r="AF23" s="1130"/>
      <c r="AH23" s="581"/>
      <c r="AI23" s="582"/>
      <c r="AJ23" s="582"/>
      <c r="AK23" s="516"/>
    </row>
    <row r="24" spans="1:37" hidden="1" x14ac:dyDescent="0.25">
      <c r="B24" s="610" t="s">
        <v>444</v>
      </c>
      <c r="C24" s="684" t="s">
        <v>31</v>
      </c>
      <c r="D24" s="341" t="e">
        <v>#N/A</v>
      </c>
      <c r="E24" s="64" t="e">
        <v>#N/A</v>
      </c>
      <c r="F24" s="188" t="e">
        <v>#N/A</v>
      </c>
      <c r="G24" s="451"/>
      <c r="H24" s="341" t="e">
        <f t="shared" si="3"/>
        <v>#N/A</v>
      </c>
      <c r="I24" s="64" t="e">
        <v>#N/A</v>
      </c>
      <c r="J24" s="188" t="e">
        <v>#N/A</v>
      </c>
      <c r="L24" s="439" t="e">
        <f t="shared" si="13"/>
        <v>#N/A</v>
      </c>
      <c r="N24" s="500">
        <f>VLOOKUP(B24,'FX rates'!$B$9:$K$124,9,FALSE)</f>
        <v>23197.75</v>
      </c>
      <c r="O24" s="500">
        <f>VLOOKUP(B24,'FX rates'!$B$9:$K$124,10,FALSE)</f>
        <v>22980.441666666666</v>
      </c>
      <c r="Q24" s="325" t="s">
        <v>444</v>
      </c>
      <c r="R24" s="341" t="e">
        <v>#N/A</v>
      </c>
      <c r="S24" s="64" t="e">
        <f t="shared" si="10"/>
        <v>#N/A</v>
      </c>
      <c r="T24" s="188" t="e">
        <f t="shared" si="11"/>
        <v>#N/A</v>
      </c>
      <c r="U24" s="15"/>
      <c r="V24" s="341" t="e">
        <f t="shared" si="7"/>
        <v>#N/A</v>
      </c>
      <c r="W24" s="64" t="e">
        <f t="shared" si="8"/>
        <v>#N/A</v>
      </c>
      <c r="X24" s="188" t="e">
        <f t="shared" si="9"/>
        <v>#N/A</v>
      </c>
      <c r="Y24" s="75"/>
      <c r="Z24" s="15"/>
      <c r="AA24" s="321" t="e">
        <f t="shared" si="12"/>
        <v>#N/A</v>
      </c>
      <c r="AB24" s="65"/>
      <c r="AC24" s="579"/>
      <c r="AD24" s="1121"/>
      <c r="AE24" s="1120"/>
      <c r="AF24" s="1120"/>
      <c r="AH24" s="581"/>
      <c r="AI24" s="582"/>
      <c r="AJ24" s="582"/>
      <c r="AK24" s="516"/>
    </row>
    <row r="25" spans="1:37" x14ac:dyDescent="0.25">
      <c r="B25" s="610" t="s">
        <v>30</v>
      </c>
      <c r="C25" s="684" t="s">
        <v>31</v>
      </c>
      <c r="D25" s="341">
        <f>E25+F25</f>
        <v>317096208.36000001</v>
      </c>
      <c r="E25" s="64">
        <v>317096208.36000001</v>
      </c>
      <c r="F25" s="188">
        <v>0</v>
      </c>
      <c r="G25" s="451"/>
      <c r="H25" s="341">
        <f t="shared" si="3"/>
        <v>284175033.31999999</v>
      </c>
      <c r="I25" s="64">
        <v>284175033.31999999</v>
      </c>
      <c r="J25" s="188">
        <v>0</v>
      </c>
      <c r="L25" s="439">
        <f t="shared" si="13"/>
        <v>0.11584823147686096</v>
      </c>
      <c r="N25" s="500">
        <f>VLOOKUP(B25,'FX rates'!$B$9:$K$124,9,FALSE)</f>
        <v>23197.75</v>
      </c>
      <c r="O25" s="500">
        <f>VLOOKUP(B25,'FX rates'!$B$9:$K$124,10,FALSE)</f>
        <v>22980.441666666666</v>
      </c>
      <c r="Q25" s="325" t="s">
        <v>30</v>
      </c>
      <c r="R25" s="341">
        <f>S25+T25</f>
        <v>13669.265698613013</v>
      </c>
      <c r="S25" s="64">
        <f t="shared" si="10"/>
        <v>13669.265698613013</v>
      </c>
      <c r="T25" s="188">
        <f t="shared" si="11"/>
        <v>0</v>
      </c>
      <c r="U25" s="15"/>
      <c r="V25" s="341">
        <f t="shared" si="7"/>
        <v>12365.951770726773</v>
      </c>
      <c r="W25" s="64">
        <f t="shared" si="8"/>
        <v>12365.951770726773</v>
      </c>
      <c r="X25" s="188">
        <f t="shared" si="9"/>
        <v>0</v>
      </c>
      <c r="Y25" s="75"/>
      <c r="Z25" s="15"/>
      <c r="AA25" s="321">
        <f t="shared" si="12"/>
        <v>0.10539535913212128</v>
      </c>
      <c r="AB25" s="65"/>
      <c r="AC25" s="579"/>
      <c r="AD25" s="1121"/>
      <c r="AE25" s="1120"/>
      <c r="AF25" s="1120"/>
      <c r="AH25" s="581"/>
      <c r="AI25" s="582"/>
      <c r="AJ25" s="582"/>
      <c r="AK25" s="516"/>
    </row>
    <row r="26" spans="1:37" x14ac:dyDescent="0.25">
      <c r="B26" s="610" t="s">
        <v>34</v>
      </c>
      <c r="C26" s="684" t="s">
        <v>35</v>
      </c>
      <c r="D26" s="341">
        <f t="shared" ref="D26:D72" si="14">E26+F26</f>
        <v>593616633.10000002</v>
      </c>
      <c r="E26" s="64">
        <v>593616633.10000002</v>
      </c>
      <c r="F26" s="188">
        <v>0</v>
      </c>
      <c r="G26" s="451"/>
      <c r="H26" s="341">
        <f t="shared" si="3"/>
        <v>530067735.52999997</v>
      </c>
      <c r="I26" s="64">
        <v>530067735.52999997</v>
      </c>
      <c r="J26" s="188">
        <v>0</v>
      </c>
      <c r="L26" s="439">
        <f t="shared" si="13"/>
        <v>0.11988825825525717</v>
      </c>
      <c r="N26" s="500">
        <f>VLOOKUP(B26,'FX rates'!$B$9:$K$124,9,FALSE)</f>
        <v>14111.408333333333</v>
      </c>
      <c r="O26" s="500">
        <f>VLOOKUP(B26,'FX rates'!$B$9:$K$124,10,FALSE)</f>
        <v>14245.141666666668</v>
      </c>
      <c r="Q26" s="325" t="s">
        <v>34</v>
      </c>
      <c r="R26" s="341">
        <f t="shared" ref="R26:R72" si="15">S26+T26</f>
        <v>42066.434410928749</v>
      </c>
      <c r="S26" s="64">
        <f t="shared" si="10"/>
        <v>42066.434410928749</v>
      </c>
      <c r="T26" s="188">
        <f t="shared" si="11"/>
        <v>0</v>
      </c>
      <c r="U26" s="15"/>
      <c r="V26" s="341">
        <f t="shared" si="7"/>
        <v>37210.422186979529</v>
      </c>
      <c r="W26" s="64">
        <f t="shared" si="8"/>
        <v>37210.422186979529</v>
      </c>
      <c r="X26" s="188">
        <f t="shared" si="9"/>
        <v>0</v>
      </c>
      <c r="Y26" s="75"/>
      <c r="Z26" s="15"/>
      <c r="AA26" s="321">
        <f t="shared" si="12"/>
        <v>0.13050140091257578</v>
      </c>
      <c r="AB26" s="65"/>
      <c r="AC26" s="579"/>
      <c r="AD26" s="1121"/>
      <c r="AE26" s="1120"/>
      <c r="AF26" s="1120"/>
      <c r="AH26" s="581"/>
      <c r="AI26" s="582"/>
      <c r="AJ26" s="582"/>
      <c r="AK26" s="516"/>
    </row>
    <row r="27" spans="1:37" x14ac:dyDescent="0.25">
      <c r="B27" s="610" t="s">
        <v>36</v>
      </c>
      <c r="C27" s="684" t="s">
        <v>37</v>
      </c>
      <c r="D27" s="341">
        <f t="shared" si="14"/>
        <v>86569743.329999998</v>
      </c>
      <c r="E27" s="64">
        <v>86568628.950000003</v>
      </c>
      <c r="F27" s="188">
        <v>1114.3800000000001</v>
      </c>
      <c r="G27" s="451"/>
      <c r="H27" s="341">
        <f t="shared" si="3"/>
        <v>100379101.31999999</v>
      </c>
      <c r="I27" s="64">
        <v>100376521.86</v>
      </c>
      <c r="J27" s="188">
        <v>2579.46</v>
      </c>
      <c r="L27" s="439">
        <f t="shared" si="13"/>
        <v>-0.13757204247104127</v>
      </c>
      <c r="N27" s="500">
        <f>VLOOKUP(B27,'FX rates'!$B$9:$K$124,9,FALSE)</f>
        <v>108.9045</v>
      </c>
      <c r="O27" s="500">
        <f>VLOOKUP(B27,'FX rates'!$B$9:$K$124,10,FALSE)</f>
        <v>110.27499999999998</v>
      </c>
      <c r="Q27" s="325" t="s">
        <v>36</v>
      </c>
      <c r="R27" s="341">
        <f t="shared" si="15"/>
        <v>794914.29031858186</v>
      </c>
      <c r="S27" s="64">
        <f t="shared" si="10"/>
        <v>794904.05768356682</v>
      </c>
      <c r="T27" s="188">
        <f t="shared" si="11"/>
        <v>10.232635015082023</v>
      </c>
      <c r="U27" s="15"/>
      <c r="V27" s="341">
        <f t="shared" si="7"/>
        <v>910261.63065064629</v>
      </c>
      <c r="W27" s="64">
        <f t="shared" si="8"/>
        <v>910238.23949217878</v>
      </c>
      <c r="X27" s="188">
        <f t="shared" si="9"/>
        <v>23.391158467467701</v>
      </c>
      <c r="Y27" s="75"/>
      <c r="Z27" s="15"/>
      <c r="AA27" s="321">
        <f t="shared" si="12"/>
        <v>-0.12671888657947195</v>
      </c>
      <c r="AB27" s="65"/>
      <c r="AC27" s="579"/>
      <c r="AD27" s="1121"/>
      <c r="AE27" s="1120"/>
      <c r="AF27" s="1120"/>
      <c r="AH27" s="581"/>
      <c r="AI27" s="582"/>
      <c r="AJ27" s="582"/>
      <c r="AK27" s="516"/>
    </row>
    <row r="28" spans="1:37" x14ac:dyDescent="0.25">
      <c r="B28" s="610" t="s">
        <v>38</v>
      </c>
      <c r="C28" s="684" t="s">
        <v>39</v>
      </c>
      <c r="D28" s="341">
        <f t="shared" si="14"/>
        <v>32957771</v>
      </c>
      <c r="E28" s="64">
        <v>32822526</v>
      </c>
      <c r="F28" s="188">
        <v>135245</v>
      </c>
      <c r="G28" s="451"/>
      <c r="H28" s="341">
        <f t="shared" si="3"/>
        <v>42188684</v>
      </c>
      <c r="I28" s="64">
        <v>42130002</v>
      </c>
      <c r="J28" s="188">
        <v>58682</v>
      </c>
      <c r="L28" s="439">
        <f t="shared" si="13"/>
        <v>-0.21880068598489588</v>
      </c>
      <c r="N28" s="500">
        <f>VLOOKUP(B28,'FX rates'!$B$9:$K$124,9,FALSE)</f>
        <v>1166.2100000000003</v>
      </c>
      <c r="O28" s="500">
        <f>VLOOKUP(B28,'FX rates'!$B$9:$K$124,10,FALSE)</f>
        <v>1098.4283333333333</v>
      </c>
      <c r="Q28" s="325" t="s">
        <v>38</v>
      </c>
      <c r="R28" s="341">
        <f t="shared" si="15"/>
        <v>28260.579998456535</v>
      </c>
      <c r="S28" s="64">
        <f t="shared" si="10"/>
        <v>28144.610318896248</v>
      </c>
      <c r="T28" s="188">
        <f t="shared" si="11"/>
        <v>115.969679560285</v>
      </c>
      <c r="U28" s="15"/>
      <c r="V28" s="341">
        <f t="shared" si="7"/>
        <v>38408.22629909098</v>
      </c>
      <c r="W28" s="64">
        <f t="shared" si="8"/>
        <v>38354.802695366263</v>
      </c>
      <c r="X28" s="188">
        <f t="shared" si="9"/>
        <v>53.423603724715768</v>
      </c>
      <c r="Y28" s="75"/>
      <c r="Z28" s="15"/>
      <c r="AA28" s="321">
        <f t="shared" si="12"/>
        <v>-0.26420502268480472</v>
      </c>
      <c r="AB28" s="65"/>
      <c r="AC28" s="579"/>
      <c r="AD28" s="1121"/>
      <c r="AE28" s="1120"/>
      <c r="AF28" s="1120"/>
      <c r="AH28" s="581"/>
      <c r="AI28" s="582"/>
      <c r="AJ28" s="582"/>
      <c r="AK28" s="516"/>
    </row>
    <row r="29" spans="1:37" x14ac:dyDescent="0.25">
      <c r="B29" s="610" t="s">
        <v>433</v>
      </c>
      <c r="C29" s="684" t="s">
        <v>25</v>
      </c>
      <c r="D29" s="341">
        <f t="shared" si="14"/>
        <v>257012.11</v>
      </c>
      <c r="E29" s="64">
        <v>257012.11</v>
      </c>
      <c r="F29" s="188">
        <v>0</v>
      </c>
      <c r="G29" s="451"/>
      <c r="H29" s="341">
        <f t="shared" si="3"/>
        <v>0</v>
      </c>
      <c r="I29" s="64">
        <v>0</v>
      </c>
      <c r="J29" s="188">
        <v>0</v>
      </c>
      <c r="L29" s="439" t="s">
        <v>101</v>
      </c>
      <c r="N29" s="500">
        <f>VLOOKUP(B29,'FX rates'!$B$9:$K$124,9,FALSE)</f>
        <v>70.459333333333333</v>
      </c>
      <c r="O29" s="500">
        <f>VLOOKUP(B29,'FX rates'!$B$9:$K$124,10,FALSE)</f>
        <v>68.345999999999989</v>
      </c>
      <c r="Q29" s="610" t="s">
        <v>433</v>
      </c>
      <c r="R29" s="341">
        <f t="shared" si="15"/>
        <v>3647.6659349601186</v>
      </c>
      <c r="S29" s="64">
        <f t="shared" si="10"/>
        <v>3647.6659349601186</v>
      </c>
      <c r="T29" s="188">
        <f t="shared" si="11"/>
        <v>0</v>
      </c>
      <c r="U29" s="15"/>
      <c r="V29" s="341">
        <f t="shared" si="7"/>
        <v>0</v>
      </c>
      <c r="W29" s="64">
        <f t="shared" si="8"/>
        <v>0</v>
      </c>
      <c r="X29" s="188">
        <f t="shared" si="9"/>
        <v>0</v>
      </c>
      <c r="Y29" s="75"/>
      <c r="Z29" s="15"/>
      <c r="AA29" s="321" t="s">
        <v>101</v>
      </c>
      <c r="AB29" s="65"/>
      <c r="AC29" s="579"/>
      <c r="AD29" s="1121"/>
      <c r="AE29" s="1120"/>
      <c r="AF29" s="1120"/>
      <c r="AH29" s="581"/>
      <c r="AI29" s="582"/>
      <c r="AJ29" s="582"/>
      <c r="AK29" s="516"/>
    </row>
    <row r="30" spans="1:37" x14ac:dyDescent="0.25">
      <c r="B30" s="610" t="s">
        <v>40</v>
      </c>
      <c r="C30" s="684" t="s">
        <v>41</v>
      </c>
      <c r="D30" s="341">
        <f t="shared" si="14"/>
        <v>15676.470000000001</v>
      </c>
      <c r="E30" s="64">
        <v>15656.43</v>
      </c>
      <c r="F30" s="188">
        <v>20.04</v>
      </c>
      <c r="G30" s="451"/>
      <c r="H30" s="341">
        <f t="shared" si="3"/>
        <v>16972.13</v>
      </c>
      <c r="I30" s="64">
        <v>16905.400000000001</v>
      </c>
      <c r="J30" s="188">
        <v>66.73</v>
      </c>
      <c r="L30" s="439">
        <f t="shared" si="13"/>
        <v>-7.6340447545475976E-2</v>
      </c>
      <c r="N30" s="500">
        <f>VLOOKUP(B30,'FX rates'!$B$9:$K$124,9,FALSE)</f>
        <v>1.5163333333333331</v>
      </c>
      <c r="O30" s="500">
        <f>VLOOKUP(B30,'FX rates'!$B$9:$K$124,10,FALSE)</f>
        <v>1.4500833333333329</v>
      </c>
      <c r="Q30" s="325" t="s">
        <v>40</v>
      </c>
      <c r="R30" s="341">
        <f t="shared" si="15"/>
        <v>10338.406243130361</v>
      </c>
      <c r="S30" s="64">
        <f t="shared" si="10"/>
        <v>10325.190151681691</v>
      </c>
      <c r="T30" s="188">
        <f t="shared" si="11"/>
        <v>13.216091448670038</v>
      </c>
      <c r="U30" s="15"/>
      <c r="V30" s="341">
        <f t="shared" si="7"/>
        <v>11704.244583644622</v>
      </c>
      <c r="W30" s="64">
        <f t="shared" si="8"/>
        <v>11658.226538704675</v>
      </c>
      <c r="X30" s="188">
        <f t="shared" si="9"/>
        <v>46.018044939945995</v>
      </c>
      <c r="Y30" s="75"/>
      <c r="Z30" s="15"/>
      <c r="AA30" s="321">
        <f t="shared" si="12"/>
        <v>-0.11669598415799243</v>
      </c>
      <c r="AB30" s="65"/>
      <c r="AC30" s="579"/>
      <c r="AD30" s="1121"/>
      <c r="AE30" s="1120"/>
      <c r="AF30" s="1120"/>
      <c r="AH30" s="581"/>
      <c r="AI30" s="582"/>
      <c r="AJ30" s="582"/>
      <c r="AK30" s="516"/>
    </row>
    <row r="31" spans="1:37" x14ac:dyDescent="0.25">
      <c r="B31" s="560" t="s">
        <v>477</v>
      </c>
      <c r="C31" s="684" t="s">
        <v>42</v>
      </c>
      <c r="D31" s="341">
        <f t="shared" si="14"/>
        <v>240649.49</v>
      </c>
      <c r="E31" s="64">
        <v>240649.49</v>
      </c>
      <c r="F31" s="188">
        <v>0</v>
      </c>
      <c r="G31" s="451"/>
      <c r="H31" s="341">
        <f t="shared" si="3"/>
        <v>202874.07</v>
      </c>
      <c r="I31" s="64">
        <v>202482.42</v>
      </c>
      <c r="J31" s="188">
        <v>391.65</v>
      </c>
      <c r="L31" s="439">
        <f t="shared" si="13"/>
        <v>0.18620132183477156</v>
      </c>
      <c r="N31" s="500">
        <f>VLOOKUP(B31,'FX rates'!$B$9:$K$124,9,FALSE)</f>
        <v>51.622583333333331</v>
      </c>
      <c r="O31" s="500">
        <f>VLOOKUP(B31,'FX rates'!$B$9:$K$124,10,FALSE)</f>
        <v>52.656416666666665</v>
      </c>
      <c r="Q31" s="325" t="s">
        <v>477</v>
      </c>
      <c r="R31" s="341">
        <f t="shared" si="15"/>
        <v>4661.7095554109874</v>
      </c>
      <c r="S31" s="64">
        <f t="shared" si="10"/>
        <v>4661.7095554109874</v>
      </c>
      <c r="T31" s="188">
        <f t="shared" si="11"/>
        <v>0</v>
      </c>
      <c r="U31" s="15"/>
      <c r="V31" s="341">
        <f t="shared" si="7"/>
        <v>3852.789134594233</v>
      </c>
      <c r="W31" s="64">
        <f t="shared" si="8"/>
        <v>3845.3512946348737</v>
      </c>
      <c r="X31" s="188">
        <f t="shared" si="9"/>
        <v>7.4378399593591791</v>
      </c>
      <c r="Y31" s="75"/>
      <c r="Z31" s="15"/>
      <c r="AA31" s="321">
        <f t="shared" si="12"/>
        <v>0.20995709667924722</v>
      </c>
      <c r="AB31" s="65"/>
      <c r="AC31" s="579"/>
      <c r="AD31" s="1121"/>
      <c r="AE31" s="1120"/>
      <c r="AF31" s="1120"/>
      <c r="AH31" s="581"/>
      <c r="AI31" s="582"/>
      <c r="AJ31" s="582"/>
      <c r="AK31" s="516"/>
    </row>
    <row r="32" spans="1:37" x14ac:dyDescent="0.25">
      <c r="B32" s="610" t="s">
        <v>43</v>
      </c>
      <c r="C32" s="684" t="s">
        <v>44</v>
      </c>
      <c r="D32" s="341">
        <f t="shared" si="14"/>
        <v>172998.73</v>
      </c>
      <c r="E32" s="64">
        <v>172998.73</v>
      </c>
      <c r="F32" s="188">
        <v>0</v>
      </c>
      <c r="G32" s="451"/>
      <c r="H32" s="341">
        <f t="shared" si="3"/>
        <v>159395.13</v>
      </c>
      <c r="I32" s="64">
        <v>159395.13</v>
      </c>
      <c r="J32" s="188">
        <v>0</v>
      </c>
      <c r="L32" s="439">
        <f t="shared" si="13"/>
        <v>8.534514197516585E-2</v>
      </c>
      <c r="N32" s="500">
        <f>VLOOKUP(B32,'FX rates'!$B$9:$K$124,9,FALSE)</f>
        <v>6.8816666666666642</v>
      </c>
      <c r="O32" s="500">
        <f>VLOOKUP(B32,'FX rates'!$B$9:$K$124,10,FALSE)</f>
        <v>6.6317500000000003</v>
      </c>
      <c r="Q32" s="325" t="s">
        <v>43</v>
      </c>
      <c r="R32" s="341">
        <f t="shared" si="15"/>
        <v>25139.074352143387</v>
      </c>
      <c r="S32" s="64">
        <f t="shared" si="10"/>
        <v>25139.074352143387</v>
      </c>
      <c r="T32" s="188">
        <f t="shared" si="11"/>
        <v>0</v>
      </c>
      <c r="U32" s="15"/>
      <c r="V32" s="341">
        <f t="shared" si="7"/>
        <v>24035.153617069402</v>
      </c>
      <c r="W32" s="64">
        <f t="shared" si="8"/>
        <v>24035.153617069402</v>
      </c>
      <c r="X32" s="188">
        <f t="shared" si="9"/>
        <v>0</v>
      </c>
      <c r="Y32" s="75"/>
      <c r="Z32" s="15"/>
      <c r="AA32" s="321">
        <f t="shared" si="12"/>
        <v>4.5929422905373052E-2</v>
      </c>
      <c r="AB32" s="65"/>
      <c r="AC32" s="579"/>
      <c r="AD32" s="1121"/>
      <c r="AE32" s="1120"/>
      <c r="AF32" s="1120"/>
      <c r="AH32" s="581"/>
      <c r="AI32" s="582"/>
      <c r="AJ32" s="582"/>
      <c r="AK32" s="516"/>
    </row>
    <row r="33" spans="1:37" x14ac:dyDescent="0.25">
      <c r="B33" s="610" t="s">
        <v>45</v>
      </c>
      <c r="C33" s="684" t="s">
        <v>44</v>
      </c>
      <c r="D33" s="341">
        <f t="shared" si="14"/>
        <v>231019.72</v>
      </c>
      <c r="E33" s="64">
        <v>231019.72</v>
      </c>
      <c r="F33" s="188">
        <v>0</v>
      </c>
      <c r="G33" s="451"/>
      <c r="H33" s="341">
        <f t="shared" si="3"/>
        <v>248860.77</v>
      </c>
      <c r="I33" s="64">
        <v>248860.77</v>
      </c>
      <c r="J33" s="188">
        <v>0</v>
      </c>
      <c r="L33" s="439">
        <f t="shared" si="13"/>
        <v>-7.1690889648858613E-2</v>
      </c>
      <c r="N33" s="500">
        <f>VLOOKUP(B33,'FX rates'!$B$9:$K$124,9,FALSE)</f>
        <v>6.8816666666666642</v>
      </c>
      <c r="O33" s="500">
        <f>VLOOKUP(B33,'FX rates'!$B$9:$K$124,10,FALSE)</f>
        <v>6.6317500000000003</v>
      </c>
      <c r="Q33" s="325" t="s">
        <v>45</v>
      </c>
      <c r="R33" s="341">
        <f t="shared" si="15"/>
        <v>33570.315330588535</v>
      </c>
      <c r="S33" s="64">
        <f t="shared" si="10"/>
        <v>33570.315330588535</v>
      </c>
      <c r="T33" s="188">
        <f t="shared" si="11"/>
        <v>0</v>
      </c>
      <c r="U33" s="15"/>
      <c r="V33" s="341">
        <f t="shared" si="7"/>
        <v>37525.656123949178</v>
      </c>
      <c r="W33" s="64">
        <f t="shared" si="8"/>
        <v>37525.656123949178</v>
      </c>
      <c r="X33" s="188">
        <f t="shared" si="9"/>
        <v>0</v>
      </c>
      <c r="Y33" s="75"/>
      <c r="Z33" s="15"/>
      <c r="AA33" s="321">
        <f t="shared" si="12"/>
        <v>-0.10540364118607148</v>
      </c>
      <c r="AB33" s="65"/>
      <c r="AC33" s="579"/>
      <c r="AD33" s="1121"/>
      <c r="AE33" s="1120"/>
      <c r="AF33" s="1120"/>
      <c r="AH33" s="581"/>
      <c r="AI33" s="582"/>
      <c r="AJ33" s="582"/>
      <c r="AK33" s="516"/>
    </row>
    <row r="34" spans="1:37" x14ac:dyDescent="0.25">
      <c r="B34" s="673" t="s">
        <v>49</v>
      </c>
      <c r="C34" s="684" t="s">
        <v>50</v>
      </c>
      <c r="D34" s="341">
        <f t="shared" si="14"/>
        <v>22871.43</v>
      </c>
      <c r="E34" s="64">
        <v>20205.32</v>
      </c>
      <c r="F34" s="188">
        <v>2666.11</v>
      </c>
      <c r="G34" s="451"/>
      <c r="H34" s="341">
        <f t="shared" si="3"/>
        <v>29868.620000000003</v>
      </c>
      <c r="I34" s="64">
        <v>27766.38</v>
      </c>
      <c r="J34" s="188">
        <v>2102.2399999999998</v>
      </c>
      <c r="L34" s="439">
        <f t="shared" si="13"/>
        <v>-0.23426559379040612</v>
      </c>
      <c r="N34" s="500">
        <f>VLOOKUP(B34,'FX rates'!$B$9:$K$124,9,FALSE)</f>
        <v>30.87691666666667</v>
      </c>
      <c r="O34" s="500">
        <f>VLOOKUP(B34,'FX rates'!$B$9:$K$124,10,FALSE)</f>
        <v>30.133250000000007</v>
      </c>
      <c r="Q34" s="325" t="s">
        <v>49</v>
      </c>
      <c r="R34" s="341">
        <f t="shared" si="15"/>
        <v>740.72907754714277</v>
      </c>
      <c r="S34" s="64">
        <f t="shared" si="10"/>
        <v>654.38269689061133</v>
      </c>
      <c r="T34" s="188">
        <f t="shared" si="11"/>
        <v>86.346380656531437</v>
      </c>
      <c r="U34" s="15"/>
      <c r="V34" s="341">
        <f t="shared" si="7"/>
        <v>991.21800668696517</v>
      </c>
      <c r="W34" s="64">
        <f t="shared" si="8"/>
        <v>921.45321198344004</v>
      </c>
      <c r="X34" s="188">
        <f t="shared" si="9"/>
        <v>69.764794703525155</v>
      </c>
      <c r="Y34" s="75"/>
      <c r="Z34" s="15"/>
      <c r="AA34" s="321">
        <f t="shared" si="12"/>
        <v>-0.25270821095860996</v>
      </c>
      <c r="AB34" s="65"/>
      <c r="AC34" s="1119"/>
      <c r="AD34" s="1121"/>
      <c r="AE34" s="1120"/>
      <c r="AF34" s="1120"/>
      <c r="AH34" s="581"/>
      <c r="AI34" s="582"/>
      <c r="AJ34" s="582"/>
      <c r="AK34" s="516"/>
    </row>
    <row r="35" spans="1:37" x14ac:dyDescent="0.25">
      <c r="B35" s="688" t="s">
        <v>51</v>
      </c>
      <c r="C35" s="684" t="s">
        <v>50</v>
      </c>
      <c r="D35" s="341">
        <f t="shared" si="14"/>
        <v>389198.76</v>
      </c>
      <c r="E35" s="64">
        <v>365257.94</v>
      </c>
      <c r="F35" s="188">
        <v>23940.82</v>
      </c>
      <c r="G35" s="451"/>
      <c r="H35" s="341">
        <f t="shared" si="3"/>
        <v>464424.23000000004</v>
      </c>
      <c r="I35" s="64">
        <v>439716.9</v>
      </c>
      <c r="J35" s="188">
        <v>24707.33</v>
      </c>
      <c r="L35" s="439">
        <f t="shared" si="13"/>
        <v>-0.16197576513180634</v>
      </c>
      <c r="N35" s="500">
        <f>VLOOKUP(B35,'FX rates'!$B$9:$K$124,9,FALSE)</f>
        <v>30.87691666666667</v>
      </c>
      <c r="O35" s="500">
        <f>VLOOKUP(B35,'FX rates'!$B$9:$K$124,10,FALSE)</f>
        <v>30.133250000000007</v>
      </c>
      <c r="Q35" s="325" t="s">
        <v>51</v>
      </c>
      <c r="R35" s="341">
        <f t="shared" si="15"/>
        <v>12604.845367224165</v>
      </c>
      <c r="S35" s="64">
        <f t="shared" si="10"/>
        <v>11829.482326333316</v>
      </c>
      <c r="T35" s="188">
        <f t="shared" si="11"/>
        <v>775.36304089084877</v>
      </c>
      <c r="U35" s="15"/>
      <c r="V35" s="341">
        <f t="shared" si="7"/>
        <v>15412.351140351602</v>
      </c>
      <c r="W35" s="64">
        <f t="shared" si="8"/>
        <v>14592.415355130957</v>
      </c>
      <c r="X35" s="188">
        <f t="shared" si="9"/>
        <v>819.93578522064479</v>
      </c>
      <c r="Y35" s="75"/>
      <c r="Z35" s="15"/>
      <c r="AA35" s="321">
        <f t="shared" si="12"/>
        <v>-0.18215947375978292</v>
      </c>
      <c r="AB35" s="65"/>
      <c r="AC35" s="579"/>
      <c r="AD35" s="1121"/>
      <c r="AE35" s="1120"/>
      <c r="AF35" s="1120"/>
      <c r="AH35" s="581"/>
      <c r="AI35" s="582"/>
      <c r="AJ35" s="582"/>
      <c r="AK35" s="516"/>
    </row>
    <row r="36" spans="1:37" x14ac:dyDescent="0.25">
      <c r="B36" s="691" t="s">
        <v>351</v>
      </c>
      <c r="C36" s="692" t="s">
        <v>48</v>
      </c>
      <c r="D36" s="342">
        <f t="shared" si="14"/>
        <v>379131.33</v>
      </c>
      <c r="E36" s="189">
        <v>379131.33</v>
      </c>
      <c r="F36" s="190">
        <v>0</v>
      </c>
      <c r="G36" s="451"/>
      <c r="H36" s="342">
        <f t="shared" si="3"/>
        <v>516194.61</v>
      </c>
      <c r="I36" s="189">
        <v>516194.61</v>
      </c>
      <c r="J36" s="190">
        <v>0</v>
      </c>
      <c r="L36" s="322">
        <f t="shared" ref="L36" si="16">D36/H36-1</f>
        <v>-0.26552636804944552</v>
      </c>
      <c r="N36" s="501">
        <f>VLOOKUP(B36,'FX rates'!$B$9:$K$124,9,FALSE)</f>
        <v>30.879249999999999</v>
      </c>
      <c r="O36" s="501">
        <f>VLOOKUP(B36,'FX rates'!$B$9:$K$124,10,FALSE)</f>
        <v>32.224833333333336</v>
      </c>
      <c r="Q36" s="327" t="s">
        <v>351</v>
      </c>
      <c r="R36" s="342">
        <f t="shared" si="15"/>
        <v>12277.867176178179</v>
      </c>
      <c r="S36" s="189">
        <f t="shared" si="10"/>
        <v>12277.867176178179</v>
      </c>
      <c r="T36" s="190">
        <f t="shared" si="11"/>
        <v>0</v>
      </c>
      <c r="U36" s="15"/>
      <c r="V36" s="342">
        <f t="shared" si="7"/>
        <v>16018.534670466357</v>
      </c>
      <c r="W36" s="189">
        <f t="shared" si="8"/>
        <v>16018.534670466357</v>
      </c>
      <c r="X36" s="190">
        <f t="shared" si="9"/>
        <v>0</v>
      </c>
      <c r="Y36" s="75"/>
      <c r="Z36" s="15"/>
      <c r="AA36" s="322">
        <f t="shared" si="12"/>
        <v>-0.23352120348341909</v>
      </c>
      <c r="AB36" s="65"/>
      <c r="AC36" s="1119"/>
      <c r="AD36" s="1121"/>
      <c r="AE36" s="1120"/>
      <c r="AF36" s="1120"/>
      <c r="AH36" s="581"/>
      <c r="AI36" s="582"/>
      <c r="AJ36" s="582"/>
      <c r="AK36" s="516"/>
    </row>
    <row r="37" spans="1:37" x14ac:dyDescent="0.25">
      <c r="B37" s="37"/>
      <c r="C37" s="66"/>
      <c r="D37" s="47"/>
      <c r="E37" s="47"/>
      <c r="F37" s="47"/>
      <c r="G37" s="13"/>
      <c r="H37" s="47"/>
      <c r="I37" s="47"/>
      <c r="J37" s="47"/>
      <c r="L37" s="238"/>
      <c r="M37" s="238"/>
      <c r="N37" s="238"/>
      <c r="O37" s="238"/>
      <c r="Q37" s="43"/>
      <c r="R37" s="47"/>
      <c r="S37" s="47"/>
      <c r="T37" s="47"/>
      <c r="U37" s="47"/>
      <c r="V37" s="47"/>
      <c r="W37" s="47"/>
      <c r="X37" s="47"/>
      <c r="Y37" s="75"/>
      <c r="AA37" s="67"/>
      <c r="AB37" s="65"/>
      <c r="AC37" s="1126"/>
      <c r="AD37" s="1121"/>
      <c r="AE37" s="1120"/>
      <c r="AF37" s="1120"/>
      <c r="AH37" s="805"/>
      <c r="AI37" s="805"/>
      <c r="AJ37" s="805"/>
      <c r="AK37" s="516"/>
    </row>
    <row r="38" spans="1:37" x14ac:dyDescent="0.25">
      <c r="A38" s="6"/>
      <c r="B38" s="21"/>
      <c r="C38" s="66"/>
      <c r="D38" s="47"/>
      <c r="E38" s="47"/>
      <c r="F38" s="47"/>
      <c r="G38" s="13"/>
      <c r="H38" s="47"/>
      <c r="I38" s="47"/>
      <c r="J38" s="47"/>
      <c r="L38" s="238"/>
      <c r="M38" s="238"/>
      <c r="N38" s="238"/>
      <c r="O38" s="238"/>
      <c r="P38" s="6"/>
      <c r="Q38" s="21"/>
      <c r="R38" s="47"/>
      <c r="S38" s="47"/>
      <c r="T38" s="47"/>
      <c r="U38" s="47"/>
      <c r="V38" s="47"/>
      <c r="W38" s="47"/>
      <c r="X38" s="47"/>
      <c r="Y38" s="75"/>
      <c r="Z38" s="6"/>
      <c r="AA38" s="67"/>
      <c r="AB38" s="65"/>
      <c r="AC38" s="1123"/>
      <c r="AD38" s="1121"/>
      <c r="AE38" s="1120"/>
      <c r="AF38" s="1120"/>
      <c r="AH38" s="1124"/>
      <c r="AI38" s="1124"/>
      <c r="AJ38" s="1124"/>
      <c r="AK38" s="516"/>
    </row>
    <row r="39" spans="1:37" x14ac:dyDescent="0.25">
      <c r="A39" s="6"/>
      <c r="B39" s="11" t="s">
        <v>52</v>
      </c>
      <c r="C39" s="3"/>
      <c r="D39" s="47"/>
      <c r="E39" s="47"/>
      <c r="F39" s="47"/>
      <c r="G39" s="74"/>
      <c r="H39" s="47"/>
      <c r="I39" s="47"/>
      <c r="J39" s="47"/>
      <c r="L39" s="238"/>
      <c r="M39" s="238"/>
      <c r="N39" s="238"/>
      <c r="O39" s="238"/>
      <c r="P39" s="6"/>
      <c r="Q39" s="117" t="s">
        <v>52</v>
      </c>
      <c r="R39" s="47"/>
      <c r="S39" s="47"/>
      <c r="T39" s="47"/>
      <c r="U39" s="47"/>
      <c r="V39" s="47"/>
      <c r="W39" s="47"/>
      <c r="X39" s="47"/>
      <c r="Y39" s="75"/>
      <c r="Z39" s="65"/>
      <c r="AA39" s="67"/>
      <c r="AB39" s="65"/>
      <c r="AC39" s="1125"/>
      <c r="AD39" s="1121"/>
      <c r="AE39" s="1120"/>
      <c r="AF39" s="1120"/>
      <c r="AH39" s="1124"/>
      <c r="AI39" s="1124"/>
      <c r="AJ39" s="1124"/>
      <c r="AK39" s="516"/>
    </row>
    <row r="40" spans="1:37" x14ac:dyDescent="0.25">
      <c r="B40" s="608" t="s">
        <v>53</v>
      </c>
      <c r="C40" s="683" t="s">
        <v>54</v>
      </c>
      <c r="D40" s="340">
        <f t="shared" si="14"/>
        <v>12171.43</v>
      </c>
      <c r="E40" s="379">
        <v>12171.43</v>
      </c>
      <c r="F40" s="187">
        <v>0</v>
      </c>
      <c r="G40" s="440"/>
      <c r="H40" s="340">
        <f t="shared" si="3"/>
        <v>3010.83</v>
      </c>
      <c r="I40" s="379">
        <v>3010.83</v>
      </c>
      <c r="J40" s="187">
        <v>0</v>
      </c>
      <c r="K40" s="446"/>
      <c r="L40" s="489">
        <f t="shared" ref="L40:L72" si="17">D40/H40-1</f>
        <v>3.0425497288123209</v>
      </c>
      <c r="M40" s="440"/>
      <c r="N40" s="498">
        <f>VLOOKUP(B40,'FX rates'!$B$9:$K$124,9,FALSE)</f>
        <v>3.6729166666666675</v>
      </c>
      <c r="O40" s="498">
        <f>VLOOKUP(B40,'FX rates'!$B$9:$K$124,10,FALSE)</f>
        <v>3.6727500000000011</v>
      </c>
      <c r="Q40" s="608" t="s">
        <v>53</v>
      </c>
      <c r="R40" s="340">
        <f t="shared" si="15"/>
        <v>3313.8323312535445</v>
      </c>
      <c r="S40" s="379">
        <f t="shared" si="10"/>
        <v>3313.8323312535445</v>
      </c>
      <c r="T40" s="187">
        <f t="shared" si="11"/>
        <v>0</v>
      </c>
      <c r="U40" s="15"/>
      <c r="V40" s="340">
        <f t="shared" si="7"/>
        <v>819.77537267714899</v>
      </c>
      <c r="W40" s="379">
        <f t="shared" si="8"/>
        <v>819.77537267714899</v>
      </c>
      <c r="X40" s="187">
        <f t="shared" si="9"/>
        <v>0</v>
      </c>
      <c r="Y40" s="75"/>
      <c r="Z40" s="15"/>
      <c r="AA40" s="320">
        <f t="shared" ref="AA40:AA72" si="18">R40/V40-1</f>
        <v>3.0423662892330219</v>
      </c>
      <c r="AB40" s="65"/>
      <c r="AC40" s="579"/>
      <c r="AD40" s="1121"/>
      <c r="AE40" s="1120"/>
      <c r="AF40" s="1120"/>
      <c r="AH40" s="581"/>
      <c r="AI40" s="582"/>
      <c r="AJ40" s="582"/>
      <c r="AK40" s="516"/>
    </row>
    <row r="41" spans="1:37" x14ac:dyDescent="0.25">
      <c r="B41" s="610" t="s">
        <v>55</v>
      </c>
      <c r="C41" s="684" t="s">
        <v>56</v>
      </c>
      <c r="D41" s="341">
        <f t="shared" si="14"/>
        <v>433.25</v>
      </c>
      <c r="E41" s="64">
        <v>433.25</v>
      </c>
      <c r="F41" s="188">
        <v>0</v>
      </c>
      <c r="G41" s="687"/>
      <c r="H41" s="341">
        <f t="shared" si="3"/>
        <v>643.57000000000005</v>
      </c>
      <c r="I41" s="64">
        <v>643.57000000000005</v>
      </c>
      <c r="J41" s="188">
        <v>0</v>
      </c>
      <c r="K41" s="440"/>
      <c r="L41" s="439">
        <f t="shared" ref="L41:L71" si="19">D41/H41-1</f>
        <v>-0.32680205727426703</v>
      </c>
      <c r="M41" s="499"/>
      <c r="N41" s="500">
        <f>VLOOKUP(B41,'FX rates'!$B$9:$K$124,9,FALSE)</f>
        <v>0.70899999999999974</v>
      </c>
      <c r="O41" s="500">
        <f>VLOOKUP(B41,'FX rates'!$B$9:$K$124,10,FALSE)</f>
        <v>0.70858333333333323</v>
      </c>
      <c r="P41" s="27"/>
      <c r="Q41" s="326" t="s">
        <v>55</v>
      </c>
      <c r="R41" s="341">
        <f t="shared" si="15"/>
        <v>611.07193229901293</v>
      </c>
      <c r="S41" s="64">
        <f t="shared" si="10"/>
        <v>611.07193229901293</v>
      </c>
      <c r="T41" s="188">
        <f t="shared" si="11"/>
        <v>0</v>
      </c>
      <c r="U41" s="15"/>
      <c r="V41" s="341">
        <f t="shared" si="7"/>
        <v>908.24885334587816</v>
      </c>
      <c r="W41" s="64">
        <f t="shared" si="8"/>
        <v>908.24885334587816</v>
      </c>
      <c r="X41" s="188">
        <f t="shared" si="9"/>
        <v>0</v>
      </c>
      <c r="Y41" s="75"/>
      <c r="Z41" s="15"/>
      <c r="AA41" s="321">
        <f t="shared" ref="AA41:AA71" si="20">R41/V41-1</f>
        <v>-0.32719768370981328</v>
      </c>
      <c r="AB41" s="65"/>
      <c r="AC41" s="579"/>
      <c r="AD41" s="1121"/>
      <c r="AE41" s="1120"/>
      <c r="AF41" s="1120"/>
      <c r="AH41" s="581"/>
      <c r="AI41" s="582"/>
      <c r="AJ41" s="582"/>
      <c r="AK41" s="516"/>
    </row>
    <row r="42" spans="1:37" x14ac:dyDescent="0.25">
      <c r="B42" s="634" t="s">
        <v>120</v>
      </c>
      <c r="C42" s="694" t="s">
        <v>57</v>
      </c>
      <c r="D42" s="341">
        <f t="shared" si="14"/>
        <v>1846.83</v>
      </c>
      <c r="E42" s="64">
        <v>1837.58</v>
      </c>
      <c r="F42" s="188">
        <v>9.25</v>
      </c>
      <c r="G42" s="451"/>
      <c r="H42" s="341">
        <f t="shared" si="3"/>
        <v>2427.23</v>
      </c>
      <c r="I42" s="64">
        <v>2424.2800000000002</v>
      </c>
      <c r="J42" s="188">
        <v>2.95</v>
      </c>
      <c r="K42" s="440"/>
      <c r="L42" s="439">
        <f t="shared" si="19"/>
        <v>-0.23912031410290746</v>
      </c>
      <c r="M42" s="440"/>
      <c r="N42" s="500">
        <f>VLOOKUP(B42,'FX rates'!$B$9:$K$124,9,FALSE)</f>
        <v>0.8942500000000001</v>
      </c>
      <c r="O42" s="500">
        <f>VLOOKUP(B42,'FX rates'!$B$9:$K$124,10,FALSE)</f>
        <v>0.84750000000000014</v>
      </c>
      <c r="Q42" s="325" t="s">
        <v>120</v>
      </c>
      <c r="R42" s="341">
        <f t="shared" si="15"/>
        <v>2065.227844562482</v>
      </c>
      <c r="S42" s="64">
        <f t="shared" si="10"/>
        <v>2054.8839809896558</v>
      </c>
      <c r="T42" s="188">
        <f t="shared" si="11"/>
        <v>10.34386357282639</v>
      </c>
      <c r="U42" s="15"/>
      <c r="V42" s="341">
        <f t="shared" si="7"/>
        <v>2863.9882005899703</v>
      </c>
      <c r="W42" s="64">
        <f t="shared" si="8"/>
        <v>2860.5073746312682</v>
      </c>
      <c r="X42" s="188">
        <f t="shared" si="9"/>
        <v>3.4808259587020647</v>
      </c>
      <c r="Y42" s="75"/>
      <c r="Z42" s="15"/>
      <c r="AA42" s="321">
        <f t="shared" si="20"/>
        <v>-0.27889792138911285</v>
      </c>
      <c r="AB42" s="65"/>
      <c r="AC42" s="1119"/>
      <c r="AD42" s="1121"/>
      <c r="AE42" s="1120"/>
      <c r="AF42" s="1120"/>
      <c r="AH42" s="581"/>
      <c r="AI42" s="582"/>
      <c r="AJ42" s="582"/>
      <c r="AK42" s="516"/>
    </row>
    <row r="43" spans="1:37" x14ac:dyDescent="0.25">
      <c r="B43" s="628" t="s">
        <v>121</v>
      </c>
      <c r="C43" s="694" t="s">
        <v>122</v>
      </c>
      <c r="D43" s="341">
        <f t="shared" si="14"/>
        <v>1062933</v>
      </c>
      <c r="E43" s="64">
        <v>1062933</v>
      </c>
      <c r="F43" s="188">
        <v>0</v>
      </c>
      <c r="G43" s="444"/>
      <c r="H43" s="341">
        <f t="shared" si="3"/>
        <v>386611</v>
      </c>
      <c r="I43" s="64">
        <v>386611</v>
      </c>
      <c r="J43" s="188">
        <v>0</v>
      </c>
      <c r="K43" s="444"/>
      <c r="L43" s="439">
        <f t="shared" si="19"/>
        <v>1.749360468274312</v>
      </c>
      <c r="M43" s="440"/>
      <c r="N43" s="500">
        <f>VLOOKUP(B43,'FX rates'!$B$9:$K$124,9,FALSE)</f>
        <v>1509.4916666666668</v>
      </c>
      <c r="O43" s="500">
        <f>VLOOKUP(B43,'FX rates'!$B$9:$K$124,10,FALSE)</f>
        <v>1505.33</v>
      </c>
      <c r="Q43" s="325" t="s">
        <v>121</v>
      </c>
      <c r="R43" s="341">
        <f t="shared" si="15"/>
        <v>704.16619281325382</v>
      </c>
      <c r="S43" s="64">
        <f t="shared" si="10"/>
        <v>704.16619281325382</v>
      </c>
      <c r="T43" s="188">
        <f t="shared" si="11"/>
        <v>0</v>
      </c>
      <c r="U43" s="15"/>
      <c r="V43" s="341">
        <f t="shared" si="7"/>
        <v>256.82807092132623</v>
      </c>
      <c r="W43" s="64">
        <f t="shared" si="8"/>
        <v>256.82807092132623</v>
      </c>
      <c r="X43" s="188">
        <f t="shared" si="9"/>
        <v>0</v>
      </c>
      <c r="Y43" s="75"/>
      <c r="Z43" s="15"/>
      <c r="AA43" s="321">
        <f t="shared" si="20"/>
        <v>1.7417804848480136</v>
      </c>
      <c r="AC43" s="579"/>
      <c r="AD43" s="1121"/>
      <c r="AE43" s="1120"/>
      <c r="AF43" s="1120"/>
      <c r="AH43" s="1128"/>
      <c r="AI43" s="582"/>
      <c r="AJ43" s="582"/>
      <c r="AK43" s="516"/>
    </row>
    <row r="44" spans="1:37" x14ac:dyDescent="0.25">
      <c r="B44" s="628" t="s">
        <v>579</v>
      </c>
      <c r="C44" s="694" t="s">
        <v>19</v>
      </c>
      <c r="D44" s="341">
        <f t="shared" si="14"/>
        <v>1.39</v>
      </c>
      <c r="E44" s="64">
        <v>1.39</v>
      </c>
      <c r="F44" s="188">
        <v>0</v>
      </c>
      <c r="G44" s="444"/>
      <c r="H44" s="341">
        <f t="shared" si="3"/>
        <v>32.44</v>
      </c>
      <c r="I44" s="64">
        <v>32.44</v>
      </c>
      <c r="J44" s="188">
        <v>0</v>
      </c>
      <c r="K44" s="444"/>
      <c r="L44" s="439">
        <f t="shared" si="19"/>
        <v>-0.95715166461159062</v>
      </c>
      <c r="M44" s="440"/>
      <c r="N44" s="500">
        <f>VLOOKUP(B44,'FX rates'!$B$9:$K$124,9,FALSE)</f>
        <v>1</v>
      </c>
      <c r="O44" s="500">
        <f>VLOOKUP(B44,'FX rates'!$B$9:$K$124,10,FALSE)</f>
        <v>1</v>
      </c>
      <c r="Q44" s="628" t="s">
        <v>579</v>
      </c>
      <c r="R44" s="341">
        <f t="shared" si="15"/>
        <v>1.39</v>
      </c>
      <c r="S44" s="64">
        <f t="shared" si="10"/>
        <v>1.39</v>
      </c>
      <c r="T44" s="188">
        <f t="shared" si="11"/>
        <v>0</v>
      </c>
      <c r="U44" s="15"/>
      <c r="V44" s="341">
        <f t="shared" si="7"/>
        <v>32.44</v>
      </c>
      <c r="W44" s="64">
        <f t="shared" si="8"/>
        <v>32.44</v>
      </c>
      <c r="X44" s="188">
        <f t="shared" si="9"/>
        <v>0</v>
      </c>
      <c r="Y44" s="75"/>
      <c r="Z44" s="15"/>
      <c r="AA44" s="321">
        <f t="shared" si="20"/>
        <v>-0.95715166461159062</v>
      </c>
      <c r="AC44" s="579"/>
      <c r="AD44" s="1121"/>
      <c r="AE44" s="1120"/>
      <c r="AF44" s="1120"/>
      <c r="AH44" s="1128"/>
      <c r="AI44" s="582"/>
      <c r="AJ44" s="582"/>
      <c r="AK44" s="516"/>
    </row>
    <row r="45" spans="1:37" x14ac:dyDescent="0.25">
      <c r="B45" s="628" t="s">
        <v>123</v>
      </c>
      <c r="C45" s="694" t="s">
        <v>57</v>
      </c>
      <c r="D45" s="341">
        <f t="shared" si="14"/>
        <v>18316.97</v>
      </c>
      <c r="E45" s="64">
        <v>18316.97</v>
      </c>
      <c r="F45" s="188">
        <v>0</v>
      </c>
      <c r="G45" s="444"/>
      <c r="H45" s="341">
        <f t="shared" si="3"/>
        <v>36041.24</v>
      </c>
      <c r="I45" s="64">
        <v>36041.24</v>
      </c>
      <c r="J45" s="188">
        <v>0</v>
      </c>
      <c r="K45" s="440"/>
      <c r="L45" s="439">
        <f t="shared" si="19"/>
        <v>-0.49177747491484747</v>
      </c>
      <c r="M45" s="440"/>
      <c r="N45" s="500">
        <f>VLOOKUP(B45,'FX rates'!$B$9:$K$124,9,FALSE)</f>
        <v>0.8942500000000001</v>
      </c>
      <c r="O45" s="500">
        <f>VLOOKUP(B45,'FX rates'!$B$9:$K$124,10,FALSE)</f>
        <v>0.84750000000000014</v>
      </c>
      <c r="Q45" s="325" t="s">
        <v>123</v>
      </c>
      <c r="R45" s="341">
        <f t="shared" si="15"/>
        <v>20483.052837573385</v>
      </c>
      <c r="S45" s="64">
        <f t="shared" si="10"/>
        <v>20483.052837573385</v>
      </c>
      <c r="T45" s="188">
        <f t="shared" si="11"/>
        <v>0</v>
      </c>
      <c r="U45" s="15"/>
      <c r="V45" s="341">
        <f t="shared" si="7"/>
        <v>42526.536873156336</v>
      </c>
      <c r="W45" s="64">
        <f t="shared" si="8"/>
        <v>42526.536873156336</v>
      </c>
      <c r="X45" s="188">
        <f t="shared" si="9"/>
        <v>0</v>
      </c>
      <c r="Y45" s="75"/>
      <c r="Z45" s="15"/>
      <c r="AA45" s="321">
        <f t="shared" si="20"/>
        <v>-0.51834655855782308</v>
      </c>
      <c r="AB45" s="65"/>
      <c r="AC45" s="579"/>
      <c r="AD45" s="1121"/>
      <c r="AE45" s="1120"/>
      <c r="AF45" s="1120"/>
      <c r="AH45" s="1128"/>
      <c r="AI45" s="582"/>
      <c r="AJ45" s="582"/>
      <c r="AK45" s="516"/>
    </row>
    <row r="46" spans="1:37" x14ac:dyDescent="0.25">
      <c r="A46" s="15"/>
      <c r="B46" s="628" t="s">
        <v>60</v>
      </c>
      <c r="C46" s="694" t="s">
        <v>61</v>
      </c>
      <c r="D46" s="341">
        <f t="shared" si="14"/>
        <v>11744.8</v>
      </c>
      <c r="E46" s="64">
        <v>11744.8</v>
      </c>
      <c r="F46" s="188">
        <v>0</v>
      </c>
      <c r="G46" s="444"/>
      <c r="H46" s="341">
        <f t="shared" si="3"/>
        <v>16532.48</v>
      </c>
      <c r="I46" s="64">
        <v>16532.48</v>
      </c>
      <c r="J46" s="188">
        <v>0</v>
      </c>
      <c r="K46" s="440"/>
      <c r="L46" s="439">
        <f t="shared" si="19"/>
        <v>-0.28959236605760297</v>
      </c>
      <c r="M46" s="444"/>
      <c r="N46" s="500">
        <f>VLOOKUP(B46,'FX rates'!$B$9:$K$124,9,FALSE)</f>
        <v>5.6950000000000003</v>
      </c>
      <c r="O46" s="500">
        <f>VLOOKUP(B46,'FX rates'!$B$9:$K$124,10,FALSE)</f>
        <v>4.8471666666666673</v>
      </c>
      <c r="P46" s="15"/>
      <c r="Q46" s="325" t="s">
        <v>60</v>
      </c>
      <c r="R46" s="341">
        <f t="shared" si="15"/>
        <v>2062.3002633889373</v>
      </c>
      <c r="S46" s="64">
        <f t="shared" si="10"/>
        <v>2062.3002633889373</v>
      </c>
      <c r="T46" s="188">
        <f t="shared" si="11"/>
        <v>0</v>
      </c>
      <c r="U46" s="15"/>
      <c r="V46" s="341">
        <f t="shared" si="7"/>
        <v>3410.7512980091456</v>
      </c>
      <c r="W46" s="64">
        <f t="shared" si="8"/>
        <v>3410.7512980091456</v>
      </c>
      <c r="X46" s="188">
        <f t="shared" si="9"/>
        <v>0</v>
      </c>
      <c r="Y46" s="75"/>
      <c r="Z46" s="15"/>
      <c r="AA46" s="321">
        <f t="shared" si="20"/>
        <v>-0.39535308112535172</v>
      </c>
      <c r="AB46" s="65"/>
      <c r="AC46" s="579"/>
      <c r="AD46" s="1121"/>
      <c r="AE46" s="1120"/>
      <c r="AF46" s="1120"/>
      <c r="AH46" s="1128"/>
      <c r="AI46" s="582"/>
      <c r="AJ46" s="582"/>
      <c r="AK46" s="516"/>
    </row>
    <row r="47" spans="1:37" x14ac:dyDescent="0.25">
      <c r="B47" s="628" t="s">
        <v>62</v>
      </c>
      <c r="C47" s="694" t="s">
        <v>63</v>
      </c>
      <c r="D47" s="341">
        <f t="shared" si="14"/>
        <v>26676.16</v>
      </c>
      <c r="E47" s="64">
        <v>26676.16</v>
      </c>
      <c r="F47" s="188">
        <v>0</v>
      </c>
      <c r="G47" s="444"/>
      <c r="H47" s="341">
        <f t="shared" si="3"/>
        <v>8791.35</v>
      </c>
      <c r="I47" s="64">
        <v>8791.35</v>
      </c>
      <c r="J47" s="188">
        <v>0</v>
      </c>
      <c r="K47" s="440"/>
      <c r="L47" s="439">
        <f t="shared" si="19"/>
        <v>2.0343644605208526</v>
      </c>
      <c r="M47" s="440"/>
      <c r="N47" s="500">
        <f>VLOOKUP(B47,'FX rates'!$B$9:$K$124,9,FALSE)</f>
        <v>9.6028333333333329</v>
      </c>
      <c r="O47" s="500">
        <f>VLOOKUP(B47,'FX rates'!$B$9:$K$124,10,FALSE)</f>
        <v>9.3658333333333346</v>
      </c>
      <c r="Q47" s="325" t="s">
        <v>62</v>
      </c>
      <c r="R47" s="341">
        <f t="shared" si="15"/>
        <v>2777.9467865386955</v>
      </c>
      <c r="S47" s="64">
        <f t="shared" si="10"/>
        <v>2777.9467865386955</v>
      </c>
      <c r="T47" s="188">
        <f t="shared" si="11"/>
        <v>0</v>
      </c>
      <c r="U47" s="15"/>
      <c r="V47" s="341">
        <f t="shared" si="7"/>
        <v>938.66180265148137</v>
      </c>
      <c r="W47" s="64">
        <f t="shared" si="8"/>
        <v>938.66180265148137</v>
      </c>
      <c r="X47" s="188">
        <f t="shared" si="9"/>
        <v>0</v>
      </c>
      <c r="Y47" s="75"/>
      <c r="Z47" s="15"/>
      <c r="AA47" s="321">
        <f t="shared" si="20"/>
        <v>1.9594756904901223</v>
      </c>
      <c r="AB47" s="65"/>
      <c r="AC47" s="579"/>
      <c r="AD47" s="1121"/>
      <c r="AE47" s="1120"/>
      <c r="AF47" s="1120"/>
      <c r="AH47" s="1128"/>
      <c r="AI47" s="582"/>
      <c r="AJ47" s="582"/>
      <c r="AK47" s="516"/>
    </row>
    <row r="48" spans="1:37" x14ac:dyDescent="0.25">
      <c r="B48" s="628" t="s">
        <v>127</v>
      </c>
      <c r="C48" s="694" t="s">
        <v>128</v>
      </c>
      <c r="D48" s="341">
        <f t="shared" si="14"/>
        <v>804.05</v>
      </c>
      <c r="E48" s="64">
        <v>797</v>
      </c>
      <c r="F48" s="188">
        <v>7.05</v>
      </c>
      <c r="G48" s="444"/>
      <c r="H48" s="341">
        <f t="shared" si="3"/>
        <v>1326.13</v>
      </c>
      <c r="I48" s="64">
        <v>1321.94</v>
      </c>
      <c r="J48" s="188">
        <v>4.1900000000000004</v>
      </c>
      <c r="K48" s="440"/>
      <c r="L48" s="439">
        <f t="shared" si="19"/>
        <v>-0.39368689344181951</v>
      </c>
      <c r="M48" s="440"/>
      <c r="N48" s="500">
        <f>VLOOKUP(B48,'FX rates'!$B$9:$K$124,9,FALSE)</f>
        <v>4.243833333333332</v>
      </c>
      <c r="O48" s="500">
        <f>VLOOKUP(B48,'FX rates'!$B$9:$K$124,10,FALSE)</f>
        <v>3.9443333333333328</v>
      </c>
      <c r="Q48" s="628" t="s">
        <v>127</v>
      </c>
      <c r="R48" s="341">
        <f t="shared" si="15"/>
        <v>189.46314259906535</v>
      </c>
      <c r="S48" s="64">
        <f t="shared" si="10"/>
        <v>187.80190865176928</v>
      </c>
      <c r="T48" s="188">
        <f t="shared" si="11"/>
        <v>1.6612339472960771</v>
      </c>
      <c r="U48" s="15"/>
      <c r="V48" s="341">
        <f t="shared" si="7"/>
        <v>336.21144257584729</v>
      </c>
      <c r="W48" s="64">
        <f t="shared" si="8"/>
        <v>335.14915913124321</v>
      </c>
      <c r="X48" s="188">
        <f t="shared" si="9"/>
        <v>1.0622834446040736</v>
      </c>
      <c r="Y48" s="75"/>
      <c r="Z48" s="15"/>
      <c r="AA48" s="321">
        <f t="shared" si="20"/>
        <v>-0.43647622119130103</v>
      </c>
      <c r="AB48" s="65"/>
      <c r="AC48" s="579"/>
      <c r="AD48" s="1121"/>
      <c r="AE48" s="1120"/>
      <c r="AF48" s="1120"/>
      <c r="AH48" s="1128"/>
      <c r="AI48" s="582"/>
      <c r="AJ48" s="582"/>
      <c r="AK48" s="516"/>
    </row>
    <row r="49" spans="2:37" x14ac:dyDescent="0.25">
      <c r="B49" s="628" t="s">
        <v>129</v>
      </c>
      <c r="C49" s="694" t="s">
        <v>130</v>
      </c>
      <c r="D49" s="341">
        <f t="shared" si="14"/>
        <v>15259.29</v>
      </c>
      <c r="E49" s="64">
        <v>15238.52</v>
      </c>
      <c r="F49" s="188">
        <v>20.770000000000437</v>
      </c>
      <c r="G49" s="444"/>
      <c r="H49" s="341">
        <f t="shared" si="3"/>
        <v>18564.560000000001</v>
      </c>
      <c r="I49" s="64">
        <v>18564.560000000001</v>
      </c>
      <c r="J49" s="188">
        <v>0</v>
      </c>
      <c r="K49" s="444"/>
      <c r="L49" s="439">
        <f t="shared" si="19"/>
        <v>-0.17804192504427796</v>
      </c>
      <c r="M49" s="440"/>
      <c r="N49" s="500">
        <f>VLOOKUP(B49,'FX rates'!$B$9:$K$124,9,FALSE)</f>
        <v>291.17166666666668</v>
      </c>
      <c r="O49" s="500">
        <f>VLOOKUP(B49,'FX rates'!$B$9:$K$124,10,FALSE)</f>
        <v>271.40358333333336</v>
      </c>
      <c r="Q49" s="325" t="s">
        <v>129</v>
      </c>
      <c r="R49" s="341">
        <f t="shared" si="15"/>
        <v>52.406507043382199</v>
      </c>
      <c r="S49" s="64">
        <f t="shared" si="10"/>
        <v>52.335174553384888</v>
      </c>
      <c r="T49" s="188">
        <f t="shared" si="11"/>
        <v>7.1332489997311219E-2</v>
      </c>
      <c r="U49" s="15"/>
      <c r="V49" s="341">
        <f t="shared" si="7"/>
        <v>68.402044556645805</v>
      </c>
      <c r="W49" s="64">
        <f t="shared" si="8"/>
        <v>68.402044556645805</v>
      </c>
      <c r="X49" s="188">
        <f t="shared" si="9"/>
        <v>0</v>
      </c>
      <c r="Y49" s="75"/>
      <c r="Z49" s="15"/>
      <c r="AA49" s="321">
        <f t="shared" si="20"/>
        <v>-0.23384589769121911</v>
      </c>
      <c r="AC49" s="579"/>
      <c r="AD49" s="1121"/>
      <c r="AE49" s="1120"/>
      <c r="AF49" s="1120"/>
      <c r="AH49" s="1128"/>
      <c r="AI49" s="582"/>
      <c r="AJ49" s="582"/>
      <c r="AK49" s="516"/>
    </row>
    <row r="50" spans="2:37" x14ac:dyDescent="0.25">
      <c r="B50" s="634" t="s">
        <v>501</v>
      </c>
      <c r="C50" s="694" t="s">
        <v>57</v>
      </c>
      <c r="D50" s="341">
        <f t="shared" si="14"/>
        <v>1460247.1</v>
      </c>
      <c r="E50" s="64">
        <v>798941.90000000014</v>
      </c>
      <c r="F50" s="188">
        <v>661305.19999999995</v>
      </c>
      <c r="G50" s="451"/>
      <c r="H50" s="341">
        <f t="shared" si="3"/>
        <v>1375067.4</v>
      </c>
      <c r="I50" s="64">
        <v>0</v>
      </c>
      <c r="J50" s="188">
        <v>1375067.4</v>
      </c>
      <c r="K50" s="440"/>
      <c r="L50" s="439">
        <f t="shared" si="19"/>
        <v>6.1945836255008491E-2</v>
      </c>
      <c r="M50" s="440"/>
      <c r="N50" s="500">
        <f>VLOOKUP(B50,'FX rates'!$B$9:$K$124,9,FALSE)</f>
        <v>0.8942500000000001</v>
      </c>
      <c r="O50" s="500">
        <f>VLOOKUP(B50,'FX rates'!$B$9:$K$124,10,FALSE)</f>
        <v>0.84750000000000014</v>
      </c>
      <c r="Q50" s="325" t="s">
        <v>501</v>
      </c>
      <c r="R50" s="341">
        <f t="shared" si="15"/>
        <v>1632929.3821638243</v>
      </c>
      <c r="S50" s="64">
        <f t="shared" si="10"/>
        <v>893421.19094213028</v>
      </c>
      <c r="T50" s="188">
        <f t="shared" si="11"/>
        <v>739508.191221694</v>
      </c>
      <c r="U50" s="15"/>
      <c r="V50" s="341">
        <f t="shared" si="7"/>
        <v>1622498.4070796457</v>
      </c>
      <c r="W50" s="64">
        <f t="shared" si="8"/>
        <v>0</v>
      </c>
      <c r="X50" s="188">
        <f t="shared" si="9"/>
        <v>1622498.4070796457</v>
      </c>
      <c r="Y50" s="75"/>
      <c r="Z50" s="15"/>
      <c r="AA50" s="321">
        <f t="shared" si="20"/>
        <v>6.4289585978414276E-3</v>
      </c>
      <c r="AB50" s="65"/>
      <c r="AC50" s="1119"/>
      <c r="AD50" s="1121"/>
      <c r="AE50" s="1120"/>
      <c r="AF50" s="1120"/>
      <c r="AH50" s="581"/>
      <c r="AI50" s="582"/>
      <c r="AJ50" s="582"/>
      <c r="AK50" s="516"/>
    </row>
    <row r="51" spans="2:37" x14ac:dyDescent="0.25">
      <c r="B51" s="628" t="s">
        <v>64</v>
      </c>
      <c r="C51" s="694" t="s">
        <v>57</v>
      </c>
      <c r="D51" s="341">
        <f t="shared" si="14"/>
        <v>36.630000000000003</v>
      </c>
      <c r="E51" s="64">
        <v>36.630000000000003</v>
      </c>
      <c r="F51" s="188">
        <v>0</v>
      </c>
      <c r="G51" s="444"/>
      <c r="H51" s="341">
        <f t="shared" si="3"/>
        <v>45.96</v>
      </c>
      <c r="I51" s="64">
        <v>45.96</v>
      </c>
      <c r="J51" s="188">
        <v>0</v>
      </c>
      <c r="K51" s="440"/>
      <c r="L51" s="439">
        <f t="shared" si="19"/>
        <v>-0.20300261096605743</v>
      </c>
      <c r="M51" s="440"/>
      <c r="N51" s="500">
        <f>VLOOKUP(B51,'FX rates'!$B$9:$K$124,9,FALSE)</f>
        <v>0.8942500000000001</v>
      </c>
      <c r="O51" s="500">
        <f>VLOOKUP(B51,'FX rates'!$B$9:$K$124,10,FALSE)</f>
        <v>0.84750000000000014</v>
      </c>
      <c r="Q51" s="325" t="s">
        <v>64</v>
      </c>
      <c r="R51" s="341">
        <f t="shared" si="15"/>
        <v>40.961699748392505</v>
      </c>
      <c r="S51" s="64">
        <f t="shared" si="10"/>
        <v>40.961699748392505</v>
      </c>
      <c r="T51" s="188">
        <f t="shared" si="11"/>
        <v>0</v>
      </c>
      <c r="U51" s="15"/>
      <c r="V51" s="341">
        <f t="shared" si="7"/>
        <v>54.23008849557521</v>
      </c>
      <c r="W51" s="64">
        <f t="shared" si="8"/>
        <v>54.23008849557521</v>
      </c>
      <c r="X51" s="188">
        <f t="shared" si="9"/>
        <v>0</v>
      </c>
      <c r="Y51" s="75"/>
      <c r="Z51" s="15"/>
      <c r="AA51" s="321">
        <f t="shared" si="20"/>
        <v>-0.24466839563179599</v>
      </c>
      <c r="AB51" s="65"/>
      <c r="AC51" s="579"/>
      <c r="AD51" s="1121"/>
      <c r="AE51" s="1120"/>
      <c r="AF51" s="1120"/>
      <c r="AH51" s="1128"/>
      <c r="AI51" s="582"/>
      <c r="AJ51" s="582"/>
      <c r="AK51" s="516"/>
    </row>
    <row r="52" spans="2:37" x14ac:dyDescent="0.25">
      <c r="B52" s="628" t="s">
        <v>603</v>
      </c>
      <c r="C52" s="694" t="s">
        <v>57</v>
      </c>
      <c r="D52" s="341">
        <f t="shared" si="14"/>
        <v>29869.599999999999</v>
      </c>
      <c r="E52" s="64">
        <v>16660.599999999999</v>
      </c>
      <c r="F52" s="188">
        <v>13209</v>
      </c>
      <c r="G52" s="444"/>
      <c r="H52" s="341">
        <f t="shared" si="3"/>
        <v>33026.199999999997</v>
      </c>
      <c r="I52" s="64">
        <v>20084.099999999999</v>
      </c>
      <c r="J52" s="188">
        <v>12942.1</v>
      </c>
      <c r="K52" s="440"/>
      <c r="L52" s="439">
        <f t="shared" si="19"/>
        <v>-9.5578661789730512E-2</v>
      </c>
      <c r="M52" s="440"/>
      <c r="N52" s="500">
        <f>VLOOKUP(B52,'FX rates'!$B$9:$K$124,9,FALSE)</f>
        <v>0.8942500000000001</v>
      </c>
      <c r="O52" s="500">
        <f>VLOOKUP(B52,'FX rates'!$B$9:$K$124,10,FALSE)</f>
        <v>0.84750000000000014</v>
      </c>
      <c r="Q52" s="325" t="s">
        <v>603</v>
      </c>
      <c r="R52" s="341">
        <f t="shared" si="15"/>
        <v>33401.845121610284</v>
      </c>
      <c r="S52" s="64">
        <f t="shared" si="10"/>
        <v>18630.807939614198</v>
      </c>
      <c r="T52" s="188">
        <f t="shared" si="11"/>
        <v>14771.037181996084</v>
      </c>
      <c r="U52" s="15"/>
      <c r="V52" s="341">
        <f t="shared" si="7"/>
        <v>38968.967551622409</v>
      </c>
      <c r="W52" s="64">
        <f t="shared" si="8"/>
        <v>23698.053097345128</v>
      </c>
      <c r="X52" s="188">
        <f t="shared" si="9"/>
        <v>15270.914454277285</v>
      </c>
      <c r="Y52" s="75"/>
      <c r="Z52" s="15"/>
      <c r="AA52" s="321">
        <f t="shared" si="20"/>
        <v>-0.14286040354128771</v>
      </c>
      <c r="AB52" s="65"/>
      <c r="AC52" s="579"/>
      <c r="AD52" s="1121"/>
      <c r="AE52" s="1120"/>
      <c r="AF52" s="1120"/>
      <c r="AH52" s="1128"/>
      <c r="AI52" s="582"/>
      <c r="AJ52" s="582"/>
      <c r="AK52" s="516"/>
    </row>
    <row r="53" spans="2:37" x14ac:dyDescent="0.25">
      <c r="B53" s="628" t="s">
        <v>67</v>
      </c>
      <c r="C53" s="694" t="s">
        <v>57</v>
      </c>
      <c r="D53" s="341">
        <f t="shared" si="14"/>
        <v>59352</v>
      </c>
      <c r="E53" s="64">
        <v>59197</v>
      </c>
      <c r="F53" s="188">
        <v>155</v>
      </c>
      <c r="G53" s="444"/>
      <c r="H53" s="341">
        <f t="shared" si="3"/>
        <v>45205</v>
      </c>
      <c r="I53" s="64">
        <v>45055</v>
      </c>
      <c r="J53" s="188">
        <v>150</v>
      </c>
      <c r="K53" s="440"/>
      <c r="L53" s="439">
        <f t="shared" si="19"/>
        <v>0.3129521070678023</v>
      </c>
      <c r="M53" s="440"/>
      <c r="N53" s="500">
        <f>VLOOKUP(B53,'FX rates'!$B$9:$K$124,9,FALSE)</f>
        <v>0.8942500000000001</v>
      </c>
      <c r="O53" s="500">
        <f>VLOOKUP(B53,'FX rates'!$B$9:$K$124,10,FALSE)</f>
        <v>0.84750000000000014</v>
      </c>
      <c r="Q53" s="325" t="s">
        <v>67</v>
      </c>
      <c r="R53" s="341">
        <f t="shared" si="15"/>
        <v>66370.701705339656</v>
      </c>
      <c r="S53" s="64">
        <f t="shared" si="10"/>
        <v>66197.372099524728</v>
      </c>
      <c r="T53" s="188">
        <f t="shared" si="11"/>
        <v>173.3296058149287</v>
      </c>
      <c r="U53" s="15"/>
      <c r="V53" s="341">
        <f t="shared" si="7"/>
        <v>53339.233038348073</v>
      </c>
      <c r="W53" s="64">
        <f t="shared" si="8"/>
        <v>53162.241887905599</v>
      </c>
      <c r="X53" s="188">
        <f t="shared" si="9"/>
        <v>176.99115044247785</v>
      </c>
      <c r="Y53" s="75"/>
      <c r="Z53" s="15"/>
      <c r="AA53" s="321">
        <f t="shared" si="20"/>
        <v>0.24431301173045838</v>
      </c>
      <c r="AB53" s="65"/>
      <c r="AC53" s="579"/>
      <c r="AD53" s="1121"/>
      <c r="AE53" s="1120"/>
      <c r="AF53" s="1120"/>
      <c r="AH53" s="1128"/>
      <c r="AI53" s="582"/>
      <c r="AJ53" s="582"/>
      <c r="AK53" s="516"/>
    </row>
    <row r="54" spans="2:37" hidden="1" x14ac:dyDescent="0.25">
      <c r="B54" s="628" t="s">
        <v>607</v>
      </c>
      <c r="C54" s="694" t="s">
        <v>57</v>
      </c>
      <c r="D54" s="341" t="e">
        <f t="shared" si="14"/>
        <v>#N/A</v>
      </c>
      <c r="E54" s="64" t="e">
        <v>#N/A</v>
      </c>
      <c r="F54" s="188" t="e">
        <v>#N/A</v>
      </c>
      <c r="G54" s="444"/>
      <c r="H54" s="341" t="e">
        <f t="shared" si="3"/>
        <v>#N/A</v>
      </c>
      <c r="I54" s="64" t="e">
        <v>#N/A</v>
      </c>
      <c r="J54" s="188" t="e">
        <v>#N/A</v>
      </c>
      <c r="K54" s="440"/>
      <c r="L54" s="439" t="e">
        <f t="shared" si="19"/>
        <v>#N/A</v>
      </c>
      <c r="M54" s="440"/>
      <c r="N54" s="500">
        <f>VLOOKUP(B54,'FX rates'!$B$9:$K$124,9,FALSE)</f>
        <v>0.8942500000000001</v>
      </c>
      <c r="O54" s="500">
        <f>VLOOKUP(B54,'FX rates'!$B$9:$K$124,10,FALSE)</f>
        <v>0.84750000000000014</v>
      </c>
      <c r="Q54" s="325" t="s">
        <v>607</v>
      </c>
      <c r="R54" s="341" t="e">
        <f t="shared" si="15"/>
        <v>#N/A</v>
      </c>
      <c r="S54" s="64" t="e">
        <f t="shared" si="10"/>
        <v>#N/A</v>
      </c>
      <c r="T54" s="188" t="e">
        <f t="shared" si="11"/>
        <v>#N/A</v>
      </c>
      <c r="U54" s="15"/>
      <c r="V54" s="341" t="e">
        <f t="shared" si="7"/>
        <v>#N/A</v>
      </c>
      <c r="W54" s="64" t="e">
        <f t="shared" si="8"/>
        <v>#N/A</v>
      </c>
      <c r="X54" s="188" t="e">
        <f t="shared" si="9"/>
        <v>#N/A</v>
      </c>
      <c r="Y54" s="75"/>
      <c r="Z54" s="15"/>
      <c r="AA54" s="321" t="e">
        <f t="shared" si="20"/>
        <v>#N/A</v>
      </c>
      <c r="AB54" s="65"/>
      <c r="AC54" s="579"/>
      <c r="AD54" s="1121"/>
      <c r="AE54" s="1120"/>
      <c r="AF54" s="1120"/>
      <c r="AH54" s="1128"/>
      <c r="AI54" s="582"/>
      <c r="AJ54" s="582"/>
      <c r="AK54" s="516"/>
    </row>
    <row r="55" spans="2:37" x14ac:dyDescent="0.25">
      <c r="B55" s="628" t="s">
        <v>68</v>
      </c>
      <c r="C55" s="694" t="s">
        <v>69</v>
      </c>
      <c r="D55" s="341">
        <f t="shared" si="14"/>
        <v>237941.69</v>
      </c>
      <c r="E55" s="64">
        <v>190460.68</v>
      </c>
      <c r="F55" s="188">
        <v>47481.01</v>
      </c>
      <c r="G55" s="444"/>
      <c r="H55" s="341">
        <f t="shared" si="3"/>
        <v>328908.56000000006</v>
      </c>
      <c r="I55" s="64">
        <v>265197.84000000003</v>
      </c>
      <c r="J55" s="188">
        <v>63710.720000000001</v>
      </c>
      <c r="K55" s="440"/>
      <c r="L55" s="439">
        <f t="shared" si="19"/>
        <v>-0.27657191409065196</v>
      </c>
      <c r="M55" s="440"/>
      <c r="N55" s="500">
        <f>VLOOKUP(B55,'FX rates'!$B$9:$K$124,9,FALSE)</f>
        <v>14.440916666666668</v>
      </c>
      <c r="O55" s="500">
        <f>VLOOKUP(B55,'FX rates'!$B$9:$K$124,10,FALSE)</f>
        <v>13.269833333333336</v>
      </c>
      <c r="Q55" s="325" t="s">
        <v>68</v>
      </c>
      <c r="R55" s="341">
        <f t="shared" si="15"/>
        <v>16476.91039927059</v>
      </c>
      <c r="S55" s="64">
        <f t="shared" si="10"/>
        <v>13188.960534592101</v>
      </c>
      <c r="T55" s="188">
        <f t="shared" si="11"/>
        <v>3287.9498646784887</v>
      </c>
      <c r="U55" s="15"/>
      <c r="V55" s="341">
        <f t="shared" si="7"/>
        <v>24786.186211833858</v>
      </c>
      <c r="W55" s="64">
        <f t="shared" si="8"/>
        <v>19985.016641756363</v>
      </c>
      <c r="X55" s="188">
        <f t="shared" si="9"/>
        <v>4801.1695700774935</v>
      </c>
      <c r="Y55" s="75"/>
      <c r="Z55" s="15"/>
      <c r="AA55" s="321">
        <f t="shared" si="20"/>
        <v>-0.33523817426160174</v>
      </c>
      <c r="AB55" s="65"/>
      <c r="AC55" s="579"/>
      <c r="AD55" s="1121"/>
      <c r="AE55" s="1120"/>
      <c r="AF55" s="1120"/>
      <c r="AH55" s="1128"/>
      <c r="AI55" s="582"/>
      <c r="AJ55" s="582"/>
      <c r="AK55" s="516"/>
    </row>
    <row r="56" spans="2:37" x14ac:dyDescent="0.25">
      <c r="B56" s="628" t="s">
        <v>70</v>
      </c>
      <c r="C56" s="694" t="s">
        <v>71</v>
      </c>
      <c r="D56" s="341">
        <f t="shared" si="14"/>
        <v>2546.65</v>
      </c>
      <c r="E56" s="64">
        <v>2546.25</v>
      </c>
      <c r="F56" s="188">
        <v>0.4</v>
      </c>
      <c r="G56" s="444"/>
      <c r="H56" s="341">
        <f t="shared" si="3"/>
        <v>9076.92</v>
      </c>
      <c r="I56" s="64">
        <v>8998.85</v>
      </c>
      <c r="J56" s="188">
        <v>78.069999999999993</v>
      </c>
      <c r="K56" s="440"/>
      <c r="L56" s="439">
        <f t="shared" si="19"/>
        <v>-0.71943676930059974</v>
      </c>
      <c r="M56" s="440"/>
      <c r="N56" s="500">
        <f>VLOOKUP(B56,'FX rates'!$B$9:$K$124,9,FALSE)</f>
        <v>382.70425</v>
      </c>
      <c r="O56" s="500">
        <f>VLOOKUP(B56,'FX rates'!$B$9:$K$124,10,FALSE)</f>
        <v>345.96133333333336</v>
      </c>
      <c r="Q56" s="325" t="s">
        <v>70</v>
      </c>
      <c r="R56" s="341">
        <f t="shared" si="15"/>
        <v>6.6543551580626552</v>
      </c>
      <c r="S56" s="64">
        <f t="shared" si="10"/>
        <v>6.6533099645483427</v>
      </c>
      <c r="T56" s="188">
        <f t="shared" si="11"/>
        <v>1.0451935143129453E-3</v>
      </c>
      <c r="U56" s="15"/>
      <c r="V56" s="341">
        <f t="shared" si="7"/>
        <v>26.236804883782774</v>
      </c>
      <c r="W56" s="64">
        <f t="shared" si="8"/>
        <v>26.011143827248517</v>
      </c>
      <c r="X56" s="188">
        <f t="shared" si="9"/>
        <v>0.22566105653425619</v>
      </c>
      <c r="Y56" s="75"/>
      <c r="Z56" s="15"/>
      <c r="AA56" s="321">
        <f t="shared" si="20"/>
        <v>-0.74637326505500767</v>
      </c>
      <c r="AB56" s="65"/>
      <c r="AC56" s="579"/>
      <c r="AD56" s="1121"/>
      <c r="AE56" s="1120"/>
      <c r="AF56" s="1120"/>
      <c r="AH56" s="1128"/>
      <c r="AI56" s="582"/>
      <c r="AJ56" s="582"/>
      <c r="AK56" s="516"/>
    </row>
    <row r="57" spans="2:37" x14ac:dyDescent="0.25">
      <c r="B57" s="628" t="s">
        <v>134</v>
      </c>
      <c r="C57" s="694" t="s">
        <v>57</v>
      </c>
      <c r="D57" s="341">
        <f t="shared" si="14"/>
        <v>573953.61</v>
      </c>
      <c r="E57" s="64">
        <v>282363.06</v>
      </c>
      <c r="F57" s="188">
        <v>291590.55</v>
      </c>
      <c r="G57" s="444"/>
      <c r="H57" s="341">
        <f t="shared" si="3"/>
        <v>779839</v>
      </c>
      <c r="I57" s="64">
        <v>355764</v>
      </c>
      <c r="J57" s="188">
        <v>424075</v>
      </c>
      <c r="K57" s="444"/>
      <c r="L57" s="439">
        <f t="shared" si="19"/>
        <v>-0.26401012260222945</v>
      </c>
      <c r="M57" s="440"/>
      <c r="N57" s="500">
        <f>VLOOKUP(B57,'FX rates'!$B$9:$K$124,9,FALSE)</f>
        <v>0.8942500000000001</v>
      </c>
      <c r="O57" s="500">
        <f>VLOOKUP(B57,'FX rates'!$B$9:$K$124,10,FALSE)</f>
        <v>0.84750000000000014</v>
      </c>
      <c r="Q57" s="325" t="s">
        <v>134</v>
      </c>
      <c r="R57" s="341">
        <f t="shared" si="15"/>
        <v>641826.7934022923</v>
      </c>
      <c r="S57" s="64">
        <f t="shared" si="10"/>
        <v>315754.05088062619</v>
      </c>
      <c r="T57" s="188">
        <f t="shared" si="11"/>
        <v>326072.74252166616</v>
      </c>
      <c r="U57" s="15"/>
      <c r="V57" s="341">
        <f t="shared" si="7"/>
        <v>920164.01179940987</v>
      </c>
      <c r="W57" s="64">
        <f t="shared" si="8"/>
        <v>419780.53097345127</v>
      </c>
      <c r="X57" s="188">
        <f t="shared" si="9"/>
        <v>500383.4808259586</v>
      </c>
      <c r="Y57" s="75"/>
      <c r="Z57" s="15"/>
      <c r="AA57" s="321">
        <f t="shared" si="20"/>
        <v>-0.30248652938819065</v>
      </c>
      <c r="AC57" s="579"/>
      <c r="AD57" s="1121"/>
      <c r="AE57" s="1120"/>
      <c r="AF57" s="1120"/>
      <c r="AH57" s="1128"/>
      <c r="AI57" s="582"/>
      <c r="AJ57" s="582"/>
      <c r="AK57" s="516"/>
    </row>
    <row r="58" spans="2:37" hidden="1" x14ac:dyDescent="0.25">
      <c r="B58" s="628" t="s">
        <v>132</v>
      </c>
      <c r="C58" s="694" t="s">
        <v>57</v>
      </c>
      <c r="D58" s="341">
        <f t="shared" si="14"/>
        <v>68.8</v>
      </c>
      <c r="E58" s="64">
        <v>34.4</v>
      </c>
      <c r="F58" s="188">
        <v>34.4</v>
      </c>
      <c r="G58" s="444"/>
      <c r="H58" s="341">
        <f t="shared" si="3"/>
        <v>0</v>
      </c>
      <c r="I58" s="64">
        <v>0</v>
      </c>
      <c r="J58" s="188">
        <v>0</v>
      </c>
      <c r="K58" s="444"/>
      <c r="L58" s="439" t="e">
        <f t="shared" si="19"/>
        <v>#DIV/0!</v>
      </c>
      <c r="M58" s="440"/>
      <c r="N58" s="500"/>
      <c r="O58" s="500"/>
      <c r="Q58" s="325" t="s">
        <v>132</v>
      </c>
      <c r="R58" s="341" t="e">
        <f t="shared" si="15"/>
        <v>#DIV/0!</v>
      </c>
      <c r="S58" s="64" t="e">
        <f t="shared" si="10"/>
        <v>#DIV/0!</v>
      </c>
      <c r="T58" s="188" t="e">
        <f t="shared" si="11"/>
        <v>#DIV/0!</v>
      </c>
      <c r="U58" s="15"/>
      <c r="V58" s="341" t="e">
        <f t="shared" si="7"/>
        <v>#DIV/0!</v>
      </c>
      <c r="W58" s="64" t="e">
        <f t="shared" si="8"/>
        <v>#DIV/0!</v>
      </c>
      <c r="X58" s="188" t="e">
        <f t="shared" si="9"/>
        <v>#DIV/0!</v>
      </c>
      <c r="Y58" s="75"/>
      <c r="Z58" s="15"/>
      <c r="AA58" s="321" t="e">
        <f t="shared" si="20"/>
        <v>#DIV/0!</v>
      </c>
      <c r="AC58" s="579"/>
      <c r="AD58" s="1121"/>
      <c r="AE58" s="1120"/>
      <c r="AF58" s="1120"/>
      <c r="AH58" s="1128"/>
      <c r="AI58" s="582"/>
      <c r="AJ58" s="582"/>
      <c r="AK58" s="516"/>
    </row>
    <row r="59" spans="2:37" hidden="1" x14ac:dyDescent="0.25">
      <c r="B59" s="628" t="s">
        <v>617</v>
      </c>
      <c r="C59" s="694" t="s">
        <v>422</v>
      </c>
      <c r="D59" s="341">
        <f t="shared" si="14"/>
        <v>3.1</v>
      </c>
      <c r="E59" s="64">
        <v>3.1</v>
      </c>
      <c r="F59" s="188">
        <v>0</v>
      </c>
      <c r="G59" s="444"/>
      <c r="H59" s="341">
        <f t="shared" si="3"/>
        <v>0</v>
      </c>
      <c r="I59" s="64">
        <v>0</v>
      </c>
      <c r="J59" s="188">
        <v>0</v>
      </c>
      <c r="K59" s="444"/>
      <c r="L59" s="439" t="e">
        <f t="shared" si="19"/>
        <v>#DIV/0!</v>
      </c>
      <c r="M59" s="440"/>
      <c r="N59" s="500"/>
      <c r="O59" s="500"/>
      <c r="Q59" s="325" t="s">
        <v>617</v>
      </c>
      <c r="R59" s="341" t="e">
        <f t="shared" si="15"/>
        <v>#DIV/0!</v>
      </c>
      <c r="S59" s="64" t="e">
        <f t="shared" si="10"/>
        <v>#DIV/0!</v>
      </c>
      <c r="T59" s="188" t="e">
        <f t="shared" si="11"/>
        <v>#DIV/0!</v>
      </c>
      <c r="U59" s="15"/>
      <c r="V59" s="341" t="e">
        <f t="shared" si="7"/>
        <v>#DIV/0!</v>
      </c>
      <c r="W59" s="64" t="e">
        <f t="shared" si="8"/>
        <v>#DIV/0!</v>
      </c>
      <c r="X59" s="188" t="e">
        <f t="shared" si="9"/>
        <v>#DIV/0!</v>
      </c>
      <c r="Y59" s="75"/>
      <c r="Z59" s="15"/>
      <c r="AA59" s="321" t="e">
        <f t="shared" si="20"/>
        <v>#DIV/0!</v>
      </c>
      <c r="AC59" s="579"/>
      <c r="AD59" s="1121"/>
      <c r="AE59" s="1120"/>
      <c r="AF59" s="1120"/>
      <c r="AH59" s="1128"/>
      <c r="AI59" s="582"/>
      <c r="AJ59" s="582"/>
      <c r="AK59" s="516"/>
    </row>
    <row r="60" spans="2:37" x14ac:dyDescent="0.25">
      <c r="B60" s="628" t="s">
        <v>74</v>
      </c>
      <c r="C60" s="694" t="s">
        <v>619</v>
      </c>
      <c r="D60" s="341">
        <f t="shared" si="14"/>
        <v>425151.67</v>
      </c>
      <c r="E60" s="64">
        <v>413276.61</v>
      </c>
      <c r="F60" s="188">
        <v>11875.06</v>
      </c>
      <c r="G60" s="444"/>
      <c r="H60" s="341">
        <f t="shared" si="3"/>
        <v>308106.3</v>
      </c>
      <c r="I60" s="64">
        <v>301973.56</v>
      </c>
      <c r="J60" s="188">
        <v>6132.74</v>
      </c>
      <c r="K60" s="440"/>
      <c r="L60" s="439">
        <f t="shared" si="19"/>
        <v>0.37988632494694197</v>
      </c>
      <c r="M60" s="440"/>
      <c r="N60" s="500">
        <f>VLOOKUP(B60,'FX rates'!$B$9:$K$124,9,FALSE)</f>
        <v>64.714833333333331</v>
      </c>
      <c r="O60" s="500">
        <f>VLOOKUP(B60,'FX rates'!$B$9:$K$124,10,FALSE)</f>
        <v>62.913666666666678</v>
      </c>
      <c r="Q60" s="325" t="s">
        <v>74</v>
      </c>
      <c r="R60" s="341">
        <f t="shared" si="15"/>
        <v>6569.6170120709057</v>
      </c>
      <c r="S60" s="64">
        <f t="shared" si="10"/>
        <v>6386.1187414528868</v>
      </c>
      <c r="T60" s="188">
        <f t="shared" si="11"/>
        <v>183.49827061801906</v>
      </c>
      <c r="U60" s="15"/>
      <c r="V60" s="341">
        <f t="shared" si="7"/>
        <v>4897.2872878706785</v>
      </c>
      <c r="W60" s="64">
        <f t="shared" si="8"/>
        <v>4799.8086266365008</v>
      </c>
      <c r="X60" s="188">
        <f t="shared" si="9"/>
        <v>97.478661234178034</v>
      </c>
      <c r="Y60" s="75"/>
      <c r="Z60" s="15"/>
      <c r="AA60" s="321">
        <f t="shared" si="20"/>
        <v>0.34148082926279577</v>
      </c>
      <c r="AB60" s="65"/>
      <c r="AC60" s="579"/>
      <c r="AD60" s="1121"/>
      <c r="AE60" s="1120"/>
      <c r="AF60" s="1120"/>
      <c r="AH60" s="1128"/>
      <c r="AI60" s="582"/>
      <c r="AJ60" s="582"/>
      <c r="AK60" s="516"/>
    </row>
    <row r="61" spans="2:37" x14ac:dyDescent="0.25">
      <c r="B61" s="628" t="s">
        <v>625</v>
      </c>
      <c r="C61" s="694" t="s">
        <v>57</v>
      </c>
      <c r="D61" s="341">
        <f t="shared" si="14"/>
        <v>55478.310000000005</v>
      </c>
      <c r="E61" s="64">
        <v>53877.55</v>
      </c>
      <c r="F61" s="188">
        <v>1600.76</v>
      </c>
      <c r="G61" s="444"/>
      <c r="H61" s="341">
        <f t="shared" si="3"/>
        <v>49438.2</v>
      </c>
      <c r="I61" s="64">
        <v>47594.7</v>
      </c>
      <c r="J61" s="188">
        <v>1843.5</v>
      </c>
      <c r="K61" s="440"/>
      <c r="L61" s="439">
        <f t="shared" si="19"/>
        <v>0.12217495782613463</v>
      </c>
      <c r="M61" s="440"/>
      <c r="N61" s="500">
        <f>VLOOKUP(B61,'FX rates'!$B$9:$K$124,9,FALSE)</f>
        <v>0.8942500000000001</v>
      </c>
      <c r="O61" s="500">
        <f>VLOOKUP(B61,'FX rates'!$B$9:$K$124,10,FALSE)</f>
        <v>0.84750000000000014</v>
      </c>
      <c r="Q61" s="325" t="s">
        <v>625</v>
      </c>
      <c r="R61" s="341">
        <f t="shared" si="15"/>
        <v>62038.926474699467</v>
      </c>
      <c r="S61" s="64">
        <f t="shared" si="10"/>
        <v>60248.867766284595</v>
      </c>
      <c r="T61" s="188">
        <f t="shared" si="11"/>
        <v>1790.0587084148726</v>
      </c>
      <c r="U61" s="15"/>
      <c r="V61" s="341">
        <f t="shared" si="7"/>
        <v>58334.159292035387</v>
      </c>
      <c r="W61" s="64">
        <f t="shared" si="8"/>
        <v>56158.938053097336</v>
      </c>
      <c r="X61" s="188">
        <f t="shared" si="9"/>
        <v>2175.2212389380529</v>
      </c>
      <c r="Y61" s="75"/>
      <c r="Z61" s="15"/>
      <c r="AA61" s="321">
        <f t="shared" si="20"/>
        <v>6.3509395311880379E-2</v>
      </c>
      <c r="AB61" s="65"/>
      <c r="AC61" s="579"/>
      <c r="AD61" s="1121"/>
      <c r="AE61" s="1120"/>
      <c r="AF61" s="1120"/>
      <c r="AH61" s="1128"/>
      <c r="AI61" s="582"/>
      <c r="AJ61" s="582"/>
      <c r="AK61" s="516"/>
    </row>
    <row r="62" spans="2:37" x14ac:dyDescent="0.25">
      <c r="B62" s="628" t="s">
        <v>78</v>
      </c>
      <c r="C62" s="694" t="s">
        <v>79</v>
      </c>
      <c r="D62" s="341">
        <f t="shared" si="14"/>
        <v>258604.82</v>
      </c>
      <c r="E62" s="64">
        <v>256642.75</v>
      </c>
      <c r="F62" s="188">
        <v>1962.07</v>
      </c>
      <c r="G62" s="444"/>
      <c r="H62" s="341">
        <f t="shared" si="3"/>
        <v>257457.21000000002</v>
      </c>
      <c r="I62" s="64">
        <v>255927.79</v>
      </c>
      <c r="J62" s="188">
        <v>1529.42</v>
      </c>
      <c r="K62" s="440"/>
      <c r="L62" s="439">
        <f t="shared" si="19"/>
        <v>4.4574785844995191E-3</v>
      </c>
      <c r="M62" s="440"/>
      <c r="N62" s="500">
        <f>VLOOKUP(B62,'FX rates'!$B$9:$K$124,9,FALSE)</f>
        <v>332.77583333333337</v>
      </c>
      <c r="O62" s="500">
        <f>VLOOKUP(B62,'FX rates'!$B$9:$K$124,10,FALSE)</f>
        <v>359.91466666666673</v>
      </c>
      <c r="Q62" s="325" t="s">
        <v>78</v>
      </c>
      <c r="R62" s="341">
        <f t="shared" si="15"/>
        <v>777.11418347185668</v>
      </c>
      <c r="S62" s="64">
        <f t="shared" si="10"/>
        <v>771.21811229280968</v>
      </c>
      <c r="T62" s="188">
        <f t="shared" si="11"/>
        <v>5.8960711790469551</v>
      </c>
      <c r="U62" s="15"/>
      <c r="V62" s="341">
        <f t="shared" si="7"/>
        <v>715.32847600912805</v>
      </c>
      <c r="W62" s="64">
        <f t="shared" si="8"/>
        <v>711.0790798559658</v>
      </c>
      <c r="X62" s="188">
        <f t="shared" si="9"/>
        <v>4.2493961531622304</v>
      </c>
      <c r="Y62" s="75"/>
      <c r="Z62" s="15"/>
      <c r="AA62" s="321">
        <f t="shared" si="20"/>
        <v>8.6373896097965863E-2</v>
      </c>
      <c r="AB62" s="65"/>
      <c r="AC62" s="579"/>
      <c r="AD62" s="1121"/>
      <c r="AE62" s="1120"/>
      <c r="AF62" s="1120"/>
      <c r="AH62" s="1128"/>
      <c r="AI62" s="582"/>
      <c r="AJ62" s="582"/>
      <c r="AK62" s="516"/>
    </row>
    <row r="63" spans="2:37" x14ac:dyDescent="0.25">
      <c r="B63" s="628" t="s">
        <v>636</v>
      </c>
      <c r="C63" s="694" t="s">
        <v>80</v>
      </c>
      <c r="D63" s="341">
        <f t="shared" si="14"/>
        <v>101834.12</v>
      </c>
      <c r="E63" s="64">
        <v>86777.2</v>
      </c>
      <c r="F63" s="188">
        <v>15056.92</v>
      </c>
      <c r="G63" s="444"/>
      <c r="H63" s="341">
        <f t="shared" si="3"/>
        <v>115883.27</v>
      </c>
      <c r="I63" s="64">
        <v>95460.02</v>
      </c>
      <c r="J63" s="188">
        <v>20423.25</v>
      </c>
      <c r="K63" s="440"/>
      <c r="L63" s="439">
        <f t="shared" si="19"/>
        <v>-0.12123536037600602</v>
      </c>
      <c r="M63" s="440"/>
      <c r="N63" s="500">
        <f>VLOOKUP(B63,'FX rates'!$B$9:$K$124,9,FALSE)</f>
        <v>8.8147500000000001</v>
      </c>
      <c r="O63" s="500">
        <f>VLOOKUP(B63,'FX rates'!$B$9:$K$124,10,FALSE)</f>
        <v>8.1669166666666655</v>
      </c>
      <c r="Q63" s="325" t="s">
        <v>636</v>
      </c>
      <c r="R63" s="341">
        <f t="shared" si="15"/>
        <v>11552.695198389063</v>
      </c>
      <c r="S63" s="64">
        <f t="shared" si="10"/>
        <v>9844.5446552653211</v>
      </c>
      <c r="T63" s="188">
        <f t="shared" si="11"/>
        <v>1708.1505431237415</v>
      </c>
      <c r="U63" s="15"/>
      <c r="V63" s="341">
        <f t="shared" si="7"/>
        <v>14189.353795291983</v>
      </c>
      <c r="W63" s="64">
        <f t="shared" si="8"/>
        <v>11688.624225789008</v>
      </c>
      <c r="X63" s="188">
        <f t="shared" si="9"/>
        <v>2500.7295695029748</v>
      </c>
      <c r="Y63" s="75"/>
      <c r="Z63" s="15"/>
      <c r="AA63" s="321">
        <f t="shared" si="20"/>
        <v>-0.18581949783913077</v>
      </c>
      <c r="AB63" s="65"/>
      <c r="AC63" s="579"/>
      <c r="AD63" s="1121"/>
      <c r="AE63" s="1120"/>
      <c r="AF63" s="1120"/>
      <c r="AH63" s="1128"/>
      <c r="AI63" s="582"/>
      <c r="AJ63" s="582"/>
      <c r="AK63" s="516"/>
    </row>
    <row r="64" spans="2:37" x14ac:dyDescent="0.25">
      <c r="B64" s="628" t="s">
        <v>138</v>
      </c>
      <c r="C64" s="694" t="s">
        <v>83</v>
      </c>
      <c r="D64" s="341">
        <f t="shared" si="14"/>
        <v>54228.06</v>
      </c>
      <c r="E64" s="64">
        <v>54228.06</v>
      </c>
      <c r="F64" s="188">
        <v>0</v>
      </c>
      <c r="G64" s="444"/>
      <c r="H64" s="341">
        <f t="shared" si="3"/>
        <v>10388.9</v>
      </c>
      <c r="I64" s="64">
        <v>10388.9</v>
      </c>
      <c r="J64" s="188">
        <v>0</v>
      </c>
      <c r="K64" s="440"/>
      <c r="L64" s="439">
        <f t="shared" si="19"/>
        <v>4.2198076793500752</v>
      </c>
      <c r="M64" s="440"/>
      <c r="N64" s="500">
        <f>VLOOKUP(B64,'FX rates'!$B$9:$K$124,9,FALSE)</f>
        <v>3.749333333333333</v>
      </c>
      <c r="O64" s="500">
        <f>VLOOKUP(B64,'FX rates'!$B$9:$K$124,10,FALSE)</f>
        <v>3.7485833333333338</v>
      </c>
      <c r="Q64" s="325" t="s">
        <v>138</v>
      </c>
      <c r="R64" s="341">
        <f t="shared" si="15"/>
        <v>14463.387268847797</v>
      </c>
      <c r="S64" s="64">
        <f t="shared" si="10"/>
        <v>14463.387268847797</v>
      </c>
      <c r="T64" s="188">
        <f t="shared" si="11"/>
        <v>0</v>
      </c>
      <c r="U64" s="15"/>
      <c r="V64" s="341">
        <f t="shared" si="7"/>
        <v>2771.4203143409727</v>
      </c>
      <c r="W64" s="64">
        <f t="shared" si="8"/>
        <v>2771.4203143409727</v>
      </c>
      <c r="X64" s="188">
        <f t="shared" si="9"/>
        <v>0</v>
      </c>
      <c r="Y64" s="75"/>
      <c r="Z64" s="15"/>
      <c r="AA64" s="321">
        <f t="shared" si="20"/>
        <v>4.2187635321880448</v>
      </c>
      <c r="AB64" s="65"/>
      <c r="AC64" s="579"/>
      <c r="AD64" s="1121"/>
      <c r="AE64" s="1120"/>
      <c r="AF64" s="1120"/>
      <c r="AH64" s="1128"/>
      <c r="AI64" s="582"/>
      <c r="AJ64" s="582"/>
      <c r="AK64" s="516"/>
    </row>
    <row r="65" spans="2:37" x14ac:dyDescent="0.25">
      <c r="B65" s="628" t="s">
        <v>84</v>
      </c>
      <c r="C65" s="694" t="s">
        <v>85</v>
      </c>
      <c r="D65" s="341">
        <f t="shared" si="14"/>
        <v>21324.75</v>
      </c>
      <c r="E65" s="64">
        <v>20735.62</v>
      </c>
      <c r="F65" s="188">
        <v>589.13</v>
      </c>
      <c r="G65" s="444"/>
      <c r="H65" s="341">
        <f t="shared" si="3"/>
        <v>11676.890000000001</v>
      </c>
      <c r="I65" s="64">
        <v>10944.7</v>
      </c>
      <c r="J65" s="188">
        <v>732.19</v>
      </c>
      <c r="K65" s="440"/>
      <c r="L65" s="439">
        <f t="shared" si="19"/>
        <v>0.82623541028475889</v>
      </c>
      <c r="M65" s="440"/>
      <c r="N65" s="500">
        <f>VLOOKUP(B65,'FX rates'!$B$9:$K$124,9,FALSE)</f>
        <v>0.99299999999999999</v>
      </c>
      <c r="O65" s="500">
        <f>VLOOKUP(B65,'FX rates'!$B$9:$K$124,10,FALSE)</f>
        <v>0.97633333333333328</v>
      </c>
      <c r="Q65" s="325" t="s">
        <v>84</v>
      </c>
      <c r="R65" s="341">
        <f t="shared" si="15"/>
        <v>21475.075528700905</v>
      </c>
      <c r="S65" s="64">
        <f t="shared" si="10"/>
        <v>20881.792547834844</v>
      </c>
      <c r="T65" s="188">
        <f t="shared" si="11"/>
        <v>593.28298086606242</v>
      </c>
      <c r="U65" s="15"/>
      <c r="V65" s="341">
        <f t="shared" si="7"/>
        <v>11959.941959713215</v>
      </c>
      <c r="W65" s="64">
        <f t="shared" si="8"/>
        <v>11210.003414134519</v>
      </c>
      <c r="X65" s="188">
        <f t="shared" si="9"/>
        <v>749.93854557869588</v>
      </c>
      <c r="Y65" s="75"/>
      <c r="Z65" s="15"/>
      <c r="AA65" s="321">
        <f t="shared" si="20"/>
        <v>0.79558359070965357</v>
      </c>
      <c r="AB65" s="65"/>
      <c r="AC65" s="579"/>
      <c r="AD65" s="1121"/>
      <c r="AE65" s="1120"/>
      <c r="AF65" s="1120"/>
      <c r="AH65" s="1128"/>
      <c r="AI65" s="582"/>
      <c r="AJ65" s="582"/>
      <c r="AK65" s="516"/>
    </row>
    <row r="66" spans="2:37" x14ac:dyDescent="0.25">
      <c r="B66" s="628" t="s">
        <v>139</v>
      </c>
      <c r="C66" s="694" t="s">
        <v>140</v>
      </c>
      <c r="D66" s="341">
        <f t="shared" si="14"/>
        <v>104098100</v>
      </c>
      <c r="E66" s="64">
        <v>104098100</v>
      </c>
      <c r="F66" s="188">
        <v>0</v>
      </c>
      <c r="G66" s="444"/>
      <c r="H66" s="341">
        <f t="shared" si="3"/>
        <v>78923182</v>
      </c>
      <c r="I66" s="64">
        <v>78923182</v>
      </c>
      <c r="J66" s="188">
        <v>0</v>
      </c>
      <c r="K66" s="444"/>
      <c r="L66" s="439">
        <f t="shared" si="19"/>
        <v>0.31898001781022978</v>
      </c>
      <c r="M66" s="440"/>
      <c r="N66" s="500">
        <f>VLOOKUP(B66,'FX rates'!$B$9:$K$124,9,FALSE)</f>
        <v>42011.666666666664</v>
      </c>
      <c r="O66" s="500">
        <f>VLOOKUP(B66,'FX rates'!$B$9:$K$124,10,FALSE)</f>
        <v>41033.816666666666</v>
      </c>
      <c r="Q66" s="325" t="s">
        <v>139</v>
      </c>
      <c r="R66" s="341">
        <f t="shared" si="15"/>
        <v>2477.8379021700321</v>
      </c>
      <c r="S66" s="64">
        <f t="shared" si="10"/>
        <v>2477.8379021700321</v>
      </c>
      <c r="T66" s="188">
        <f t="shared" si="11"/>
        <v>0</v>
      </c>
      <c r="U66" s="15"/>
      <c r="V66" s="341">
        <f t="shared" si="7"/>
        <v>1923.3692698176992</v>
      </c>
      <c r="W66" s="64">
        <f t="shared" si="8"/>
        <v>1923.3692698176992</v>
      </c>
      <c r="X66" s="188">
        <f t="shared" si="9"/>
        <v>0</v>
      </c>
      <c r="Y66" s="75"/>
      <c r="Z66" s="15"/>
      <c r="AA66" s="321">
        <f t="shared" si="20"/>
        <v>0.28827986443023845</v>
      </c>
      <c r="AC66" s="579"/>
      <c r="AD66" s="1121"/>
      <c r="AE66" s="1120"/>
      <c r="AF66" s="1120"/>
      <c r="AH66" s="1128"/>
      <c r="AI66" s="582"/>
      <c r="AJ66" s="582"/>
      <c r="AK66" s="516"/>
    </row>
    <row r="67" spans="2:37" x14ac:dyDescent="0.25">
      <c r="B67" s="628" t="s">
        <v>88</v>
      </c>
      <c r="C67" s="694" t="s">
        <v>89</v>
      </c>
      <c r="D67" s="341">
        <f t="shared" si="14"/>
        <v>24518</v>
      </c>
      <c r="E67" s="64">
        <v>24518</v>
      </c>
      <c r="F67" s="188">
        <v>0</v>
      </c>
      <c r="G67" s="444"/>
      <c r="H67" s="341">
        <f t="shared" si="3"/>
        <v>41166</v>
      </c>
      <c r="I67" s="64">
        <v>41166</v>
      </c>
      <c r="J67" s="188">
        <v>0</v>
      </c>
      <c r="K67" s="440"/>
      <c r="L67" s="439">
        <f t="shared" si="19"/>
        <v>-0.40441140747218574</v>
      </c>
      <c r="M67" s="440"/>
      <c r="N67" s="500">
        <f>VLOOKUP(B67,'FX rates'!$B$9:$K$124,9,FALSE)</f>
        <v>3.55925</v>
      </c>
      <c r="O67" s="500">
        <f>VLOOKUP(B67,'FX rates'!$B$9:$K$124,10,FALSE)</f>
        <v>3.6051666666666673</v>
      </c>
      <c r="Q67" s="325" t="s">
        <v>88</v>
      </c>
      <c r="R67" s="341">
        <f t="shared" si="15"/>
        <v>6888.529886914378</v>
      </c>
      <c r="S67" s="64">
        <f t="shared" si="10"/>
        <v>6888.529886914378</v>
      </c>
      <c r="T67" s="188">
        <f t="shared" si="11"/>
        <v>0</v>
      </c>
      <c r="U67" s="15"/>
      <c r="V67" s="341">
        <f t="shared" si="7"/>
        <v>11418.612176968238</v>
      </c>
      <c r="W67" s="64">
        <f t="shared" si="8"/>
        <v>11418.612176968238</v>
      </c>
      <c r="X67" s="188">
        <f t="shared" si="9"/>
        <v>0</v>
      </c>
      <c r="Y67" s="75"/>
      <c r="Z67" s="15"/>
      <c r="AA67" s="321">
        <f t="shared" si="20"/>
        <v>-0.3967279227848024</v>
      </c>
      <c r="AB67" s="65"/>
      <c r="AC67" s="579"/>
      <c r="AD67" s="1121"/>
      <c r="AE67" s="1120"/>
      <c r="AF67" s="1120"/>
      <c r="AH67" s="1128"/>
      <c r="AI67" s="582"/>
      <c r="AJ67" s="582"/>
      <c r="AK67" s="516"/>
    </row>
    <row r="68" spans="2:37" x14ac:dyDescent="0.25">
      <c r="B68" s="628" t="s">
        <v>333</v>
      </c>
      <c r="C68" s="694" t="s">
        <v>66</v>
      </c>
      <c r="D68" s="341">
        <f t="shared" si="14"/>
        <v>19592.8</v>
      </c>
      <c r="E68" s="64">
        <v>19592.8</v>
      </c>
      <c r="F68" s="188">
        <v>0</v>
      </c>
      <c r="G68" s="444"/>
      <c r="H68" s="341">
        <f t="shared" si="3"/>
        <v>12278.77</v>
      </c>
      <c r="I68" s="64">
        <v>12278.77</v>
      </c>
      <c r="J68" s="188">
        <v>0</v>
      </c>
      <c r="K68" s="440"/>
      <c r="L68" s="439">
        <f t="shared" si="19"/>
        <v>0.5956647123449661</v>
      </c>
      <c r="M68" s="440"/>
      <c r="N68" s="500">
        <f>VLOOKUP(B68,'FX rates'!$B$9:$K$124,9,FALSE)</f>
        <v>16.742583333333332</v>
      </c>
      <c r="O68" s="500">
        <f>VLOOKUP(B68,'FX rates'!$B$9:$K$124,10,FALSE)</f>
        <v>17.784500000000001</v>
      </c>
      <c r="Q68" s="325" t="s">
        <v>333</v>
      </c>
      <c r="R68" s="341">
        <f t="shared" si="15"/>
        <v>1170.2375678783144</v>
      </c>
      <c r="S68" s="64">
        <f t="shared" si="10"/>
        <v>1170.2375678783144</v>
      </c>
      <c r="T68" s="188">
        <f t="shared" si="11"/>
        <v>0</v>
      </c>
      <c r="U68" s="15"/>
      <c r="V68" s="341">
        <f t="shared" si="7"/>
        <v>690.41974753296404</v>
      </c>
      <c r="W68" s="64">
        <f t="shared" si="8"/>
        <v>690.41974753296404</v>
      </c>
      <c r="X68" s="188">
        <f t="shared" si="9"/>
        <v>0</v>
      </c>
      <c r="Y68" s="75"/>
      <c r="Z68" s="15"/>
      <c r="AA68" s="321">
        <f t="shared" si="20"/>
        <v>0.69496537730830399</v>
      </c>
      <c r="AB68" s="65"/>
      <c r="AC68" s="579"/>
      <c r="AD68" s="1121"/>
      <c r="AE68" s="1120"/>
      <c r="AF68" s="1120"/>
      <c r="AH68" s="1128"/>
      <c r="AI68" s="582"/>
      <c r="AJ68" s="582"/>
      <c r="AK68" s="516"/>
    </row>
    <row r="69" spans="2:37" x14ac:dyDescent="0.25">
      <c r="B69" s="628" t="s">
        <v>424</v>
      </c>
      <c r="C69" s="694" t="s">
        <v>124</v>
      </c>
      <c r="D69" s="341">
        <f t="shared" si="14"/>
        <v>0</v>
      </c>
      <c r="E69" s="64">
        <v>0</v>
      </c>
      <c r="F69" s="188">
        <v>0</v>
      </c>
      <c r="G69" s="444"/>
      <c r="H69" s="341">
        <f t="shared" si="3"/>
        <v>62.58</v>
      </c>
      <c r="I69" s="64">
        <v>62.58</v>
      </c>
      <c r="J69" s="188">
        <v>0</v>
      </c>
      <c r="K69" s="444"/>
      <c r="L69" s="439">
        <f t="shared" si="19"/>
        <v>-1</v>
      </c>
      <c r="M69" s="440"/>
      <c r="N69" s="500">
        <f>VLOOKUP(B69,'FX rates'!$B$9:$K$124,9,FALSE)</f>
        <v>2.8904999999999998</v>
      </c>
      <c r="O69" s="500">
        <f>VLOOKUP(B69,'FX rates'!$B$9:$K$124,10,FALSE)</f>
        <v>2.6392500000000001</v>
      </c>
      <c r="Q69" s="325" t="s">
        <v>424</v>
      </c>
      <c r="R69" s="341">
        <f t="shared" si="15"/>
        <v>0</v>
      </c>
      <c r="S69" s="64">
        <f t="shared" si="10"/>
        <v>0</v>
      </c>
      <c r="T69" s="188">
        <f t="shared" si="11"/>
        <v>0</v>
      </c>
      <c r="U69" s="15"/>
      <c r="V69" s="341">
        <f t="shared" si="7"/>
        <v>23.711281614094911</v>
      </c>
      <c r="W69" s="64">
        <f t="shared" si="8"/>
        <v>23.711281614094911</v>
      </c>
      <c r="X69" s="188">
        <f t="shared" si="9"/>
        <v>0</v>
      </c>
      <c r="Y69" s="75"/>
      <c r="Z69" s="15"/>
      <c r="AA69" s="321">
        <f t="shared" si="20"/>
        <v>-1</v>
      </c>
      <c r="AC69" s="579"/>
      <c r="AD69" s="1121"/>
      <c r="AE69" s="1120"/>
      <c r="AF69" s="1120"/>
      <c r="AH69" s="1128"/>
      <c r="AI69" s="582"/>
      <c r="AJ69" s="582"/>
      <c r="AK69" s="516"/>
    </row>
    <row r="70" spans="2:37" x14ac:dyDescent="0.25">
      <c r="B70" s="628" t="s">
        <v>141</v>
      </c>
      <c r="C70" s="694" t="s">
        <v>142</v>
      </c>
      <c r="D70" s="341">
        <f t="shared" si="14"/>
        <v>1.57</v>
      </c>
      <c r="E70" s="64">
        <v>1.57</v>
      </c>
      <c r="F70" s="188">
        <v>0</v>
      </c>
      <c r="G70" s="444"/>
      <c r="H70" s="341">
        <f t="shared" si="3"/>
        <v>381.34</v>
      </c>
      <c r="I70" s="64">
        <v>377.2</v>
      </c>
      <c r="J70" s="188">
        <v>4.1399999999999997</v>
      </c>
      <c r="K70" s="444"/>
      <c r="L70" s="439">
        <f t="shared" si="19"/>
        <v>-0.99588293910945613</v>
      </c>
      <c r="M70" s="440"/>
      <c r="N70" s="500">
        <f>VLOOKUP(B70,'FX rates'!$B$9:$K$124,9,FALSE)</f>
        <v>25.69</v>
      </c>
      <c r="O70" s="500">
        <f>VLOOKUP(B70,'FX rates'!$B$9:$K$124,10,FALSE)</f>
        <v>27.148416666666666</v>
      </c>
      <c r="Q70" s="325" t="s">
        <v>141</v>
      </c>
      <c r="R70" s="341">
        <f t="shared" si="15"/>
        <v>6.1113273647333592E-2</v>
      </c>
      <c r="S70" s="64">
        <f t="shared" si="10"/>
        <v>6.1113273647333592E-2</v>
      </c>
      <c r="T70" s="188">
        <f t="shared" si="11"/>
        <v>0</v>
      </c>
      <c r="U70" s="15"/>
      <c r="V70" s="341">
        <f t="shared" si="7"/>
        <v>14.046491354621663</v>
      </c>
      <c r="W70" s="64">
        <f t="shared" si="8"/>
        <v>13.893996273570282</v>
      </c>
      <c r="X70" s="188">
        <f t="shared" si="9"/>
        <v>0.15249508105138113</v>
      </c>
      <c r="Y70" s="75"/>
      <c r="Z70" s="15"/>
      <c r="AA70" s="321">
        <f t="shared" si="20"/>
        <v>-0.99564921430523456</v>
      </c>
      <c r="AC70" s="579"/>
      <c r="AD70" s="1121"/>
      <c r="AE70" s="1120"/>
      <c r="AF70" s="1120"/>
      <c r="AH70" s="1128"/>
      <c r="AI70" s="582"/>
      <c r="AJ70" s="582"/>
      <c r="AK70" s="516"/>
    </row>
    <row r="71" spans="2:37" x14ac:dyDescent="0.25">
      <c r="B71" s="628" t="s">
        <v>143</v>
      </c>
      <c r="C71" s="694" t="s">
        <v>144</v>
      </c>
      <c r="D71" s="341">
        <f t="shared" si="14"/>
        <v>6820.75</v>
      </c>
      <c r="E71" s="64">
        <v>6810.21</v>
      </c>
      <c r="F71" s="188">
        <v>10.54</v>
      </c>
      <c r="G71" s="444"/>
      <c r="H71" s="341">
        <f t="shared" si="3"/>
        <v>11252.77</v>
      </c>
      <c r="I71" s="64">
        <v>11047.2</v>
      </c>
      <c r="J71" s="188">
        <v>205.57</v>
      </c>
      <c r="K71" s="444"/>
      <c r="L71" s="439">
        <f t="shared" si="19"/>
        <v>-0.39386035616119408</v>
      </c>
      <c r="M71" s="440"/>
      <c r="N71" s="500">
        <f>VLOOKUP(B71,'FX rates'!$B$9:$K$124,9,FALSE)</f>
        <v>3.8406666666666673</v>
      </c>
      <c r="O71" s="500">
        <f>VLOOKUP(B71,'FX rates'!$B$9:$K$124,10,FALSE)</f>
        <v>3.6210833333333343</v>
      </c>
      <c r="Q71" s="325" t="s">
        <v>143</v>
      </c>
      <c r="R71" s="341">
        <f t="shared" si="15"/>
        <v>1775.9286582190589</v>
      </c>
      <c r="S71" s="64">
        <f t="shared" si="10"/>
        <v>1773.1843429960074</v>
      </c>
      <c r="T71" s="188">
        <f t="shared" si="11"/>
        <v>2.7443152230515531</v>
      </c>
      <c r="U71" s="15"/>
      <c r="V71" s="341">
        <f t="shared" si="7"/>
        <v>3107.5700181805623</v>
      </c>
      <c r="W71" s="64">
        <f t="shared" si="8"/>
        <v>3050.7997146342018</v>
      </c>
      <c r="X71" s="188">
        <f t="shared" si="9"/>
        <v>56.770303546360417</v>
      </c>
      <c r="Y71" s="75"/>
      <c r="Z71" s="15"/>
      <c r="AA71" s="321">
        <f t="shared" si="20"/>
        <v>-0.42851531974206658</v>
      </c>
      <c r="AC71" s="579"/>
      <c r="AD71" s="1121"/>
      <c r="AE71" s="1120"/>
      <c r="AF71" s="1120"/>
      <c r="AH71" s="1128"/>
      <c r="AI71" s="1129"/>
      <c r="AJ71" s="1129"/>
      <c r="AK71" s="516"/>
    </row>
    <row r="72" spans="2:37" x14ac:dyDescent="0.25">
      <c r="B72" s="636" t="s">
        <v>145</v>
      </c>
      <c r="C72" s="695" t="s">
        <v>146</v>
      </c>
      <c r="D72" s="342">
        <f t="shared" si="14"/>
        <v>523.36</v>
      </c>
      <c r="E72" s="189">
        <v>523.36</v>
      </c>
      <c r="F72" s="190">
        <v>0</v>
      </c>
      <c r="G72" s="444"/>
      <c r="H72" s="342">
        <f t="shared" si="3"/>
        <v>542.66999999999996</v>
      </c>
      <c r="I72" s="189">
        <v>542.66999999999996</v>
      </c>
      <c r="J72" s="190">
        <v>0</v>
      </c>
      <c r="K72" s="440"/>
      <c r="L72" s="503">
        <f t="shared" si="17"/>
        <v>-3.5583319512779266E-2</v>
      </c>
      <c r="M72" s="440"/>
      <c r="N72" s="501">
        <f>VLOOKUP(B72,'FX rates'!$B$9:$K$124,9,FALSE)</f>
        <v>6.6323333333333343</v>
      </c>
      <c r="O72" s="501">
        <f>VLOOKUP(B72,'FX rates'!$B$9:$K$124,10,FALSE)</f>
        <v>6.2906666666666666</v>
      </c>
      <c r="Q72" s="327" t="s">
        <v>145</v>
      </c>
      <c r="R72" s="342">
        <f t="shared" si="15"/>
        <v>78.910388500779007</v>
      </c>
      <c r="S72" s="189">
        <f t="shared" si="10"/>
        <v>78.910388500779007</v>
      </c>
      <c r="T72" s="190">
        <f t="shared" si="11"/>
        <v>0</v>
      </c>
      <c r="U72" s="15"/>
      <c r="V72" s="342">
        <f t="shared" si="7"/>
        <v>86.265896566341667</v>
      </c>
      <c r="W72" s="189">
        <f t="shared" si="8"/>
        <v>86.265896566341667</v>
      </c>
      <c r="X72" s="190">
        <f t="shared" si="9"/>
        <v>0</v>
      </c>
      <c r="Y72" s="75"/>
      <c r="Z72" s="15"/>
      <c r="AA72" s="322">
        <f t="shared" si="18"/>
        <v>-8.5265537811990422E-2</v>
      </c>
      <c r="AC72" s="579"/>
      <c r="AD72" s="1121"/>
      <c r="AE72" s="1120"/>
      <c r="AF72" s="1120"/>
      <c r="AH72" s="1128"/>
      <c r="AI72" s="1129"/>
      <c r="AJ72" s="1129"/>
      <c r="AK72" s="516"/>
    </row>
    <row r="73" spans="2:37" x14ac:dyDescent="0.25">
      <c r="D73" s="13"/>
      <c r="E73" s="13"/>
      <c r="F73" s="13"/>
      <c r="G73" s="13"/>
      <c r="H73" s="13"/>
      <c r="I73" s="13"/>
      <c r="J73" s="13"/>
      <c r="Q73" s="43"/>
      <c r="R73" s="47"/>
      <c r="S73" s="47"/>
      <c r="T73" s="47"/>
      <c r="U73" s="47"/>
      <c r="V73" s="47"/>
      <c r="W73" s="47"/>
      <c r="X73" s="16"/>
      <c r="Y73" s="75"/>
      <c r="AA73" s="67"/>
      <c r="AB73" s="72"/>
    </row>
    <row r="74" spans="2:37" x14ac:dyDescent="0.25">
      <c r="B74" s="6"/>
      <c r="Q74" s="39"/>
      <c r="R74" s="39"/>
      <c r="S74" s="39"/>
      <c r="T74" s="39"/>
      <c r="U74" s="39"/>
      <c r="V74" s="39"/>
      <c r="W74" s="39"/>
      <c r="X74" s="39"/>
      <c r="Y74" s="39"/>
      <c r="Z74" s="39"/>
      <c r="AA74" s="39"/>
      <c r="AB74" s="39"/>
      <c r="AC74" s="39"/>
      <c r="AD74" s="39"/>
    </row>
    <row r="75" spans="2:37" x14ac:dyDescent="0.25">
      <c r="B75" s="39" t="s">
        <v>90</v>
      </c>
      <c r="N75" s="25"/>
      <c r="Q75" s="39"/>
      <c r="R75" s="39"/>
      <c r="S75" s="39"/>
      <c r="T75" s="39"/>
      <c r="U75" s="39"/>
      <c r="V75" s="39"/>
      <c r="W75" s="39"/>
      <c r="X75" s="39"/>
      <c r="Y75" s="39"/>
      <c r="Z75" s="39"/>
      <c r="AA75" s="39"/>
      <c r="AB75" s="39"/>
      <c r="AC75" s="39"/>
      <c r="AD75" s="39"/>
    </row>
    <row r="76" spans="2:37" x14ac:dyDescent="0.25">
      <c r="B76" s="39" t="s">
        <v>91</v>
      </c>
      <c r="Q76" s="39"/>
      <c r="Y76" s="75"/>
    </row>
    <row r="77" spans="2:37" x14ac:dyDescent="0.25">
      <c r="B77" s="43" t="s">
        <v>92</v>
      </c>
      <c r="Q77" s="43"/>
      <c r="Y77" s="75"/>
    </row>
    <row r="78" spans="2:37" x14ac:dyDescent="0.25">
      <c r="B78" s="39" t="s">
        <v>102</v>
      </c>
      <c r="Q78" s="39"/>
      <c r="Y78" s="75"/>
    </row>
    <row r="79" spans="2:37" x14ac:dyDescent="0.25">
      <c r="B79" s="39" t="s">
        <v>103</v>
      </c>
      <c r="Q79" s="39"/>
      <c r="Y79" s="75"/>
    </row>
    <row r="80" spans="2:37" x14ac:dyDescent="0.25">
      <c r="Y80" s="75"/>
    </row>
    <row r="81" spans="2:17" x14ac:dyDescent="0.25">
      <c r="B81" s="39" t="s">
        <v>747</v>
      </c>
      <c r="Q81" s="39"/>
    </row>
    <row r="82" spans="2:17" x14ac:dyDescent="0.25">
      <c r="B82" s="39" t="s">
        <v>748</v>
      </c>
      <c r="Q82" s="39"/>
    </row>
    <row r="83" spans="2:17" x14ac:dyDescent="0.25">
      <c r="B83" s="39" t="s">
        <v>749</v>
      </c>
      <c r="Q83" s="39"/>
    </row>
    <row r="84" spans="2:17" x14ac:dyDescent="0.25">
      <c r="B84" s="39" t="s">
        <v>750</v>
      </c>
      <c r="Q84" s="39"/>
    </row>
    <row r="85" spans="2:17" x14ac:dyDescent="0.25">
      <c r="B85" s="39" t="s">
        <v>758</v>
      </c>
      <c r="Q85" s="39"/>
    </row>
    <row r="86" spans="2:17" x14ac:dyDescent="0.25">
      <c r="B86" s="39" t="s">
        <v>759</v>
      </c>
      <c r="Q86" s="39"/>
    </row>
    <row r="87" spans="2:17" x14ac:dyDescent="0.25">
      <c r="B87" s="39" t="s">
        <v>752</v>
      </c>
      <c r="Q87" s="39"/>
    </row>
    <row r="88" spans="2:17" x14ac:dyDescent="0.25">
      <c r="B88" s="1" t="s">
        <v>753</v>
      </c>
      <c r="Q88" s="39"/>
    </row>
    <row r="89" spans="2:17" x14ac:dyDescent="0.25">
      <c r="B89" s="39" t="s">
        <v>761</v>
      </c>
      <c r="Q89" s="39"/>
    </row>
    <row r="90" spans="2:17" x14ac:dyDescent="0.25">
      <c r="B90" s="39" t="s">
        <v>760</v>
      </c>
      <c r="Q90" s="39"/>
    </row>
    <row r="91" spans="2:17" x14ac:dyDescent="0.25">
      <c r="B91" s="39" t="s">
        <v>755</v>
      </c>
    </row>
    <row r="92" spans="2:17" x14ac:dyDescent="0.25">
      <c r="B92" s="39" t="s">
        <v>756</v>
      </c>
    </row>
    <row r="93" spans="2:17" x14ac:dyDescent="0.25">
      <c r="B93" s="39" t="s">
        <v>757</v>
      </c>
      <c r="Q93" s="6"/>
    </row>
  </sheetData>
  <mergeCells count="15">
    <mergeCell ref="AA5:AA7"/>
    <mergeCell ref="D6:D7"/>
    <mergeCell ref="H6:H7"/>
    <mergeCell ref="R6:R7"/>
    <mergeCell ref="V6:V7"/>
    <mergeCell ref="N5:N7"/>
    <mergeCell ref="O5:O7"/>
    <mergeCell ref="Q5:Q7"/>
    <mergeCell ref="R5:T5"/>
    <mergeCell ref="V5:X5"/>
    <mergeCell ref="B5:B7"/>
    <mergeCell ref="C5:C7"/>
    <mergeCell ref="D5:F5"/>
    <mergeCell ref="H5:J5"/>
    <mergeCell ref="L5:L7"/>
  </mergeCells>
  <dataValidations count="1">
    <dataValidation type="decimal" operator="greaterThan" allowBlank="1" showInputMessage="1" showErrorMessage="1" prompt="Please enter number in millions of local currency" sqref="I47:I48 AI47:AI48" xr:uid="{A4D85641-BCF9-4F5E-9C1C-5C30A827AFBF}">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76"/>
  <sheetViews>
    <sheetView showGridLines="0" zoomScale="85" zoomScaleNormal="85" workbookViewId="0">
      <selection activeCell="F2" sqref="F2"/>
    </sheetView>
  </sheetViews>
  <sheetFormatPr defaultColWidth="11.42578125" defaultRowHeight="15" x14ac:dyDescent="0.25"/>
  <cols>
    <col min="1" max="1" width="2.85546875" style="1" customWidth="1"/>
    <col min="2" max="2" width="45.85546875" style="1" customWidth="1"/>
    <col min="3" max="3" width="5.28515625" style="1" customWidth="1"/>
    <col min="4" max="6" width="15.7109375" style="1" customWidth="1"/>
    <col min="7" max="7" width="2.85546875" style="1" customWidth="1"/>
    <col min="8" max="10" width="15.7109375" style="1" customWidth="1"/>
    <col min="11" max="11" width="2.85546875" style="1" customWidth="1"/>
    <col min="12" max="12" width="10.85546875" style="1" customWidth="1"/>
    <col min="13" max="13" width="2.85546875" style="1" customWidth="1"/>
    <col min="14" max="15" width="15.7109375" style="1" customWidth="1"/>
    <col min="16" max="16" width="2.85546875" style="1" customWidth="1"/>
    <col min="17" max="17" width="45.85546875" style="1" customWidth="1"/>
    <col min="18" max="20" width="15.7109375" style="1" customWidth="1"/>
    <col min="21" max="21" width="2.85546875" style="1" customWidth="1"/>
    <col min="22" max="24" width="15.7109375" style="1" customWidth="1"/>
    <col min="25" max="25" width="2.85546875" style="1" customWidth="1"/>
    <col min="26" max="26" width="10.85546875" style="1" customWidth="1"/>
    <col min="27" max="27" width="2.85546875" style="1" customWidth="1"/>
    <col min="28" max="28" width="11.42578125" style="253"/>
    <col min="29" max="254" width="11.42578125" style="1"/>
    <col min="255" max="255" width="2.85546875" style="1" customWidth="1"/>
    <col min="256" max="256" width="45.85546875" style="1" customWidth="1"/>
    <col min="257" max="257" width="5.28515625" style="1" bestFit="1" customWidth="1"/>
    <col min="258" max="260" width="15.7109375" style="1" customWidth="1"/>
    <col min="261" max="261" width="2.85546875" style="1" customWidth="1"/>
    <col min="262" max="264" width="15.7109375" style="1" customWidth="1"/>
    <col min="265" max="266" width="2.85546875" style="1" customWidth="1"/>
    <col min="267" max="267" width="10.85546875" style="1" customWidth="1"/>
    <col min="268" max="268" width="2.85546875" style="1" customWidth="1"/>
    <col min="269" max="270" width="15.7109375" style="1" customWidth="1"/>
    <col min="271" max="271" width="2.85546875" style="1" customWidth="1"/>
    <col min="272" max="272" width="45.85546875" style="1" customWidth="1"/>
    <col min="273" max="275" width="15.7109375" style="1" customWidth="1"/>
    <col min="276" max="276" width="2.85546875" style="1" customWidth="1"/>
    <col min="277" max="279" width="15.7109375" style="1" customWidth="1"/>
    <col min="280" max="281" width="2.85546875" style="1" customWidth="1"/>
    <col min="282" max="282" width="10.85546875" style="1" customWidth="1"/>
    <col min="283" max="283" width="2.85546875" style="1" customWidth="1"/>
    <col min="284" max="510" width="11.42578125" style="1"/>
    <col min="511" max="511" width="2.85546875" style="1" customWidth="1"/>
    <col min="512" max="512" width="45.85546875" style="1" customWidth="1"/>
    <col min="513" max="513" width="5.28515625" style="1" bestFit="1" customWidth="1"/>
    <col min="514" max="516" width="15.7109375" style="1" customWidth="1"/>
    <col min="517" max="517" width="2.85546875" style="1" customWidth="1"/>
    <col min="518" max="520" width="15.7109375" style="1" customWidth="1"/>
    <col min="521" max="522" width="2.85546875" style="1" customWidth="1"/>
    <col min="523" max="523" width="10.85546875" style="1" customWidth="1"/>
    <col min="524" max="524" width="2.85546875" style="1" customWidth="1"/>
    <col min="525" max="526" width="15.7109375" style="1" customWidth="1"/>
    <col min="527" max="527" width="2.85546875" style="1" customWidth="1"/>
    <col min="528" max="528" width="45.85546875" style="1" customWidth="1"/>
    <col min="529" max="531" width="15.7109375" style="1" customWidth="1"/>
    <col min="532" max="532" width="2.85546875" style="1" customWidth="1"/>
    <col min="533" max="535" width="15.7109375" style="1" customWidth="1"/>
    <col min="536" max="537" width="2.85546875" style="1" customWidth="1"/>
    <col min="538" max="538" width="10.85546875" style="1" customWidth="1"/>
    <col min="539" max="539" width="2.85546875" style="1" customWidth="1"/>
    <col min="540" max="766" width="11.42578125" style="1"/>
    <col min="767" max="767" width="2.85546875" style="1" customWidth="1"/>
    <col min="768" max="768" width="45.85546875" style="1" customWidth="1"/>
    <col min="769" max="769" width="5.28515625" style="1" bestFit="1" customWidth="1"/>
    <col min="770" max="772" width="15.7109375" style="1" customWidth="1"/>
    <col min="773" max="773" width="2.85546875" style="1" customWidth="1"/>
    <col min="774" max="776" width="15.7109375" style="1" customWidth="1"/>
    <col min="777" max="778" width="2.85546875" style="1" customWidth="1"/>
    <col min="779" max="779" width="10.85546875" style="1" customWidth="1"/>
    <col min="780" max="780" width="2.85546875" style="1" customWidth="1"/>
    <col min="781" max="782" width="15.7109375" style="1" customWidth="1"/>
    <col min="783" max="783" width="2.85546875" style="1" customWidth="1"/>
    <col min="784" max="784" width="45.85546875" style="1" customWidth="1"/>
    <col min="785" max="787" width="15.7109375" style="1" customWidth="1"/>
    <col min="788" max="788" width="2.85546875" style="1" customWidth="1"/>
    <col min="789" max="791" width="15.7109375" style="1" customWidth="1"/>
    <col min="792" max="793" width="2.85546875" style="1" customWidth="1"/>
    <col min="794" max="794" width="10.85546875" style="1" customWidth="1"/>
    <col min="795" max="795" width="2.85546875" style="1" customWidth="1"/>
    <col min="796" max="1022" width="11.42578125" style="1"/>
    <col min="1023" max="1023" width="2.85546875" style="1" customWidth="1"/>
    <col min="1024" max="1024" width="45.85546875" style="1" customWidth="1"/>
    <col min="1025" max="1025" width="5.28515625" style="1" bestFit="1" customWidth="1"/>
    <col min="1026" max="1028" width="15.7109375" style="1" customWidth="1"/>
    <col min="1029" max="1029" width="2.85546875" style="1" customWidth="1"/>
    <col min="1030" max="1032" width="15.7109375" style="1" customWidth="1"/>
    <col min="1033" max="1034" width="2.85546875" style="1" customWidth="1"/>
    <col min="1035" max="1035" width="10.85546875" style="1" customWidth="1"/>
    <col min="1036" max="1036" width="2.85546875" style="1" customWidth="1"/>
    <col min="1037" max="1038" width="15.7109375" style="1" customWidth="1"/>
    <col min="1039" max="1039" width="2.85546875" style="1" customWidth="1"/>
    <col min="1040" max="1040" width="45.85546875" style="1" customWidth="1"/>
    <col min="1041" max="1043" width="15.7109375" style="1" customWidth="1"/>
    <col min="1044" max="1044" width="2.85546875" style="1" customWidth="1"/>
    <col min="1045" max="1047" width="15.7109375" style="1" customWidth="1"/>
    <col min="1048" max="1049" width="2.85546875" style="1" customWidth="1"/>
    <col min="1050" max="1050" width="10.85546875" style="1" customWidth="1"/>
    <col min="1051" max="1051" width="2.85546875" style="1" customWidth="1"/>
    <col min="1052" max="1278" width="11.42578125" style="1"/>
    <col min="1279" max="1279" width="2.85546875" style="1" customWidth="1"/>
    <col min="1280" max="1280" width="45.85546875" style="1" customWidth="1"/>
    <col min="1281" max="1281" width="5.28515625" style="1" bestFit="1" customWidth="1"/>
    <col min="1282" max="1284" width="15.7109375" style="1" customWidth="1"/>
    <col min="1285" max="1285" width="2.85546875" style="1" customWidth="1"/>
    <col min="1286" max="1288" width="15.7109375" style="1" customWidth="1"/>
    <col min="1289" max="1290" width="2.85546875" style="1" customWidth="1"/>
    <col min="1291" max="1291" width="10.85546875" style="1" customWidth="1"/>
    <col min="1292" max="1292" width="2.85546875" style="1" customWidth="1"/>
    <col min="1293" max="1294" width="15.7109375" style="1" customWidth="1"/>
    <col min="1295" max="1295" width="2.85546875" style="1" customWidth="1"/>
    <col min="1296" max="1296" width="45.85546875" style="1" customWidth="1"/>
    <col min="1297" max="1299" width="15.7109375" style="1" customWidth="1"/>
    <col min="1300" max="1300" width="2.85546875" style="1" customWidth="1"/>
    <col min="1301" max="1303" width="15.7109375" style="1" customWidth="1"/>
    <col min="1304" max="1305" width="2.85546875" style="1" customWidth="1"/>
    <col min="1306" max="1306" width="10.85546875" style="1" customWidth="1"/>
    <col min="1307" max="1307" width="2.85546875" style="1" customWidth="1"/>
    <col min="1308" max="1534" width="11.42578125" style="1"/>
    <col min="1535" max="1535" width="2.85546875" style="1" customWidth="1"/>
    <col min="1536" max="1536" width="45.85546875" style="1" customWidth="1"/>
    <col min="1537" max="1537" width="5.28515625" style="1" bestFit="1" customWidth="1"/>
    <col min="1538" max="1540" width="15.7109375" style="1" customWidth="1"/>
    <col min="1541" max="1541" width="2.85546875" style="1" customWidth="1"/>
    <col min="1542" max="1544" width="15.7109375" style="1" customWidth="1"/>
    <col min="1545" max="1546" width="2.85546875" style="1" customWidth="1"/>
    <col min="1547" max="1547" width="10.85546875" style="1" customWidth="1"/>
    <col min="1548" max="1548" width="2.85546875" style="1" customWidth="1"/>
    <col min="1549" max="1550" width="15.7109375" style="1" customWidth="1"/>
    <col min="1551" max="1551" width="2.85546875" style="1" customWidth="1"/>
    <col min="1552" max="1552" width="45.85546875" style="1" customWidth="1"/>
    <col min="1553" max="1555" width="15.7109375" style="1" customWidth="1"/>
    <col min="1556" max="1556" width="2.85546875" style="1" customWidth="1"/>
    <col min="1557" max="1559" width="15.7109375" style="1" customWidth="1"/>
    <col min="1560" max="1561" width="2.85546875" style="1" customWidth="1"/>
    <col min="1562" max="1562" width="10.85546875" style="1" customWidth="1"/>
    <col min="1563" max="1563" width="2.85546875" style="1" customWidth="1"/>
    <col min="1564" max="1790" width="11.42578125" style="1"/>
    <col min="1791" max="1791" width="2.85546875" style="1" customWidth="1"/>
    <col min="1792" max="1792" width="45.85546875" style="1" customWidth="1"/>
    <col min="1793" max="1793" width="5.28515625" style="1" bestFit="1" customWidth="1"/>
    <col min="1794" max="1796" width="15.7109375" style="1" customWidth="1"/>
    <col min="1797" max="1797" width="2.85546875" style="1" customWidth="1"/>
    <col min="1798" max="1800" width="15.7109375" style="1" customWidth="1"/>
    <col min="1801" max="1802" width="2.85546875" style="1" customWidth="1"/>
    <col min="1803" max="1803" width="10.85546875" style="1" customWidth="1"/>
    <col min="1804" max="1804" width="2.85546875" style="1" customWidth="1"/>
    <col min="1805" max="1806" width="15.7109375" style="1" customWidth="1"/>
    <col min="1807" max="1807" width="2.85546875" style="1" customWidth="1"/>
    <col min="1808" max="1808" width="45.85546875" style="1" customWidth="1"/>
    <col min="1809" max="1811" width="15.7109375" style="1" customWidth="1"/>
    <col min="1812" max="1812" width="2.85546875" style="1" customWidth="1"/>
    <col min="1813" max="1815" width="15.7109375" style="1" customWidth="1"/>
    <col min="1816" max="1817" width="2.85546875" style="1" customWidth="1"/>
    <col min="1818" max="1818" width="10.85546875" style="1" customWidth="1"/>
    <col min="1819" max="1819" width="2.85546875" style="1" customWidth="1"/>
    <col min="1820" max="2046" width="11.42578125" style="1"/>
    <col min="2047" max="2047" width="2.85546875" style="1" customWidth="1"/>
    <col min="2048" max="2048" width="45.85546875" style="1" customWidth="1"/>
    <col min="2049" max="2049" width="5.28515625" style="1" bestFit="1" customWidth="1"/>
    <col min="2050" max="2052" width="15.7109375" style="1" customWidth="1"/>
    <col min="2053" max="2053" width="2.85546875" style="1" customWidth="1"/>
    <col min="2054" max="2056" width="15.7109375" style="1" customWidth="1"/>
    <col min="2057" max="2058" width="2.85546875" style="1" customWidth="1"/>
    <col min="2059" max="2059" width="10.85546875" style="1" customWidth="1"/>
    <col min="2060" max="2060" width="2.85546875" style="1" customWidth="1"/>
    <col min="2061" max="2062" width="15.7109375" style="1" customWidth="1"/>
    <col min="2063" max="2063" width="2.85546875" style="1" customWidth="1"/>
    <col min="2064" max="2064" width="45.85546875" style="1" customWidth="1"/>
    <col min="2065" max="2067" width="15.7109375" style="1" customWidth="1"/>
    <col min="2068" max="2068" width="2.85546875" style="1" customWidth="1"/>
    <col min="2069" max="2071" width="15.7109375" style="1" customWidth="1"/>
    <col min="2072" max="2073" width="2.85546875" style="1" customWidth="1"/>
    <col min="2074" max="2074" width="10.85546875" style="1" customWidth="1"/>
    <col min="2075" max="2075" width="2.85546875" style="1" customWidth="1"/>
    <col min="2076" max="2302" width="11.42578125" style="1"/>
    <col min="2303" max="2303" width="2.85546875" style="1" customWidth="1"/>
    <col min="2304" max="2304" width="45.85546875" style="1" customWidth="1"/>
    <col min="2305" max="2305" width="5.28515625" style="1" bestFit="1" customWidth="1"/>
    <col min="2306" max="2308" width="15.7109375" style="1" customWidth="1"/>
    <col min="2309" max="2309" width="2.85546875" style="1" customWidth="1"/>
    <col min="2310" max="2312" width="15.7109375" style="1" customWidth="1"/>
    <col min="2313" max="2314" width="2.85546875" style="1" customWidth="1"/>
    <col min="2315" max="2315" width="10.85546875" style="1" customWidth="1"/>
    <col min="2316" max="2316" width="2.85546875" style="1" customWidth="1"/>
    <col min="2317" max="2318" width="15.7109375" style="1" customWidth="1"/>
    <col min="2319" max="2319" width="2.85546875" style="1" customWidth="1"/>
    <col min="2320" max="2320" width="45.85546875" style="1" customWidth="1"/>
    <col min="2321" max="2323" width="15.7109375" style="1" customWidth="1"/>
    <col min="2324" max="2324" width="2.85546875" style="1" customWidth="1"/>
    <col min="2325" max="2327" width="15.7109375" style="1" customWidth="1"/>
    <col min="2328" max="2329" width="2.85546875" style="1" customWidth="1"/>
    <col min="2330" max="2330" width="10.85546875" style="1" customWidth="1"/>
    <col min="2331" max="2331" width="2.85546875" style="1" customWidth="1"/>
    <col min="2332" max="2558" width="11.42578125" style="1"/>
    <col min="2559" max="2559" width="2.85546875" style="1" customWidth="1"/>
    <col min="2560" max="2560" width="45.85546875" style="1" customWidth="1"/>
    <col min="2561" max="2561" width="5.28515625" style="1" bestFit="1" customWidth="1"/>
    <col min="2562" max="2564" width="15.7109375" style="1" customWidth="1"/>
    <col min="2565" max="2565" width="2.85546875" style="1" customWidth="1"/>
    <col min="2566" max="2568" width="15.7109375" style="1" customWidth="1"/>
    <col min="2569" max="2570" width="2.85546875" style="1" customWidth="1"/>
    <col min="2571" max="2571" width="10.85546875" style="1" customWidth="1"/>
    <col min="2572" max="2572" width="2.85546875" style="1" customWidth="1"/>
    <col min="2573" max="2574" width="15.7109375" style="1" customWidth="1"/>
    <col min="2575" max="2575" width="2.85546875" style="1" customWidth="1"/>
    <col min="2576" max="2576" width="45.85546875" style="1" customWidth="1"/>
    <col min="2577" max="2579" width="15.7109375" style="1" customWidth="1"/>
    <col min="2580" max="2580" width="2.85546875" style="1" customWidth="1"/>
    <col min="2581" max="2583" width="15.7109375" style="1" customWidth="1"/>
    <col min="2584" max="2585" width="2.85546875" style="1" customWidth="1"/>
    <col min="2586" max="2586" width="10.85546875" style="1" customWidth="1"/>
    <col min="2587" max="2587" width="2.85546875" style="1" customWidth="1"/>
    <col min="2588" max="2814" width="11.42578125" style="1"/>
    <col min="2815" max="2815" width="2.85546875" style="1" customWidth="1"/>
    <col min="2816" max="2816" width="45.85546875" style="1" customWidth="1"/>
    <col min="2817" max="2817" width="5.28515625" style="1" bestFit="1" customWidth="1"/>
    <col min="2818" max="2820" width="15.7109375" style="1" customWidth="1"/>
    <col min="2821" max="2821" width="2.85546875" style="1" customWidth="1"/>
    <col min="2822" max="2824" width="15.7109375" style="1" customWidth="1"/>
    <col min="2825" max="2826" width="2.85546875" style="1" customWidth="1"/>
    <col min="2827" max="2827" width="10.85546875" style="1" customWidth="1"/>
    <col min="2828" max="2828" width="2.85546875" style="1" customWidth="1"/>
    <col min="2829" max="2830" width="15.7109375" style="1" customWidth="1"/>
    <col min="2831" max="2831" width="2.85546875" style="1" customWidth="1"/>
    <col min="2832" max="2832" width="45.85546875" style="1" customWidth="1"/>
    <col min="2833" max="2835" width="15.7109375" style="1" customWidth="1"/>
    <col min="2836" max="2836" width="2.85546875" style="1" customWidth="1"/>
    <col min="2837" max="2839" width="15.7109375" style="1" customWidth="1"/>
    <col min="2840" max="2841" width="2.85546875" style="1" customWidth="1"/>
    <col min="2842" max="2842" width="10.85546875" style="1" customWidth="1"/>
    <col min="2843" max="2843" width="2.85546875" style="1" customWidth="1"/>
    <col min="2844" max="3070" width="11.42578125" style="1"/>
    <col min="3071" max="3071" width="2.85546875" style="1" customWidth="1"/>
    <col min="3072" max="3072" width="45.85546875" style="1" customWidth="1"/>
    <col min="3073" max="3073" width="5.28515625" style="1" bestFit="1" customWidth="1"/>
    <col min="3074" max="3076" width="15.7109375" style="1" customWidth="1"/>
    <col min="3077" max="3077" width="2.85546875" style="1" customWidth="1"/>
    <col min="3078" max="3080" width="15.7109375" style="1" customWidth="1"/>
    <col min="3081" max="3082" width="2.85546875" style="1" customWidth="1"/>
    <col min="3083" max="3083" width="10.85546875" style="1" customWidth="1"/>
    <col min="3084" max="3084" width="2.85546875" style="1" customWidth="1"/>
    <col min="3085" max="3086" width="15.7109375" style="1" customWidth="1"/>
    <col min="3087" max="3087" width="2.85546875" style="1" customWidth="1"/>
    <col min="3088" max="3088" width="45.85546875" style="1" customWidth="1"/>
    <col min="3089" max="3091" width="15.7109375" style="1" customWidth="1"/>
    <col min="3092" max="3092" width="2.85546875" style="1" customWidth="1"/>
    <col min="3093" max="3095" width="15.7109375" style="1" customWidth="1"/>
    <col min="3096" max="3097" width="2.85546875" style="1" customWidth="1"/>
    <col min="3098" max="3098" width="10.85546875" style="1" customWidth="1"/>
    <col min="3099" max="3099" width="2.85546875" style="1" customWidth="1"/>
    <col min="3100" max="3326" width="11.42578125" style="1"/>
    <col min="3327" max="3327" width="2.85546875" style="1" customWidth="1"/>
    <col min="3328" max="3328" width="45.85546875" style="1" customWidth="1"/>
    <col min="3329" max="3329" width="5.28515625" style="1" bestFit="1" customWidth="1"/>
    <col min="3330" max="3332" width="15.7109375" style="1" customWidth="1"/>
    <col min="3333" max="3333" width="2.85546875" style="1" customWidth="1"/>
    <col min="3334" max="3336" width="15.7109375" style="1" customWidth="1"/>
    <col min="3337" max="3338" width="2.85546875" style="1" customWidth="1"/>
    <col min="3339" max="3339" width="10.85546875" style="1" customWidth="1"/>
    <col min="3340" max="3340" width="2.85546875" style="1" customWidth="1"/>
    <col min="3341" max="3342" width="15.7109375" style="1" customWidth="1"/>
    <col min="3343" max="3343" width="2.85546875" style="1" customWidth="1"/>
    <col min="3344" max="3344" width="45.85546875" style="1" customWidth="1"/>
    <col min="3345" max="3347" width="15.7109375" style="1" customWidth="1"/>
    <col min="3348" max="3348" width="2.85546875" style="1" customWidth="1"/>
    <col min="3349" max="3351" width="15.7109375" style="1" customWidth="1"/>
    <col min="3352" max="3353" width="2.85546875" style="1" customWidth="1"/>
    <col min="3354" max="3354" width="10.85546875" style="1" customWidth="1"/>
    <col min="3355" max="3355" width="2.85546875" style="1" customWidth="1"/>
    <col min="3356" max="3582" width="11.42578125" style="1"/>
    <col min="3583" max="3583" width="2.85546875" style="1" customWidth="1"/>
    <col min="3584" max="3584" width="45.85546875" style="1" customWidth="1"/>
    <col min="3585" max="3585" width="5.28515625" style="1" bestFit="1" customWidth="1"/>
    <col min="3586" max="3588" width="15.7109375" style="1" customWidth="1"/>
    <col min="3589" max="3589" width="2.85546875" style="1" customWidth="1"/>
    <col min="3590" max="3592" width="15.7109375" style="1" customWidth="1"/>
    <col min="3593" max="3594" width="2.85546875" style="1" customWidth="1"/>
    <col min="3595" max="3595" width="10.85546875" style="1" customWidth="1"/>
    <col min="3596" max="3596" width="2.85546875" style="1" customWidth="1"/>
    <col min="3597" max="3598" width="15.7109375" style="1" customWidth="1"/>
    <col min="3599" max="3599" width="2.85546875" style="1" customWidth="1"/>
    <col min="3600" max="3600" width="45.85546875" style="1" customWidth="1"/>
    <col min="3601" max="3603" width="15.7109375" style="1" customWidth="1"/>
    <col min="3604" max="3604" width="2.85546875" style="1" customWidth="1"/>
    <col min="3605" max="3607" width="15.7109375" style="1" customWidth="1"/>
    <col min="3608" max="3609" width="2.85546875" style="1" customWidth="1"/>
    <col min="3610" max="3610" width="10.85546875" style="1" customWidth="1"/>
    <col min="3611" max="3611" width="2.85546875" style="1" customWidth="1"/>
    <col min="3612" max="3838" width="11.42578125" style="1"/>
    <col min="3839" max="3839" width="2.85546875" style="1" customWidth="1"/>
    <col min="3840" max="3840" width="45.85546875" style="1" customWidth="1"/>
    <col min="3841" max="3841" width="5.28515625" style="1" bestFit="1" customWidth="1"/>
    <col min="3842" max="3844" width="15.7109375" style="1" customWidth="1"/>
    <col min="3845" max="3845" width="2.85546875" style="1" customWidth="1"/>
    <col min="3846" max="3848" width="15.7109375" style="1" customWidth="1"/>
    <col min="3849" max="3850" width="2.85546875" style="1" customWidth="1"/>
    <col min="3851" max="3851" width="10.85546875" style="1" customWidth="1"/>
    <col min="3852" max="3852" width="2.85546875" style="1" customWidth="1"/>
    <col min="3853" max="3854" width="15.7109375" style="1" customWidth="1"/>
    <col min="3855" max="3855" width="2.85546875" style="1" customWidth="1"/>
    <col min="3856" max="3856" width="45.85546875" style="1" customWidth="1"/>
    <col min="3857" max="3859" width="15.7109375" style="1" customWidth="1"/>
    <col min="3860" max="3860" width="2.85546875" style="1" customWidth="1"/>
    <col min="3861" max="3863" width="15.7109375" style="1" customWidth="1"/>
    <col min="3864" max="3865" width="2.85546875" style="1" customWidth="1"/>
    <col min="3866" max="3866" width="10.85546875" style="1" customWidth="1"/>
    <col min="3867" max="3867" width="2.85546875" style="1" customWidth="1"/>
    <col min="3868" max="4094" width="11.42578125" style="1"/>
    <col min="4095" max="4095" width="2.85546875" style="1" customWidth="1"/>
    <col min="4096" max="4096" width="45.85546875" style="1" customWidth="1"/>
    <col min="4097" max="4097" width="5.28515625" style="1" bestFit="1" customWidth="1"/>
    <col min="4098" max="4100" width="15.7109375" style="1" customWidth="1"/>
    <col min="4101" max="4101" width="2.85546875" style="1" customWidth="1"/>
    <col min="4102" max="4104" width="15.7109375" style="1" customWidth="1"/>
    <col min="4105" max="4106" width="2.85546875" style="1" customWidth="1"/>
    <col min="4107" max="4107" width="10.85546875" style="1" customWidth="1"/>
    <col min="4108" max="4108" width="2.85546875" style="1" customWidth="1"/>
    <col min="4109" max="4110" width="15.7109375" style="1" customWidth="1"/>
    <col min="4111" max="4111" width="2.85546875" style="1" customWidth="1"/>
    <col min="4112" max="4112" width="45.85546875" style="1" customWidth="1"/>
    <col min="4113" max="4115" width="15.7109375" style="1" customWidth="1"/>
    <col min="4116" max="4116" width="2.85546875" style="1" customWidth="1"/>
    <col min="4117" max="4119" width="15.7109375" style="1" customWidth="1"/>
    <col min="4120" max="4121" width="2.85546875" style="1" customWidth="1"/>
    <col min="4122" max="4122" width="10.85546875" style="1" customWidth="1"/>
    <col min="4123" max="4123" width="2.85546875" style="1" customWidth="1"/>
    <col min="4124" max="4350" width="11.42578125" style="1"/>
    <col min="4351" max="4351" width="2.85546875" style="1" customWidth="1"/>
    <col min="4352" max="4352" width="45.85546875" style="1" customWidth="1"/>
    <col min="4353" max="4353" width="5.28515625" style="1" bestFit="1" customWidth="1"/>
    <col min="4354" max="4356" width="15.7109375" style="1" customWidth="1"/>
    <col min="4357" max="4357" width="2.85546875" style="1" customWidth="1"/>
    <col min="4358" max="4360" width="15.7109375" style="1" customWidth="1"/>
    <col min="4361" max="4362" width="2.85546875" style="1" customWidth="1"/>
    <col min="4363" max="4363" width="10.85546875" style="1" customWidth="1"/>
    <col min="4364" max="4364" width="2.85546875" style="1" customWidth="1"/>
    <col min="4365" max="4366" width="15.7109375" style="1" customWidth="1"/>
    <col min="4367" max="4367" width="2.85546875" style="1" customWidth="1"/>
    <col min="4368" max="4368" width="45.85546875" style="1" customWidth="1"/>
    <col min="4369" max="4371" width="15.7109375" style="1" customWidth="1"/>
    <col min="4372" max="4372" width="2.85546875" style="1" customWidth="1"/>
    <col min="4373" max="4375" width="15.7109375" style="1" customWidth="1"/>
    <col min="4376" max="4377" width="2.85546875" style="1" customWidth="1"/>
    <col min="4378" max="4378" width="10.85546875" style="1" customWidth="1"/>
    <col min="4379" max="4379" width="2.85546875" style="1" customWidth="1"/>
    <col min="4380" max="4606" width="11.42578125" style="1"/>
    <col min="4607" max="4607" width="2.85546875" style="1" customWidth="1"/>
    <col min="4608" max="4608" width="45.85546875" style="1" customWidth="1"/>
    <col min="4609" max="4609" width="5.28515625" style="1" bestFit="1" customWidth="1"/>
    <col min="4610" max="4612" width="15.7109375" style="1" customWidth="1"/>
    <col min="4613" max="4613" width="2.85546875" style="1" customWidth="1"/>
    <col min="4614" max="4616" width="15.7109375" style="1" customWidth="1"/>
    <col min="4617" max="4618" width="2.85546875" style="1" customWidth="1"/>
    <col min="4619" max="4619" width="10.85546875" style="1" customWidth="1"/>
    <col min="4620" max="4620" width="2.85546875" style="1" customWidth="1"/>
    <col min="4621" max="4622" width="15.7109375" style="1" customWidth="1"/>
    <col min="4623" max="4623" width="2.85546875" style="1" customWidth="1"/>
    <col min="4624" max="4624" width="45.85546875" style="1" customWidth="1"/>
    <col min="4625" max="4627" width="15.7109375" style="1" customWidth="1"/>
    <col min="4628" max="4628" width="2.85546875" style="1" customWidth="1"/>
    <col min="4629" max="4631" width="15.7109375" style="1" customWidth="1"/>
    <col min="4632" max="4633" width="2.85546875" style="1" customWidth="1"/>
    <col min="4634" max="4634" width="10.85546875" style="1" customWidth="1"/>
    <col min="4635" max="4635" width="2.85546875" style="1" customWidth="1"/>
    <col min="4636" max="4862" width="11.42578125" style="1"/>
    <col min="4863" max="4863" width="2.85546875" style="1" customWidth="1"/>
    <col min="4864" max="4864" width="45.85546875" style="1" customWidth="1"/>
    <col min="4865" max="4865" width="5.28515625" style="1" bestFit="1" customWidth="1"/>
    <col min="4866" max="4868" width="15.7109375" style="1" customWidth="1"/>
    <col min="4869" max="4869" width="2.85546875" style="1" customWidth="1"/>
    <col min="4870" max="4872" width="15.7109375" style="1" customWidth="1"/>
    <col min="4873" max="4874" width="2.85546875" style="1" customWidth="1"/>
    <col min="4875" max="4875" width="10.85546875" style="1" customWidth="1"/>
    <col min="4876" max="4876" width="2.85546875" style="1" customWidth="1"/>
    <col min="4877" max="4878" width="15.7109375" style="1" customWidth="1"/>
    <col min="4879" max="4879" width="2.85546875" style="1" customWidth="1"/>
    <col min="4880" max="4880" width="45.85546875" style="1" customWidth="1"/>
    <col min="4881" max="4883" width="15.7109375" style="1" customWidth="1"/>
    <col min="4884" max="4884" width="2.85546875" style="1" customWidth="1"/>
    <col min="4885" max="4887" width="15.7109375" style="1" customWidth="1"/>
    <col min="4888" max="4889" width="2.85546875" style="1" customWidth="1"/>
    <col min="4890" max="4890" width="10.85546875" style="1" customWidth="1"/>
    <col min="4891" max="4891" width="2.85546875" style="1" customWidth="1"/>
    <col min="4892" max="5118" width="11.42578125" style="1"/>
    <col min="5119" max="5119" width="2.85546875" style="1" customWidth="1"/>
    <col min="5120" max="5120" width="45.85546875" style="1" customWidth="1"/>
    <col min="5121" max="5121" width="5.28515625" style="1" bestFit="1" customWidth="1"/>
    <col min="5122" max="5124" width="15.7109375" style="1" customWidth="1"/>
    <col min="5125" max="5125" width="2.85546875" style="1" customWidth="1"/>
    <col min="5126" max="5128" width="15.7109375" style="1" customWidth="1"/>
    <col min="5129" max="5130" width="2.85546875" style="1" customWidth="1"/>
    <col min="5131" max="5131" width="10.85546875" style="1" customWidth="1"/>
    <col min="5132" max="5132" width="2.85546875" style="1" customWidth="1"/>
    <col min="5133" max="5134" width="15.7109375" style="1" customWidth="1"/>
    <col min="5135" max="5135" width="2.85546875" style="1" customWidth="1"/>
    <col min="5136" max="5136" width="45.85546875" style="1" customWidth="1"/>
    <col min="5137" max="5139" width="15.7109375" style="1" customWidth="1"/>
    <col min="5140" max="5140" width="2.85546875" style="1" customWidth="1"/>
    <col min="5141" max="5143" width="15.7109375" style="1" customWidth="1"/>
    <col min="5144" max="5145" width="2.85546875" style="1" customWidth="1"/>
    <col min="5146" max="5146" width="10.85546875" style="1" customWidth="1"/>
    <col min="5147" max="5147" width="2.85546875" style="1" customWidth="1"/>
    <col min="5148" max="5374" width="11.42578125" style="1"/>
    <col min="5375" max="5375" width="2.85546875" style="1" customWidth="1"/>
    <col min="5376" max="5376" width="45.85546875" style="1" customWidth="1"/>
    <col min="5377" max="5377" width="5.28515625" style="1" bestFit="1" customWidth="1"/>
    <col min="5378" max="5380" width="15.7109375" style="1" customWidth="1"/>
    <col min="5381" max="5381" width="2.85546875" style="1" customWidth="1"/>
    <col min="5382" max="5384" width="15.7109375" style="1" customWidth="1"/>
    <col min="5385" max="5386" width="2.85546875" style="1" customWidth="1"/>
    <col min="5387" max="5387" width="10.85546875" style="1" customWidth="1"/>
    <col min="5388" max="5388" width="2.85546875" style="1" customWidth="1"/>
    <col min="5389" max="5390" width="15.7109375" style="1" customWidth="1"/>
    <col min="5391" max="5391" width="2.85546875" style="1" customWidth="1"/>
    <col min="5392" max="5392" width="45.85546875" style="1" customWidth="1"/>
    <col min="5393" max="5395" width="15.7109375" style="1" customWidth="1"/>
    <col min="5396" max="5396" width="2.85546875" style="1" customWidth="1"/>
    <col min="5397" max="5399" width="15.7109375" style="1" customWidth="1"/>
    <col min="5400" max="5401" width="2.85546875" style="1" customWidth="1"/>
    <col min="5402" max="5402" width="10.85546875" style="1" customWidth="1"/>
    <col min="5403" max="5403" width="2.85546875" style="1" customWidth="1"/>
    <col min="5404" max="5630" width="11.42578125" style="1"/>
    <col min="5631" max="5631" width="2.85546875" style="1" customWidth="1"/>
    <col min="5632" max="5632" width="45.85546875" style="1" customWidth="1"/>
    <col min="5633" max="5633" width="5.28515625" style="1" bestFit="1" customWidth="1"/>
    <col min="5634" max="5636" width="15.7109375" style="1" customWidth="1"/>
    <col min="5637" max="5637" width="2.85546875" style="1" customWidth="1"/>
    <col min="5638" max="5640" width="15.7109375" style="1" customWidth="1"/>
    <col min="5641" max="5642" width="2.85546875" style="1" customWidth="1"/>
    <col min="5643" max="5643" width="10.85546875" style="1" customWidth="1"/>
    <col min="5644" max="5644" width="2.85546875" style="1" customWidth="1"/>
    <col min="5645" max="5646" width="15.7109375" style="1" customWidth="1"/>
    <col min="5647" max="5647" width="2.85546875" style="1" customWidth="1"/>
    <col min="5648" max="5648" width="45.85546875" style="1" customWidth="1"/>
    <col min="5649" max="5651" width="15.7109375" style="1" customWidth="1"/>
    <col min="5652" max="5652" width="2.85546875" style="1" customWidth="1"/>
    <col min="5653" max="5655" width="15.7109375" style="1" customWidth="1"/>
    <col min="5656" max="5657" width="2.85546875" style="1" customWidth="1"/>
    <col min="5658" max="5658" width="10.85546875" style="1" customWidth="1"/>
    <col min="5659" max="5659" width="2.85546875" style="1" customWidth="1"/>
    <col min="5660" max="5886" width="11.42578125" style="1"/>
    <col min="5887" max="5887" width="2.85546875" style="1" customWidth="1"/>
    <col min="5888" max="5888" width="45.85546875" style="1" customWidth="1"/>
    <col min="5889" max="5889" width="5.28515625" style="1" bestFit="1" customWidth="1"/>
    <col min="5890" max="5892" width="15.7109375" style="1" customWidth="1"/>
    <col min="5893" max="5893" width="2.85546875" style="1" customWidth="1"/>
    <col min="5894" max="5896" width="15.7109375" style="1" customWidth="1"/>
    <col min="5897" max="5898" width="2.85546875" style="1" customWidth="1"/>
    <col min="5899" max="5899" width="10.85546875" style="1" customWidth="1"/>
    <col min="5900" max="5900" width="2.85546875" style="1" customWidth="1"/>
    <col min="5901" max="5902" width="15.7109375" style="1" customWidth="1"/>
    <col min="5903" max="5903" width="2.85546875" style="1" customWidth="1"/>
    <col min="5904" max="5904" width="45.85546875" style="1" customWidth="1"/>
    <col min="5905" max="5907" width="15.7109375" style="1" customWidth="1"/>
    <col min="5908" max="5908" width="2.85546875" style="1" customWidth="1"/>
    <col min="5909" max="5911" width="15.7109375" style="1" customWidth="1"/>
    <col min="5912" max="5913" width="2.85546875" style="1" customWidth="1"/>
    <col min="5914" max="5914" width="10.85546875" style="1" customWidth="1"/>
    <col min="5915" max="5915" width="2.85546875" style="1" customWidth="1"/>
    <col min="5916" max="6142" width="11.42578125" style="1"/>
    <col min="6143" max="6143" width="2.85546875" style="1" customWidth="1"/>
    <col min="6144" max="6144" width="45.85546875" style="1" customWidth="1"/>
    <col min="6145" max="6145" width="5.28515625" style="1" bestFit="1" customWidth="1"/>
    <col min="6146" max="6148" width="15.7109375" style="1" customWidth="1"/>
    <col min="6149" max="6149" width="2.85546875" style="1" customWidth="1"/>
    <col min="6150" max="6152" width="15.7109375" style="1" customWidth="1"/>
    <col min="6153" max="6154" width="2.85546875" style="1" customWidth="1"/>
    <col min="6155" max="6155" width="10.85546875" style="1" customWidth="1"/>
    <col min="6156" max="6156" width="2.85546875" style="1" customWidth="1"/>
    <col min="6157" max="6158" width="15.7109375" style="1" customWidth="1"/>
    <col min="6159" max="6159" width="2.85546875" style="1" customWidth="1"/>
    <col min="6160" max="6160" width="45.85546875" style="1" customWidth="1"/>
    <col min="6161" max="6163" width="15.7109375" style="1" customWidth="1"/>
    <col min="6164" max="6164" width="2.85546875" style="1" customWidth="1"/>
    <col min="6165" max="6167" width="15.7109375" style="1" customWidth="1"/>
    <col min="6168" max="6169" width="2.85546875" style="1" customWidth="1"/>
    <col min="6170" max="6170" width="10.85546875" style="1" customWidth="1"/>
    <col min="6171" max="6171" width="2.85546875" style="1" customWidth="1"/>
    <col min="6172" max="6398" width="11.42578125" style="1"/>
    <col min="6399" max="6399" width="2.85546875" style="1" customWidth="1"/>
    <col min="6400" max="6400" width="45.85546875" style="1" customWidth="1"/>
    <col min="6401" max="6401" width="5.28515625" style="1" bestFit="1" customWidth="1"/>
    <col min="6402" max="6404" width="15.7109375" style="1" customWidth="1"/>
    <col min="6405" max="6405" width="2.85546875" style="1" customWidth="1"/>
    <col min="6406" max="6408" width="15.7109375" style="1" customWidth="1"/>
    <col min="6409" max="6410" width="2.85546875" style="1" customWidth="1"/>
    <col min="6411" max="6411" width="10.85546875" style="1" customWidth="1"/>
    <col min="6412" max="6412" width="2.85546875" style="1" customWidth="1"/>
    <col min="6413" max="6414" width="15.7109375" style="1" customWidth="1"/>
    <col min="6415" max="6415" width="2.85546875" style="1" customWidth="1"/>
    <col min="6416" max="6416" width="45.85546875" style="1" customWidth="1"/>
    <col min="6417" max="6419" width="15.7109375" style="1" customWidth="1"/>
    <col min="6420" max="6420" width="2.85546875" style="1" customWidth="1"/>
    <col min="6421" max="6423" width="15.7109375" style="1" customWidth="1"/>
    <col min="6424" max="6425" width="2.85546875" style="1" customWidth="1"/>
    <col min="6426" max="6426" width="10.85546875" style="1" customWidth="1"/>
    <col min="6427" max="6427" width="2.85546875" style="1" customWidth="1"/>
    <col min="6428" max="6654" width="11.42578125" style="1"/>
    <col min="6655" max="6655" width="2.85546875" style="1" customWidth="1"/>
    <col min="6656" max="6656" width="45.85546875" style="1" customWidth="1"/>
    <col min="6657" max="6657" width="5.28515625" style="1" bestFit="1" customWidth="1"/>
    <col min="6658" max="6660" width="15.7109375" style="1" customWidth="1"/>
    <col min="6661" max="6661" width="2.85546875" style="1" customWidth="1"/>
    <col min="6662" max="6664" width="15.7109375" style="1" customWidth="1"/>
    <col min="6665" max="6666" width="2.85546875" style="1" customWidth="1"/>
    <col min="6667" max="6667" width="10.85546875" style="1" customWidth="1"/>
    <col min="6668" max="6668" width="2.85546875" style="1" customWidth="1"/>
    <col min="6669" max="6670" width="15.7109375" style="1" customWidth="1"/>
    <col min="6671" max="6671" width="2.85546875" style="1" customWidth="1"/>
    <col min="6672" max="6672" width="45.85546875" style="1" customWidth="1"/>
    <col min="6673" max="6675" width="15.7109375" style="1" customWidth="1"/>
    <col min="6676" max="6676" width="2.85546875" style="1" customWidth="1"/>
    <col min="6677" max="6679" width="15.7109375" style="1" customWidth="1"/>
    <col min="6680" max="6681" width="2.85546875" style="1" customWidth="1"/>
    <col min="6682" max="6682" width="10.85546875" style="1" customWidth="1"/>
    <col min="6683" max="6683" width="2.85546875" style="1" customWidth="1"/>
    <col min="6684" max="6910" width="11.42578125" style="1"/>
    <col min="6911" max="6911" width="2.85546875" style="1" customWidth="1"/>
    <col min="6912" max="6912" width="45.85546875" style="1" customWidth="1"/>
    <col min="6913" max="6913" width="5.28515625" style="1" bestFit="1" customWidth="1"/>
    <col min="6914" max="6916" width="15.7109375" style="1" customWidth="1"/>
    <col min="6917" max="6917" width="2.85546875" style="1" customWidth="1"/>
    <col min="6918" max="6920" width="15.7109375" style="1" customWidth="1"/>
    <col min="6921" max="6922" width="2.85546875" style="1" customWidth="1"/>
    <col min="6923" max="6923" width="10.85546875" style="1" customWidth="1"/>
    <col min="6924" max="6924" width="2.85546875" style="1" customWidth="1"/>
    <col min="6925" max="6926" width="15.7109375" style="1" customWidth="1"/>
    <col min="6927" max="6927" width="2.85546875" style="1" customWidth="1"/>
    <col min="6928" max="6928" width="45.85546875" style="1" customWidth="1"/>
    <col min="6929" max="6931" width="15.7109375" style="1" customWidth="1"/>
    <col min="6932" max="6932" width="2.85546875" style="1" customWidth="1"/>
    <col min="6933" max="6935" width="15.7109375" style="1" customWidth="1"/>
    <col min="6936" max="6937" width="2.85546875" style="1" customWidth="1"/>
    <col min="6938" max="6938" width="10.85546875" style="1" customWidth="1"/>
    <col min="6939" max="6939" width="2.85546875" style="1" customWidth="1"/>
    <col min="6940" max="7166" width="11.42578125" style="1"/>
    <col min="7167" max="7167" width="2.85546875" style="1" customWidth="1"/>
    <col min="7168" max="7168" width="45.85546875" style="1" customWidth="1"/>
    <col min="7169" max="7169" width="5.28515625" style="1" bestFit="1" customWidth="1"/>
    <col min="7170" max="7172" width="15.7109375" style="1" customWidth="1"/>
    <col min="7173" max="7173" width="2.85546875" style="1" customWidth="1"/>
    <col min="7174" max="7176" width="15.7109375" style="1" customWidth="1"/>
    <col min="7177" max="7178" width="2.85546875" style="1" customWidth="1"/>
    <col min="7179" max="7179" width="10.85546875" style="1" customWidth="1"/>
    <col min="7180" max="7180" width="2.85546875" style="1" customWidth="1"/>
    <col min="7181" max="7182" width="15.7109375" style="1" customWidth="1"/>
    <col min="7183" max="7183" width="2.85546875" style="1" customWidth="1"/>
    <col min="7184" max="7184" width="45.85546875" style="1" customWidth="1"/>
    <col min="7185" max="7187" width="15.7109375" style="1" customWidth="1"/>
    <col min="7188" max="7188" width="2.85546875" style="1" customWidth="1"/>
    <col min="7189" max="7191" width="15.7109375" style="1" customWidth="1"/>
    <col min="7192" max="7193" width="2.85546875" style="1" customWidth="1"/>
    <col min="7194" max="7194" width="10.85546875" style="1" customWidth="1"/>
    <col min="7195" max="7195" width="2.85546875" style="1" customWidth="1"/>
    <col min="7196" max="7422" width="11.42578125" style="1"/>
    <col min="7423" max="7423" width="2.85546875" style="1" customWidth="1"/>
    <col min="7424" max="7424" width="45.85546875" style="1" customWidth="1"/>
    <col min="7425" max="7425" width="5.28515625" style="1" bestFit="1" customWidth="1"/>
    <col min="7426" max="7428" width="15.7109375" style="1" customWidth="1"/>
    <col min="7429" max="7429" width="2.85546875" style="1" customWidth="1"/>
    <col min="7430" max="7432" width="15.7109375" style="1" customWidth="1"/>
    <col min="7433" max="7434" width="2.85546875" style="1" customWidth="1"/>
    <col min="7435" max="7435" width="10.85546875" style="1" customWidth="1"/>
    <col min="7436" max="7436" width="2.85546875" style="1" customWidth="1"/>
    <col min="7437" max="7438" width="15.7109375" style="1" customWidth="1"/>
    <col min="7439" max="7439" width="2.85546875" style="1" customWidth="1"/>
    <col min="7440" max="7440" width="45.85546875" style="1" customWidth="1"/>
    <col min="7441" max="7443" width="15.7109375" style="1" customWidth="1"/>
    <col min="7444" max="7444" width="2.85546875" style="1" customWidth="1"/>
    <col min="7445" max="7447" width="15.7109375" style="1" customWidth="1"/>
    <col min="7448" max="7449" width="2.85546875" style="1" customWidth="1"/>
    <col min="7450" max="7450" width="10.85546875" style="1" customWidth="1"/>
    <col min="7451" max="7451" width="2.85546875" style="1" customWidth="1"/>
    <col min="7452" max="7678" width="11.42578125" style="1"/>
    <col min="7679" max="7679" width="2.85546875" style="1" customWidth="1"/>
    <col min="7680" max="7680" width="45.85546875" style="1" customWidth="1"/>
    <col min="7681" max="7681" width="5.28515625" style="1" bestFit="1" customWidth="1"/>
    <col min="7682" max="7684" width="15.7109375" style="1" customWidth="1"/>
    <col min="7685" max="7685" width="2.85546875" style="1" customWidth="1"/>
    <col min="7686" max="7688" width="15.7109375" style="1" customWidth="1"/>
    <col min="7689" max="7690" width="2.85546875" style="1" customWidth="1"/>
    <col min="7691" max="7691" width="10.85546875" style="1" customWidth="1"/>
    <col min="7692" max="7692" width="2.85546875" style="1" customWidth="1"/>
    <col min="7693" max="7694" width="15.7109375" style="1" customWidth="1"/>
    <col min="7695" max="7695" width="2.85546875" style="1" customWidth="1"/>
    <col min="7696" max="7696" width="45.85546875" style="1" customWidth="1"/>
    <col min="7697" max="7699" width="15.7109375" style="1" customWidth="1"/>
    <col min="7700" max="7700" width="2.85546875" style="1" customWidth="1"/>
    <col min="7701" max="7703" width="15.7109375" style="1" customWidth="1"/>
    <col min="7704" max="7705" width="2.85546875" style="1" customWidth="1"/>
    <col min="7706" max="7706" width="10.85546875" style="1" customWidth="1"/>
    <col min="7707" max="7707" width="2.85546875" style="1" customWidth="1"/>
    <col min="7708" max="7934" width="11.42578125" style="1"/>
    <col min="7935" max="7935" width="2.85546875" style="1" customWidth="1"/>
    <col min="7936" max="7936" width="45.85546875" style="1" customWidth="1"/>
    <col min="7937" max="7937" width="5.28515625" style="1" bestFit="1" customWidth="1"/>
    <col min="7938" max="7940" width="15.7109375" style="1" customWidth="1"/>
    <col min="7941" max="7941" width="2.85546875" style="1" customWidth="1"/>
    <col min="7942" max="7944" width="15.7109375" style="1" customWidth="1"/>
    <col min="7945" max="7946" width="2.85546875" style="1" customWidth="1"/>
    <col min="7947" max="7947" width="10.85546875" style="1" customWidth="1"/>
    <col min="7948" max="7948" width="2.85546875" style="1" customWidth="1"/>
    <col min="7949" max="7950" width="15.7109375" style="1" customWidth="1"/>
    <col min="7951" max="7951" width="2.85546875" style="1" customWidth="1"/>
    <col min="7952" max="7952" width="45.85546875" style="1" customWidth="1"/>
    <col min="7953" max="7955" width="15.7109375" style="1" customWidth="1"/>
    <col min="7956" max="7956" width="2.85546875" style="1" customWidth="1"/>
    <col min="7957" max="7959" width="15.7109375" style="1" customWidth="1"/>
    <col min="7960" max="7961" width="2.85546875" style="1" customWidth="1"/>
    <col min="7962" max="7962" width="10.85546875" style="1" customWidth="1"/>
    <col min="7963" max="7963" width="2.85546875" style="1" customWidth="1"/>
    <col min="7964" max="8190" width="11.42578125" style="1"/>
    <col min="8191" max="8191" width="2.85546875" style="1" customWidth="1"/>
    <col min="8192" max="8192" width="45.85546875" style="1" customWidth="1"/>
    <col min="8193" max="8193" width="5.28515625" style="1" bestFit="1" customWidth="1"/>
    <col min="8194" max="8196" width="15.7109375" style="1" customWidth="1"/>
    <col min="8197" max="8197" width="2.85546875" style="1" customWidth="1"/>
    <col min="8198" max="8200" width="15.7109375" style="1" customWidth="1"/>
    <col min="8201" max="8202" width="2.85546875" style="1" customWidth="1"/>
    <col min="8203" max="8203" width="10.85546875" style="1" customWidth="1"/>
    <col min="8204" max="8204" width="2.85546875" style="1" customWidth="1"/>
    <col min="8205" max="8206" width="15.7109375" style="1" customWidth="1"/>
    <col min="8207" max="8207" width="2.85546875" style="1" customWidth="1"/>
    <col min="8208" max="8208" width="45.85546875" style="1" customWidth="1"/>
    <col min="8209" max="8211" width="15.7109375" style="1" customWidth="1"/>
    <col min="8212" max="8212" width="2.85546875" style="1" customWidth="1"/>
    <col min="8213" max="8215" width="15.7109375" style="1" customWidth="1"/>
    <col min="8216" max="8217" width="2.85546875" style="1" customWidth="1"/>
    <col min="8218" max="8218" width="10.85546875" style="1" customWidth="1"/>
    <col min="8219" max="8219" width="2.85546875" style="1" customWidth="1"/>
    <col min="8220" max="8446" width="11.42578125" style="1"/>
    <col min="8447" max="8447" width="2.85546875" style="1" customWidth="1"/>
    <col min="8448" max="8448" width="45.85546875" style="1" customWidth="1"/>
    <col min="8449" max="8449" width="5.28515625" style="1" bestFit="1" customWidth="1"/>
    <col min="8450" max="8452" width="15.7109375" style="1" customWidth="1"/>
    <col min="8453" max="8453" width="2.85546875" style="1" customWidth="1"/>
    <col min="8454" max="8456" width="15.7109375" style="1" customWidth="1"/>
    <col min="8457" max="8458" width="2.85546875" style="1" customWidth="1"/>
    <col min="8459" max="8459" width="10.85546875" style="1" customWidth="1"/>
    <col min="8460" max="8460" width="2.85546875" style="1" customWidth="1"/>
    <col min="8461" max="8462" width="15.7109375" style="1" customWidth="1"/>
    <col min="8463" max="8463" width="2.85546875" style="1" customWidth="1"/>
    <col min="8464" max="8464" width="45.85546875" style="1" customWidth="1"/>
    <col min="8465" max="8467" width="15.7109375" style="1" customWidth="1"/>
    <col min="8468" max="8468" width="2.85546875" style="1" customWidth="1"/>
    <col min="8469" max="8471" width="15.7109375" style="1" customWidth="1"/>
    <col min="8472" max="8473" width="2.85546875" style="1" customWidth="1"/>
    <col min="8474" max="8474" width="10.85546875" style="1" customWidth="1"/>
    <col min="8475" max="8475" width="2.85546875" style="1" customWidth="1"/>
    <col min="8476" max="8702" width="11.42578125" style="1"/>
    <col min="8703" max="8703" width="2.85546875" style="1" customWidth="1"/>
    <col min="8704" max="8704" width="45.85546875" style="1" customWidth="1"/>
    <col min="8705" max="8705" width="5.28515625" style="1" bestFit="1" customWidth="1"/>
    <col min="8706" max="8708" width="15.7109375" style="1" customWidth="1"/>
    <col min="8709" max="8709" width="2.85546875" style="1" customWidth="1"/>
    <col min="8710" max="8712" width="15.7109375" style="1" customWidth="1"/>
    <col min="8713" max="8714" width="2.85546875" style="1" customWidth="1"/>
    <col min="8715" max="8715" width="10.85546875" style="1" customWidth="1"/>
    <col min="8716" max="8716" width="2.85546875" style="1" customWidth="1"/>
    <col min="8717" max="8718" width="15.7109375" style="1" customWidth="1"/>
    <col min="8719" max="8719" width="2.85546875" style="1" customWidth="1"/>
    <col min="8720" max="8720" width="45.85546875" style="1" customWidth="1"/>
    <col min="8721" max="8723" width="15.7109375" style="1" customWidth="1"/>
    <col min="8724" max="8724" width="2.85546875" style="1" customWidth="1"/>
    <col min="8725" max="8727" width="15.7109375" style="1" customWidth="1"/>
    <col min="8728" max="8729" width="2.85546875" style="1" customWidth="1"/>
    <col min="8730" max="8730" width="10.85546875" style="1" customWidth="1"/>
    <col min="8731" max="8731" width="2.85546875" style="1" customWidth="1"/>
    <col min="8732" max="8958" width="11.42578125" style="1"/>
    <col min="8959" max="8959" width="2.85546875" style="1" customWidth="1"/>
    <col min="8960" max="8960" width="45.85546875" style="1" customWidth="1"/>
    <col min="8961" max="8961" width="5.28515625" style="1" bestFit="1" customWidth="1"/>
    <col min="8962" max="8964" width="15.7109375" style="1" customWidth="1"/>
    <col min="8965" max="8965" width="2.85546875" style="1" customWidth="1"/>
    <col min="8966" max="8968" width="15.7109375" style="1" customWidth="1"/>
    <col min="8969" max="8970" width="2.85546875" style="1" customWidth="1"/>
    <col min="8971" max="8971" width="10.85546875" style="1" customWidth="1"/>
    <col min="8972" max="8972" width="2.85546875" style="1" customWidth="1"/>
    <col min="8973" max="8974" width="15.7109375" style="1" customWidth="1"/>
    <col min="8975" max="8975" width="2.85546875" style="1" customWidth="1"/>
    <col min="8976" max="8976" width="45.85546875" style="1" customWidth="1"/>
    <col min="8977" max="8979" width="15.7109375" style="1" customWidth="1"/>
    <col min="8980" max="8980" width="2.85546875" style="1" customWidth="1"/>
    <col min="8981" max="8983" width="15.7109375" style="1" customWidth="1"/>
    <col min="8984" max="8985" width="2.85546875" style="1" customWidth="1"/>
    <col min="8986" max="8986" width="10.85546875" style="1" customWidth="1"/>
    <col min="8987" max="8987" width="2.85546875" style="1" customWidth="1"/>
    <col min="8988" max="9214" width="11.42578125" style="1"/>
    <col min="9215" max="9215" width="2.85546875" style="1" customWidth="1"/>
    <col min="9216" max="9216" width="45.85546875" style="1" customWidth="1"/>
    <col min="9217" max="9217" width="5.28515625" style="1" bestFit="1" customWidth="1"/>
    <col min="9218" max="9220" width="15.7109375" style="1" customWidth="1"/>
    <col min="9221" max="9221" width="2.85546875" style="1" customWidth="1"/>
    <col min="9222" max="9224" width="15.7109375" style="1" customWidth="1"/>
    <col min="9225" max="9226" width="2.85546875" style="1" customWidth="1"/>
    <col min="9227" max="9227" width="10.85546875" style="1" customWidth="1"/>
    <col min="9228" max="9228" width="2.85546875" style="1" customWidth="1"/>
    <col min="9229" max="9230" width="15.7109375" style="1" customWidth="1"/>
    <col min="9231" max="9231" width="2.85546875" style="1" customWidth="1"/>
    <col min="9232" max="9232" width="45.85546875" style="1" customWidth="1"/>
    <col min="9233" max="9235" width="15.7109375" style="1" customWidth="1"/>
    <col min="9236" max="9236" width="2.85546875" style="1" customWidth="1"/>
    <col min="9237" max="9239" width="15.7109375" style="1" customWidth="1"/>
    <col min="9240" max="9241" width="2.85546875" style="1" customWidth="1"/>
    <col min="9242" max="9242" width="10.85546875" style="1" customWidth="1"/>
    <col min="9243" max="9243" width="2.85546875" style="1" customWidth="1"/>
    <col min="9244" max="9470" width="11.42578125" style="1"/>
    <col min="9471" max="9471" width="2.85546875" style="1" customWidth="1"/>
    <col min="9472" max="9472" width="45.85546875" style="1" customWidth="1"/>
    <col min="9473" max="9473" width="5.28515625" style="1" bestFit="1" customWidth="1"/>
    <col min="9474" max="9476" width="15.7109375" style="1" customWidth="1"/>
    <col min="9477" max="9477" width="2.85546875" style="1" customWidth="1"/>
    <col min="9478" max="9480" width="15.7109375" style="1" customWidth="1"/>
    <col min="9481" max="9482" width="2.85546875" style="1" customWidth="1"/>
    <col min="9483" max="9483" width="10.85546875" style="1" customWidth="1"/>
    <col min="9484" max="9484" width="2.85546875" style="1" customWidth="1"/>
    <col min="9485" max="9486" width="15.7109375" style="1" customWidth="1"/>
    <col min="9487" max="9487" width="2.85546875" style="1" customWidth="1"/>
    <col min="9488" max="9488" width="45.85546875" style="1" customWidth="1"/>
    <col min="9489" max="9491" width="15.7109375" style="1" customWidth="1"/>
    <col min="9492" max="9492" width="2.85546875" style="1" customWidth="1"/>
    <col min="9493" max="9495" width="15.7109375" style="1" customWidth="1"/>
    <col min="9496" max="9497" width="2.85546875" style="1" customWidth="1"/>
    <col min="9498" max="9498" width="10.85546875" style="1" customWidth="1"/>
    <col min="9499" max="9499" width="2.85546875" style="1" customWidth="1"/>
    <col min="9500" max="9726" width="11.42578125" style="1"/>
    <col min="9727" max="9727" width="2.85546875" style="1" customWidth="1"/>
    <col min="9728" max="9728" width="45.85546875" style="1" customWidth="1"/>
    <col min="9729" max="9729" width="5.28515625" style="1" bestFit="1" customWidth="1"/>
    <col min="9730" max="9732" width="15.7109375" style="1" customWidth="1"/>
    <col min="9733" max="9733" width="2.85546875" style="1" customWidth="1"/>
    <col min="9734" max="9736" width="15.7109375" style="1" customWidth="1"/>
    <col min="9737" max="9738" width="2.85546875" style="1" customWidth="1"/>
    <col min="9739" max="9739" width="10.85546875" style="1" customWidth="1"/>
    <col min="9740" max="9740" width="2.85546875" style="1" customWidth="1"/>
    <col min="9741" max="9742" width="15.7109375" style="1" customWidth="1"/>
    <col min="9743" max="9743" width="2.85546875" style="1" customWidth="1"/>
    <col min="9744" max="9744" width="45.85546875" style="1" customWidth="1"/>
    <col min="9745" max="9747" width="15.7109375" style="1" customWidth="1"/>
    <col min="9748" max="9748" width="2.85546875" style="1" customWidth="1"/>
    <col min="9749" max="9751" width="15.7109375" style="1" customWidth="1"/>
    <col min="9752" max="9753" width="2.85546875" style="1" customWidth="1"/>
    <col min="9754" max="9754" width="10.85546875" style="1" customWidth="1"/>
    <col min="9755" max="9755" width="2.85546875" style="1" customWidth="1"/>
    <col min="9756" max="9982" width="11.42578125" style="1"/>
    <col min="9983" max="9983" width="2.85546875" style="1" customWidth="1"/>
    <col min="9984" max="9984" width="45.85546875" style="1" customWidth="1"/>
    <col min="9985" max="9985" width="5.28515625" style="1" bestFit="1" customWidth="1"/>
    <col min="9986" max="9988" width="15.7109375" style="1" customWidth="1"/>
    <col min="9989" max="9989" width="2.85546875" style="1" customWidth="1"/>
    <col min="9990" max="9992" width="15.7109375" style="1" customWidth="1"/>
    <col min="9993" max="9994" width="2.85546875" style="1" customWidth="1"/>
    <col min="9995" max="9995" width="10.85546875" style="1" customWidth="1"/>
    <col min="9996" max="9996" width="2.85546875" style="1" customWidth="1"/>
    <col min="9997" max="9998" width="15.7109375" style="1" customWidth="1"/>
    <col min="9999" max="9999" width="2.85546875" style="1" customWidth="1"/>
    <col min="10000" max="10000" width="45.85546875" style="1" customWidth="1"/>
    <col min="10001" max="10003" width="15.7109375" style="1" customWidth="1"/>
    <col min="10004" max="10004" width="2.85546875" style="1" customWidth="1"/>
    <col min="10005" max="10007" width="15.7109375" style="1" customWidth="1"/>
    <col min="10008" max="10009" width="2.85546875" style="1" customWidth="1"/>
    <col min="10010" max="10010" width="10.85546875" style="1" customWidth="1"/>
    <col min="10011" max="10011" width="2.85546875" style="1" customWidth="1"/>
    <col min="10012" max="10238" width="11.42578125" style="1"/>
    <col min="10239" max="10239" width="2.85546875" style="1" customWidth="1"/>
    <col min="10240" max="10240" width="45.85546875" style="1" customWidth="1"/>
    <col min="10241" max="10241" width="5.28515625" style="1" bestFit="1" customWidth="1"/>
    <col min="10242" max="10244" width="15.7109375" style="1" customWidth="1"/>
    <col min="10245" max="10245" width="2.85546875" style="1" customWidth="1"/>
    <col min="10246" max="10248" width="15.7109375" style="1" customWidth="1"/>
    <col min="10249" max="10250" width="2.85546875" style="1" customWidth="1"/>
    <col min="10251" max="10251" width="10.85546875" style="1" customWidth="1"/>
    <col min="10252" max="10252" width="2.85546875" style="1" customWidth="1"/>
    <col min="10253" max="10254" width="15.7109375" style="1" customWidth="1"/>
    <col min="10255" max="10255" width="2.85546875" style="1" customWidth="1"/>
    <col min="10256" max="10256" width="45.85546875" style="1" customWidth="1"/>
    <col min="10257" max="10259" width="15.7109375" style="1" customWidth="1"/>
    <col min="10260" max="10260" width="2.85546875" style="1" customWidth="1"/>
    <col min="10261" max="10263" width="15.7109375" style="1" customWidth="1"/>
    <col min="10264" max="10265" width="2.85546875" style="1" customWidth="1"/>
    <col min="10266" max="10266" width="10.85546875" style="1" customWidth="1"/>
    <col min="10267" max="10267" width="2.85546875" style="1" customWidth="1"/>
    <col min="10268" max="10494" width="11.42578125" style="1"/>
    <col min="10495" max="10495" width="2.85546875" style="1" customWidth="1"/>
    <col min="10496" max="10496" width="45.85546875" style="1" customWidth="1"/>
    <col min="10497" max="10497" width="5.28515625" style="1" bestFit="1" customWidth="1"/>
    <col min="10498" max="10500" width="15.7109375" style="1" customWidth="1"/>
    <col min="10501" max="10501" width="2.85546875" style="1" customWidth="1"/>
    <col min="10502" max="10504" width="15.7109375" style="1" customWidth="1"/>
    <col min="10505" max="10506" width="2.85546875" style="1" customWidth="1"/>
    <col min="10507" max="10507" width="10.85546875" style="1" customWidth="1"/>
    <col min="10508" max="10508" width="2.85546875" style="1" customWidth="1"/>
    <col min="10509" max="10510" width="15.7109375" style="1" customWidth="1"/>
    <col min="10511" max="10511" width="2.85546875" style="1" customWidth="1"/>
    <col min="10512" max="10512" width="45.85546875" style="1" customWidth="1"/>
    <col min="10513" max="10515" width="15.7109375" style="1" customWidth="1"/>
    <col min="10516" max="10516" width="2.85546875" style="1" customWidth="1"/>
    <col min="10517" max="10519" width="15.7109375" style="1" customWidth="1"/>
    <col min="10520" max="10521" width="2.85546875" style="1" customWidth="1"/>
    <col min="10522" max="10522" width="10.85546875" style="1" customWidth="1"/>
    <col min="10523" max="10523" width="2.85546875" style="1" customWidth="1"/>
    <col min="10524" max="10750" width="11.42578125" style="1"/>
    <col min="10751" max="10751" width="2.85546875" style="1" customWidth="1"/>
    <col min="10752" max="10752" width="45.85546875" style="1" customWidth="1"/>
    <col min="10753" max="10753" width="5.28515625" style="1" bestFit="1" customWidth="1"/>
    <col min="10754" max="10756" width="15.7109375" style="1" customWidth="1"/>
    <col min="10757" max="10757" width="2.85546875" style="1" customWidth="1"/>
    <col min="10758" max="10760" width="15.7109375" style="1" customWidth="1"/>
    <col min="10761" max="10762" width="2.85546875" style="1" customWidth="1"/>
    <col min="10763" max="10763" width="10.85546875" style="1" customWidth="1"/>
    <col min="10764" max="10764" width="2.85546875" style="1" customWidth="1"/>
    <col min="10765" max="10766" width="15.7109375" style="1" customWidth="1"/>
    <col min="10767" max="10767" width="2.85546875" style="1" customWidth="1"/>
    <col min="10768" max="10768" width="45.85546875" style="1" customWidth="1"/>
    <col min="10769" max="10771" width="15.7109375" style="1" customWidth="1"/>
    <col min="10772" max="10772" width="2.85546875" style="1" customWidth="1"/>
    <col min="10773" max="10775" width="15.7109375" style="1" customWidth="1"/>
    <col min="10776" max="10777" width="2.85546875" style="1" customWidth="1"/>
    <col min="10778" max="10778" width="10.85546875" style="1" customWidth="1"/>
    <col min="10779" max="10779" width="2.85546875" style="1" customWidth="1"/>
    <col min="10780" max="11006" width="11.42578125" style="1"/>
    <col min="11007" max="11007" width="2.85546875" style="1" customWidth="1"/>
    <col min="11008" max="11008" width="45.85546875" style="1" customWidth="1"/>
    <col min="11009" max="11009" width="5.28515625" style="1" bestFit="1" customWidth="1"/>
    <col min="11010" max="11012" width="15.7109375" style="1" customWidth="1"/>
    <col min="11013" max="11013" width="2.85546875" style="1" customWidth="1"/>
    <col min="11014" max="11016" width="15.7109375" style="1" customWidth="1"/>
    <col min="11017" max="11018" width="2.85546875" style="1" customWidth="1"/>
    <col min="11019" max="11019" width="10.85546875" style="1" customWidth="1"/>
    <col min="11020" max="11020" width="2.85546875" style="1" customWidth="1"/>
    <col min="11021" max="11022" width="15.7109375" style="1" customWidth="1"/>
    <col min="11023" max="11023" width="2.85546875" style="1" customWidth="1"/>
    <col min="11024" max="11024" width="45.85546875" style="1" customWidth="1"/>
    <col min="11025" max="11027" width="15.7109375" style="1" customWidth="1"/>
    <col min="11028" max="11028" width="2.85546875" style="1" customWidth="1"/>
    <col min="11029" max="11031" width="15.7109375" style="1" customWidth="1"/>
    <col min="11032" max="11033" width="2.85546875" style="1" customWidth="1"/>
    <col min="11034" max="11034" width="10.85546875" style="1" customWidth="1"/>
    <col min="11035" max="11035" width="2.85546875" style="1" customWidth="1"/>
    <col min="11036" max="11262" width="11.42578125" style="1"/>
    <col min="11263" max="11263" width="2.85546875" style="1" customWidth="1"/>
    <col min="11264" max="11264" width="45.85546875" style="1" customWidth="1"/>
    <col min="11265" max="11265" width="5.28515625" style="1" bestFit="1" customWidth="1"/>
    <col min="11266" max="11268" width="15.7109375" style="1" customWidth="1"/>
    <col min="11269" max="11269" width="2.85546875" style="1" customWidth="1"/>
    <col min="11270" max="11272" width="15.7109375" style="1" customWidth="1"/>
    <col min="11273" max="11274" width="2.85546875" style="1" customWidth="1"/>
    <col min="11275" max="11275" width="10.85546875" style="1" customWidth="1"/>
    <col min="11276" max="11276" width="2.85546875" style="1" customWidth="1"/>
    <col min="11277" max="11278" width="15.7109375" style="1" customWidth="1"/>
    <col min="11279" max="11279" width="2.85546875" style="1" customWidth="1"/>
    <col min="11280" max="11280" width="45.85546875" style="1" customWidth="1"/>
    <col min="11281" max="11283" width="15.7109375" style="1" customWidth="1"/>
    <col min="11284" max="11284" width="2.85546875" style="1" customWidth="1"/>
    <col min="11285" max="11287" width="15.7109375" style="1" customWidth="1"/>
    <col min="11288" max="11289" width="2.85546875" style="1" customWidth="1"/>
    <col min="11290" max="11290" width="10.85546875" style="1" customWidth="1"/>
    <col min="11291" max="11291" width="2.85546875" style="1" customWidth="1"/>
    <col min="11292" max="11518" width="11.42578125" style="1"/>
    <col min="11519" max="11519" width="2.85546875" style="1" customWidth="1"/>
    <col min="11520" max="11520" width="45.85546875" style="1" customWidth="1"/>
    <col min="11521" max="11521" width="5.28515625" style="1" bestFit="1" customWidth="1"/>
    <col min="11522" max="11524" width="15.7109375" style="1" customWidth="1"/>
    <col min="11525" max="11525" width="2.85546875" style="1" customWidth="1"/>
    <col min="11526" max="11528" width="15.7109375" style="1" customWidth="1"/>
    <col min="11529" max="11530" width="2.85546875" style="1" customWidth="1"/>
    <col min="11531" max="11531" width="10.85546875" style="1" customWidth="1"/>
    <col min="11532" max="11532" width="2.85546875" style="1" customWidth="1"/>
    <col min="11533" max="11534" width="15.7109375" style="1" customWidth="1"/>
    <col min="11535" max="11535" width="2.85546875" style="1" customWidth="1"/>
    <col min="11536" max="11536" width="45.85546875" style="1" customWidth="1"/>
    <col min="11537" max="11539" width="15.7109375" style="1" customWidth="1"/>
    <col min="11540" max="11540" width="2.85546875" style="1" customWidth="1"/>
    <col min="11541" max="11543" width="15.7109375" style="1" customWidth="1"/>
    <col min="11544" max="11545" width="2.85546875" style="1" customWidth="1"/>
    <col min="11546" max="11546" width="10.85546875" style="1" customWidth="1"/>
    <col min="11547" max="11547" width="2.85546875" style="1" customWidth="1"/>
    <col min="11548" max="11774" width="11.42578125" style="1"/>
    <col min="11775" max="11775" width="2.85546875" style="1" customWidth="1"/>
    <col min="11776" max="11776" width="45.85546875" style="1" customWidth="1"/>
    <col min="11777" max="11777" width="5.28515625" style="1" bestFit="1" customWidth="1"/>
    <col min="11778" max="11780" width="15.7109375" style="1" customWidth="1"/>
    <col min="11781" max="11781" width="2.85546875" style="1" customWidth="1"/>
    <col min="11782" max="11784" width="15.7109375" style="1" customWidth="1"/>
    <col min="11785" max="11786" width="2.85546875" style="1" customWidth="1"/>
    <col min="11787" max="11787" width="10.85546875" style="1" customWidth="1"/>
    <col min="11788" max="11788" width="2.85546875" style="1" customWidth="1"/>
    <col min="11789" max="11790" width="15.7109375" style="1" customWidth="1"/>
    <col min="11791" max="11791" width="2.85546875" style="1" customWidth="1"/>
    <col min="11792" max="11792" width="45.85546875" style="1" customWidth="1"/>
    <col min="11793" max="11795" width="15.7109375" style="1" customWidth="1"/>
    <col min="11796" max="11796" width="2.85546875" style="1" customWidth="1"/>
    <col min="11797" max="11799" width="15.7109375" style="1" customWidth="1"/>
    <col min="11800" max="11801" width="2.85546875" style="1" customWidth="1"/>
    <col min="11802" max="11802" width="10.85546875" style="1" customWidth="1"/>
    <col min="11803" max="11803" width="2.85546875" style="1" customWidth="1"/>
    <col min="11804" max="12030" width="11.42578125" style="1"/>
    <col min="12031" max="12031" width="2.85546875" style="1" customWidth="1"/>
    <col min="12032" max="12032" width="45.85546875" style="1" customWidth="1"/>
    <col min="12033" max="12033" width="5.28515625" style="1" bestFit="1" customWidth="1"/>
    <col min="12034" max="12036" width="15.7109375" style="1" customWidth="1"/>
    <col min="12037" max="12037" width="2.85546875" style="1" customWidth="1"/>
    <col min="12038" max="12040" width="15.7109375" style="1" customWidth="1"/>
    <col min="12041" max="12042" width="2.85546875" style="1" customWidth="1"/>
    <col min="12043" max="12043" width="10.85546875" style="1" customWidth="1"/>
    <col min="12044" max="12044" width="2.85546875" style="1" customWidth="1"/>
    <col min="12045" max="12046" width="15.7109375" style="1" customWidth="1"/>
    <col min="12047" max="12047" width="2.85546875" style="1" customWidth="1"/>
    <col min="12048" max="12048" width="45.85546875" style="1" customWidth="1"/>
    <col min="12049" max="12051" width="15.7109375" style="1" customWidth="1"/>
    <col min="12052" max="12052" width="2.85546875" style="1" customWidth="1"/>
    <col min="12053" max="12055" width="15.7109375" style="1" customWidth="1"/>
    <col min="12056" max="12057" width="2.85546875" style="1" customWidth="1"/>
    <col min="12058" max="12058" width="10.85546875" style="1" customWidth="1"/>
    <col min="12059" max="12059" width="2.85546875" style="1" customWidth="1"/>
    <col min="12060" max="12286" width="11.42578125" style="1"/>
    <col min="12287" max="12287" width="2.85546875" style="1" customWidth="1"/>
    <col min="12288" max="12288" width="45.85546875" style="1" customWidth="1"/>
    <col min="12289" max="12289" width="5.28515625" style="1" bestFit="1" customWidth="1"/>
    <col min="12290" max="12292" width="15.7109375" style="1" customWidth="1"/>
    <col min="12293" max="12293" width="2.85546875" style="1" customWidth="1"/>
    <col min="12294" max="12296" width="15.7109375" style="1" customWidth="1"/>
    <col min="12297" max="12298" width="2.85546875" style="1" customWidth="1"/>
    <col min="12299" max="12299" width="10.85546875" style="1" customWidth="1"/>
    <col min="12300" max="12300" width="2.85546875" style="1" customWidth="1"/>
    <col min="12301" max="12302" width="15.7109375" style="1" customWidth="1"/>
    <col min="12303" max="12303" width="2.85546875" style="1" customWidth="1"/>
    <col min="12304" max="12304" width="45.85546875" style="1" customWidth="1"/>
    <col min="12305" max="12307" width="15.7109375" style="1" customWidth="1"/>
    <col min="12308" max="12308" width="2.85546875" style="1" customWidth="1"/>
    <col min="12309" max="12311" width="15.7109375" style="1" customWidth="1"/>
    <col min="12312" max="12313" width="2.85546875" style="1" customWidth="1"/>
    <col min="12314" max="12314" width="10.85546875" style="1" customWidth="1"/>
    <col min="12315" max="12315" width="2.85546875" style="1" customWidth="1"/>
    <col min="12316" max="12542" width="11.42578125" style="1"/>
    <col min="12543" max="12543" width="2.85546875" style="1" customWidth="1"/>
    <col min="12544" max="12544" width="45.85546875" style="1" customWidth="1"/>
    <col min="12545" max="12545" width="5.28515625" style="1" bestFit="1" customWidth="1"/>
    <col min="12546" max="12548" width="15.7109375" style="1" customWidth="1"/>
    <col min="12549" max="12549" width="2.85546875" style="1" customWidth="1"/>
    <col min="12550" max="12552" width="15.7109375" style="1" customWidth="1"/>
    <col min="12553" max="12554" width="2.85546875" style="1" customWidth="1"/>
    <col min="12555" max="12555" width="10.85546875" style="1" customWidth="1"/>
    <col min="12556" max="12556" width="2.85546875" style="1" customWidth="1"/>
    <col min="12557" max="12558" width="15.7109375" style="1" customWidth="1"/>
    <col min="12559" max="12559" width="2.85546875" style="1" customWidth="1"/>
    <col min="12560" max="12560" width="45.85546875" style="1" customWidth="1"/>
    <col min="12561" max="12563" width="15.7109375" style="1" customWidth="1"/>
    <col min="12564" max="12564" width="2.85546875" style="1" customWidth="1"/>
    <col min="12565" max="12567" width="15.7109375" style="1" customWidth="1"/>
    <col min="12568" max="12569" width="2.85546875" style="1" customWidth="1"/>
    <col min="12570" max="12570" width="10.85546875" style="1" customWidth="1"/>
    <col min="12571" max="12571" width="2.85546875" style="1" customWidth="1"/>
    <col min="12572" max="12798" width="11.42578125" style="1"/>
    <col min="12799" max="12799" width="2.85546875" style="1" customWidth="1"/>
    <col min="12800" max="12800" width="45.85546875" style="1" customWidth="1"/>
    <col min="12801" max="12801" width="5.28515625" style="1" bestFit="1" customWidth="1"/>
    <col min="12802" max="12804" width="15.7109375" style="1" customWidth="1"/>
    <col min="12805" max="12805" width="2.85546875" style="1" customWidth="1"/>
    <col min="12806" max="12808" width="15.7109375" style="1" customWidth="1"/>
    <col min="12809" max="12810" width="2.85546875" style="1" customWidth="1"/>
    <col min="12811" max="12811" width="10.85546875" style="1" customWidth="1"/>
    <col min="12812" max="12812" width="2.85546875" style="1" customWidth="1"/>
    <col min="12813" max="12814" width="15.7109375" style="1" customWidth="1"/>
    <col min="12815" max="12815" width="2.85546875" style="1" customWidth="1"/>
    <col min="12816" max="12816" width="45.85546875" style="1" customWidth="1"/>
    <col min="12817" max="12819" width="15.7109375" style="1" customWidth="1"/>
    <col min="12820" max="12820" width="2.85546875" style="1" customWidth="1"/>
    <col min="12821" max="12823" width="15.7109375" style="1" customWidth="1"/>
    <col min="12824" max="12825" width="2.85546875" style="1" customWidth="1"/>
    <col min="12826" max="12826" width="10.85546875" style="1" customWidth="1"/>
    <col min="12827" max="12827" width="2.85546875" style="1" customWidth="1"/>
    <col min="12828" max="13054" width="11.42578125" style="1"/>
    <col min="13055" max="13055" width="2.85546875" style="1" customWidth="1"/>
    <col min="13056" max="13056" width="45.85546875" style="1" customWidth="1"/>
    <col min="13057" max="13057" width="5.28515625" style="1" bestFit="1" customWidth="1"/>
    <col min="13058" max="13060" width="15.7109375" style="1" customWidth="1"/>
    <col min="13061" max="13061" width="2.85546875" style="1" customWidth="1"/>
    <col min="13062" max="13064" width="15.7109375" style="1" customWidth="1"/>
    <col min="13065" max="13066" width="2.85546875" style="1" customWidth="1"/>
    <col min="13067" max="13067" width="10.85546875" style="1" customWidth="1"/>
    <col min="13068" max="13068" width="2.85546875" style="1" customWidth="1"/>
    <col min="13069" max="13070" width="15.7109375" style="1" customWidth="1"/>
    <col min="13071" max="13071" width="2.85546875" style="1" customWidth="1"/>
    <col min="13072" max="13072" width="45.85546875" style="1" customWidth="1"/>
    <col min="13073" max="13075" width="15.7109375" style="1" customWidth="1"/>
    <col min="13076" max="13076" width="2.85546875" style="1" customWidth="1"/>
    <col min="13077" max="13079" width="15.7109375" style="1" customWidth="1"/>
    <col min="13080" max="13081" width="2.85546875" style="1" customWidth="1"/>
    <col min="13082" max="13082" width="10.85546875" style="1" customWidth="1"/>
    <col min="13083" max="13083" width="2.85546875" style="1" customWidth="1"/>
    <col min="13084" max="13310" width="11.42578125" style="1"/>
    <col min="13311" max="13311" width="2.85546875" style="1" customWidth="1"/>
    <col min="13312" max="13312" width="45.85546875" style="1" customWidth="1"/>
    <col min="13313" max="13313" width="5.28515625" style="1" bestFit="1" customWidth="1"/>
    <col min="13314" max="13316" width="15.7109375" style="1" customWidth="1"/>
    <col min="13317" max="13317" width="2.85546875" style="1" customWidth="1"/>
    <col min="13318" max="13320" width="15.7109375" style="1" customWidth="1"/>
    <col min="13321" max="13322" width="2.85546875" style="1" customWidth="1"/>
    <col min="13323" max="13323" width="10.85546875" style="1" customWidth="1"/>
    <col min="13324" max="13324" width="2.85546875" style="1" customWidth="1"/>
    <col min="13325" max="13326" width="15.7109375" style="1" customWidth="1"/>
    <col min="13327" max="13327" width="2.85546875" style="1" customWidth="1"/>
    <col min="13328" max="13328" width="45.85546875" style="1" customWidth="1"/>
    <col min="13329" max="13331" width="15.7109375" style="1" customWidth="1"/>
    <col min="13332" max="13332" width="2.85546875" style="1" customWidth="1"/>
    <col min="13333" max="13335" width="15.7109375" style="1" customWidth="1"/>
    <col min="13336" max="13337" width="2.85546875" style="1" customWidth="1"/>
    <col min="13338" max="13338" width="10.85546875" style="1" customWidth="1"/>
    <col min="13339" max="13339" width="2.85546875" style="1" customWidth="1"/>
    <col min="13340" max="13566" width="11.42578125" style="1"/>
    <col min="13567" max="13567" width="2.85546875" style="1" customWidth="1"/>
    <col min="13568" max="13568" width="45.85546875" style="1" customWidth="1"/>
    <col min="13569" max="13569" width="5.28515625" style="1" bestFit="1" customWidth="1"/>
    <col min="13570" max="13572" width="15.7109375" style="1" customWidth="1"/>
    <col min="13573" max="13573" width="2.85546875" style="1" customWidth="1"/>
    <col min="13574" max="13576" width="15.7109375" style="1" customWidth="1"/>
    <col min="13577" max="13578" width="2.85546875" style="1" customWidth="1"/>
    <col min="13579" max="13579" width="10.85546875" style="1" customWidth="1"/>
    <col min="13580" max="13580" width="2.85546875" style="1" customWidth="1"/>
    <col min="13581" max="13582" width="15.7109375" style="1" customWidth="1"/>
    <col min="13583" max="13583" width="2.85546875" style="1" customWidth="1"/>
    <col min="13584" max="13584" width="45.85546875" style="1" customWidth="1"/>
    <col min="13585" max="13587" width="15.7109375" style="1" customWidth="1"/>
    <col min="13588" max="13588" width="2.85546875" style="1" customWidth="1"/>
    <col min="13589" max="13591" width="15.7109375" style="1" customWidth="1"/>
    <col min="13592" max="13593" width="2.85546875" style="1" customWidth="1"/>
    <col min="13594" max="13594" width="10.85546875" style="1" customWidth="1"/>
    <col min="13595" max="13595" width="2.85546875" style="1" customWidth="1"/>
    <col min="13596" max="13822" width="11.42578125" style="1"/>
    <col min="13823" max="13823" width="2.85546875" style="1" customWidth="1"/>
    <col min="13824" max="13824" width="45.85546875" style="1" customWidth="1"/>
    <col min="13825" max="13825" width="5.28515625" style="1" bestFit="1" customWidth="1"/>
    <col min="13826" max="13828" width="15.7109375" style="1" customWidth="1"/>
    <col min="13829" max="13829" width="2.85546875" style="1" customWidth="1"/>
    <col min="13830" max="13832" width="15.7109375" style="1" customWidth="1"/>
    <col min="13833" max="13834" width="2.85546875" style="1" customWidth="1"/>
    <col min="13835" max="13835" width="10.85546875" style="1" customWidth="1"/>
    <col min="13836" max="13836" width="2.85546875" style="1" customWidth="1"/>
    <col min="13837" max="13838" width="15.7109375" style="1" customWidth="1"/>
    <col min="13839" max="13839" width="2.85546875" style="1" customWidth="1"/>
    <col min="13840" max="13840" width="45.85546875" style="1" customWidth="1"/>
    <col min="13841" max="13843" width="15.7109375" style="1" customWidth="1"/>
    <col min="13844" max="13844" width="2.85546875" style="1" customWidth="1"/>
    <col min="13845" max="13847" width="15.7109375" style="1" customWidth="1"/>
    <col min="13848" max="13849" width="2.85546875" style="1" customWidth="1"/>
    <col min="13850" max="13850" width="10.85546875" style="1" customWidth="1"/>
    <col min="13851" max="13851" width="2.85546875" style="1" customWidth="1"/>
    <col min="13852" max="14078" width="11.42578125" style="1"/>
    <col min="14079" max="14079" width="2.85546875" style="1" customWidth="1"/>
    <col min="14080" max="14080" width="45.85546875" style="1" customWidth="1"/>
    <col min="14081" max="14081" width="5.28515625" style="1" bestFit="1" customWidth="1"/>
    <col min="14082" max="14084" width="15.7109375" style="1" customWidth="1"/>
    <col min="14085" max="14085" width="2.85546875" style="1" customWidth="1"/>
    <col min="14086" max="14088" width="15.7109375" style="1" customWidth="1"/>
    <col min="14089" max="14090" width="2.85546875" style="1" customWidth="1"/>
    <col min="14091" max="14091" width="10.85546875" style="1" customWidth="1"/>
    <col min="14092" max="14092" width="2.85546875" style="1" customWidth="1"/>
    <col min="14093" max="14094" width="15.7109375" style="1" customWidth="1"/>
    <col min="14095" max="14095" width="2.85546875" style="1" customWidth="1"/>
    <col min="14096" max="14096" width="45.85546875" style="1" customWidth="1"/>
    <col min="14097" max="14099" width="15.7109375" style="1" customWidth="1"/>
    <col min="14100" max="14100" width="2.85546875" style="1" customWidth="1"/>
    <col min="14101" max="14103" width="15.7109375" style="1" customWidth="1"/>
    <col min="14104" max="14105" width="2.85546875" style="1" customWidth="1"/>
    <col min="14106" max="14106" width="10.85546875" style="1" customWidth="1"/>
    <col min="14107" max="14107" width="2.85546875" style="1" customWidth="1"/>
    <col min="14108" max="14334" width="11.42578125" style="1"/>
    <col min="14335" max="14335" width="2.85546875" style="1" customWidth="1"/>
    <col min="14336" max="14336" width="45.85546875" style="1" customWidth="1"/>
    <col min="14337" max="14337" width="5.28515625" style="1" bestFit="1" customWidth="1"/>
    <col min="14338" max="14340" width="15.7109375" style="1" customWidth="1"/>
    <col min="14341" max="14341" width="2.85546875" style="1" customWidth="1"/>
    <col min="14342" max="14344" width="15.7109375" style="1" customWidth="1"/>
    <col min="14345" max="14346" width="2.85546875" style="1" customWidth="1"/>
    <col min="14347" max="14347" width="10.85546875" style="1" customWidth="1"/>
    <col min="14348" max="14348" width="2.85546875" style="1" customWidth="1"/>
    <col min="14349" max="14350" width="15.7109375" style="1" customWidth="1"/>
    <col min="14351" max="14351" width="2.85546875" style="1" customWidth="1"/>
    <col min="14352" max="14352" width="45.85546875" style="1" customWidth="1"/>
    <col min="14353" max="14355" width="15.7109375" style="1" customWidth="1"/>
    <col min="14356" max="14356" width="2.85546875" style="1" customWidth="1"/>
    <col min="14357" max="14359" width="15.7109375" style="1" customWidth="1"/>
    <col min="14360" max="14361" width="2.85546875" style="1" customWidth="1"/>
    <col min="14362" max="14362" width="10.85546875" style="1" customWidth="1"/>
    <col min="14363" max="14363" width="2.85546875" style="1" customWidth="1"/>
    <col min="14364" max="14590" width="11.42578125" style="1"/>
    <col min="14591" max="14591" width="2.85546875" style="1" customWidth="1"/>
    <col min="14592" max="14592" width="45.85546875" style="1" customWidth="1"/>
    <col min="14593" max="14593" width="5.28515625" style="1" bestFit="1" customWidth="1"/>
    <col min="14594" max="14596" width="15.7109375" style="1" customWidth="1"/>
    <col min="14597" max="14597" width="2.85546875" style="1" customWidth="1"/>
    <col min="14598" max="14600" width="15.7109375" style="1" customWidth="1"/>
    <col min="14601" max="14602" width="2.85546875" style="1" customWidth="1"/>
    <col min="14603" max="14603" width="10.85546875" style="1" customWidth="1"/>
    <col min="14604" max="14604" width="2.85546875" style="1" customWidth="1"/>
    <col min="14605" max="14606" width="15.7109375" style="1" customWidth="1"/>
    <col min="14607" max="14607" width="2.85546875" style="1" customWidth="1"/>
    <col min="14608" max="14608" width="45.85546875" style="1" customWidth="1"/>
    <col min="14609" max="14611" width="15.7109375" style="1" customWidth="1"/>
    <col min="14612" max="14612" width="2.85546875" style="1" customWidth="1"/>
    <col min="14613" max="14615" width="15.7109375" style="1" customWidth="1"/>
    <col min="14616" max="14617" width="2.85546875" style="1" customWidth="1"/>
    <col min="14618" max="14618" width="10.85546875" style="1" customWidth="1"/>
    <col min="14619" max="14619" width="2.85546875" style="1" customWidth="1"/>
    <col min="14620" max="14846" width="11.42578125" style="1"/>
    <col min="14847" max="14847" width="2.85546875" style="1" customWidth="1"/>
    <col min="14848" max="14848" width="45.85546875" style="1" customWidth="1"/>
    <col min="14849" max="14849" width="5.28515625" style="1" bestFit="1" customWidth="1"/>
    <col min="14850" max="14852" width="15.7109375" style="1" customWidth="1"/>
    <col min="14853" max="14853" width="2.85546875" style="1" customWidth="1"/>
    <col min="14854" max="14856" width="15.7109375" style="1" customWidth="1"/>
    <col min="14857" max="14858" width="2.85546875" style="1" customWidth="1"/>
    <col min="14859" max="14859" width="10.85546875" style="1" customWidth="1"/>
    <col min="14860" max="14860" width="2.85546875" style="1" customWidth="1"/>
    <col min="14861" max="14862" width="15.7109375" style="1" customWidth="1"/>
    <col min="14863" max="14863" width="2.85546875" style="1" customWidth="1"/>
    <col min="14864" max="14864" width="45.85546875" style="1" customWidth="1"/>
    <col min="14865" max="14867" width="15.7109375" style="1" customWidth="1"/>
    <col min="14868" max="14868" width="2.85546875" style="1" customWidth="1"/>
    <col min="14869" max="14871" width="15.7109375" style="1" customWidth="1"/>
    <col min="14872" max="14873" width="2.85546875" style="1" customWidth="1"/>
    <col min="14874" max="14874" width="10.85546875" style="1" customWidth="1"/>
    <col min="14875" max="14875" width="2.85546875" style="1" customWidth="1"/>
    <col min="14876" max="15102" width="11.42578125" style="1"/>
    <col min="15103" max="15103" width="2.85546875" style="1" customWidth="1"/>
    <col min="15104" max="15104" width="45.85546875" style="1" customWidth="1"/>
    <col min="15105" max="15105" width="5.28515625" style="1" bestFit="1" customWidth="1"/>
    <col min="15106" max="15108" width="15.7109375" style="1" customWidth="1"/>
    <col min="15109" max="15109" width="2.85546875" style="1" customWidth="1"/>
    <col min="15110" max="15112" width="15.7109375" style="1" customWidth="1"/>
    <col min="15113" max="15114" width="2.85546875" style="1" customWidth="1"/>
    <col min="15115" max="15115" width="10.85546875" style="1" customWidth="1"/>
    <col min="15116" max="15116" width="2.85546875" style="1" customWidth="1"/>
    <col min="15117" max="15118" width="15.7109375" style="1" customWidth="1"/>
    <col min="15119" max="15119" width="2.85546875" style="1" customWidth="1"/>
    <col min="15120" max="15120" width="45.85546875" style="1" customWidth="1"/>
    <col min="15121" max="15123" width="15.7109375" style="1" customWidth="1"/>
    <col min="15124" max="15124" width="2.85546875" style="1" customWidth="1"/>
    <col min="15125" max="15127" width="15.7109375" style="1" customWidth="1"/>
    <col min="15128" max="15129" width="2.85546875" style="1" customWidth="1"/>
    <col min="15130" max="15130" width="10.85546875" style="1" customWidth="1"/>
    <col min="15131" max="15131" width="2.85546875" style="1" customWidth="1"/>
    <col min="15132" max="15358" width="11.42578125" style="1"/>
    <col min="15359" max="15359" width="2.85546875" style="1" customWidth="1"/>
    <col min="15360" max="15360" width="45.85546875" style="1" customWidth="1"/>
    <col min="15361" max="15361" width="5.28515625" style="1" bestFit="1" customWidth="1"/>
    <col min="15362" max="15364" width="15.7109375" style="1" customWidth="1"/>
    <col min="15365" max="15365" width="2.85546875" style="1" customWidth="1"/>
    <col min="15366" max="15368" width="15.7109375" style="1" customWidth="1"/>
    <col min="15369" max="15370" width="2.85546875" style="1" customWidth="1"/>
    <col min="15371" max="15371" width="10.85546875" style="1" customWidth="1"/>
    <col min="15372" max="15372" width="2.85546875" style="1" customWidth="1"/>
    <col min="15373" max="15374" width="15.7109375" style="1" customWidth="1"/>
    <col min="15375" max="15375" width="2.85546875" style="1" customWidth="1"/>
    <col min="15376" max="15376" width="45.85546875" style="1" customWidth="1"/>
    <col min="15377" max="15379" width="15.7109375" style="1" customWidth="1"/>
    <col min="15380" max="15380" width="2.85546875" style="1" customWidth="1"/>
    <col min="15381" max="15383" width="15.7109375" style="1" customWidth="1"/>
    <col min="15384" max="15385" width="2.85546875" style="1" customWidth="1"/>
    <col min="15386" max="15386" width="10.85546875" style="1" customWidth="1"/>
    <col min="15387" max="15387" width="2.85546875" style="1" customWidth="1"/>
    <col min="15388" max="15614" width="11.42578125" style="1"/>
    <col min="15615" max="15615" width="2.85546875" style="1" customWidth="1"/>
    <col min="15616" max="15616" width="45.85546875" style="1" customWidth="1"/>
    <col min="15617" max="15617" width="5.28515625" style="1" bestFit="1" customWidth="1"/>
    <col min="15618" max="15620" width="15.7109375" style="1" customWidth="1"/>
    <col min="15621" max="15621" width="2.85546875" style="1" customWidth="1"/>
    <col min="15622" max="15624" width="15.7109375" style="1" customWidth="1"/>
    <col min="15625" max="15626" width="2.85546875" style="1" customWidth="1"/>
    <col min="15627" max="15627" width="10.85546875" style="1" customWidth="1"/>
    <col min="15628" max="15628" width="2.85546875" style="1" customWidth="1"/>
    <col min="15629" max="15630" width="15.7109375" style="1" customWidth="1"/>
    <col min="15631" max="15631" width="2.85546875" style="1" customWidth="1"/>
    <col min="15632" max="15632" width="45.85546875" style="1" customWidth="1"/>
    <col min="15633" max="15635" width="15.7109375" style="1" customWidth="1"/>
    <col min="15636" max="15636" width="2.85546875" style="1" customWidth="1"/>
    <col min="15637" max="15639" width="15.7109375" style="1" customWidth="1"/>
    <col min="15640" max="15641" width="2.85546875" style="1" customWidth="1"/>
    <col min="15642" max="15642" width="10.85546875" style="1" customWidth="1"/>
    <col min="15643" max="15643" width="2.85546875" style="1" customWidth="1"/>
    <col min="15644" max="15870" width="11.42578125" style="1"/>
    <col min="15871" max="15871" width="2.85546875" style="1" customWidth="1"/>
    <col min="15872" max="15872" width="45.85546875" style="1" customWidth="1"/>
    <col min="15873" max="15873" width="5.28515625" style="1" bestFit="1" customWidth="1"/>
    <col min="15874" max="15876" width="15.7109375" style="1" customWidth="1"/>
    <col min="15877" max="15877" width="2.85546875" style="1" customWidth="1"/>
    <col min="15878" max="15880" width="15.7109375" style="1" customWidth="1"/>
    <col min="15881" max="15882" width="2.85546875" style="1" customWidth="1"/>
    <col min="15883" max="15883" width="10.85546875" style="1" customWidth="1"/>
    <col min="15884" max="15884" width="2.85546875" style="1" customWidth="1"/>
    <col min="15885" max="15886" width="15.7109375" style="1" customWidth="1"/>
    <col min="15887" max="15887" width="2.85546875" style="1" customWidth="1"/>
    <col min="15888" max="15888" width="45.85546875" style="1" customWidth="1"/>
    <col min="15889" max="15891" width="15.7109375" style="1" customWidth="1"/>
    <col min="15892" max="15892" width="2.85546875" style="1" customWidth="1"/>
    <col min="15893" max="15895" width="15.7109375" style="1" customWidth="1"/>
    <col min="15896" max="15897" width="2.85546875" style="1" customWidth="1"/>
    <col min="15898" max="15898" width="10.85546875" style="1" customWidth="1"/>
    <col min="15899" max="15899" width="2.85546875" style="1" customWidth="1"/>
    <col min="15900" max="16126" width="11.42578125" style="1"/>
    <col min="16127" max="16127" width="2.85546875" style="1" customWidth="1"/>
    <col min="16128" max="16128" width="45.85546875" style="1" customWidth="1"/>
    <col min="16129" max="16129" width="5.28515625" style="1" bestFit="1" customWidth="1"/>
    <col min="16130" max="16132" width="15.7109375" style="1" customWidth="1"/>
    <col min="16133" max="16133" width="2.85546875" style="1" customWidth="1"/>
    <col min="16134" max="16136" width="15.7109375" style="1" customWidth="1"/>
    <col min="16137" max="16138" width="2.85546875" style="1" customWidth="1"/>
    <col min="16139" max="16139" width="10.85546875" style="1" customWidth="1"/>
    <col min="16140" max="16140" width="2.85546875" style="1" customWidth="1"/>
    <col min="16141" max="16142" width="15.7109375" style="1" customWidth="1"/>
    <col min="16143" max="16143" width="2.85546875" style="1" customWidth="1"/>
    <col min="16144" max="16144" width="45.85546875" style="1" customWidth="1"/>
    <col min="16145" max="16147" width="15.7109375" style="1" customWidth="1"/>
    <col min="16148" max="16148" width="2.85546875" style="1" customWidth="1"/>
    <col min="16149" max="16151" width="15.7109375" style="1" customWidth="1"/>
    <col min="16152" max="16153" width="2.85546875" style="1" customWidth="1"/>
    <col min="16154" max="16154" width="10.85546875" style="1" customWidth="1"/>
    <col min="16155" max="16155" width="2.85546875" style="1" customWidth="1"/>
    <col min="16156" max="16384" width="11.42578125" style="1"/>
  </cols>
  <sheetData>
    <row r="1" spans="1:30" x14ac:dyDescent="0.25">
      <c r="AB1" s="1079"/>
      <c r="AC1" s="75"/>
    </row>
    <row r="2" spans="1:30" x14ac:dyDescent="0.25">
      <c r="B2" s="27" t="s">
        <v>156</v>
      </c>
      <c r="Q2" s="27"/>
      <c r="AB2" s="1079"/>
      <c r="AC2" s="75"/>
    </row>
    <row r="3" spans="1:30" x14ac:dyDescent="0.25">
      <c r="B3" s="27" t="s">
        <v>157</v>
      </c>
      <c r="Q3" s="27" t="s">
        <v>157</v>
      </c>
      <c r="AB3" s="1079"/>
      <c r="AC3" s="75"/>
    </row>
    <row r="4" spans="1:30" x14ac:dyDescent="0.25">
      <c r="B4" s="55" t="s">
        <v>2</v>
      </c>
      <c r="Q4" s="55" t="s">
        <v>3</v>
      </c>
      <c r="AB4" s="1079"/>
      <c r="AC4" s="75"/>
    </row>
    <row r="5" spans="1:30" s="514" customFormat="1" x14ac:dyDescent="0.25">
      <c r="A5" s="1464"/>
      <c r="B5" s="1501" t="s">
        <v>4</v>
      </c>
      <c r="C5" s="1501" t="s">
        <v>5</v>
      </c>
      <c r="D5" s="1501">
        <v>2019</v>
      </c>
      <c r="E5" s="1501"/>
      <c r="F5" s="1501"/>
      <c r="G5" s="1464"/>
      <c r="H5" s="1501">
        <v>2018</v>
      </c>
      <c r="I5" s="1501"/>
      <c r="J5" s="1501"/>
      <c r="K5" s="1464"/>
      <c r="L5" s="1500" t="s">
        <v>517</v>
      </c>
      <c r="M5" s="1464"/>
      <c r="N5" s="1500" t="s">
        <v>659</v>
      </c>
      <c r="O5" s="1500" t="s">
        <v>459</v>
      </c>
      <c r="P5" s="1464"/>
      <c r="Q5" s="1501" t="s">
        <v>4</v>
      </c>
      <c r="R5" s="1501">
        <v>2019</v>
      </c>
      <c r="S5" s="1501"/>
      <c r="T5" s="1501"/>
      <c r="U5" s="1464"/>
      <c r="V5" s="1501">
        <v>2018</v>
      </c>
      <c r="W5" s="1501"/>
      <c r="X5" s="1501"/>
      <c r="Y5" s="1464"/>
      <c r="Z5" s="1500" t="s">
        <v>660</v>
      </c>
      <c r="AA5" s="1464"/>
      <c r="AB5" s="1486"/>
      <c r="AC5" s="1456"/>
    </row>
    <row r="6" spans="1:30" s="514" customFormat="1" x14ac:dyDescent="0.25">
      <c r="A6" s="1464"/>
      <c r="B6" s="1501"/>
      <c r="C6" s="1501"/>
      <c r="D6" s="1501" t="s">
        <v>148</v>
      </c>
      <c r="E6" s="1441" t="s">
        <v>149</v>
      </c>
      <c r="F6" s="1441" t="s">
        <v>150</v>
      </c>
      <c r="G6" s="1464"/>
      <c r="H6" s="1501" t="s">
        <v>148</v>
      </c>
      <c r="I6" s="1441" t="s">
        <v>149</v>
      </c>
      <c r="J6" s="1441" t="s">
        <v>150</v>
      </c>
      <c r="K6" s="1464"/>
      <c r="L6" s="1500"/>
      <c r="M6" s="1464"/>
      <c r="N6" s="1500"/>
      <c r="O6" s="1500"/>
      <c r="P6" s="1464"/>
      <c r="Q6" s="1501"/>
      <c r="R6" s="1501" t="s">
        <v>148</v>
      </c>
      <c r="S6" s="1441" t="s">
        <v>149</v>
      </c>
      <c r="T6" s="1441" t="s">
        <v>150</v>
      </c>
      <c r="U6" s="1464"/>
      <c r="V6" s="1501" t="s">
        <v>148</v>
      </c>
      <c r="W6" s="1441" t="s">
        <v>149</v>
      </c>
      <c r="X6" s="1441" t="s">
        <v>150</v>
      </c>
      <c r="Y6" s="1464"/>
      <c r="Z6" s="1500"/>
      <c r="AA6" s="1464"/>
      <c r="AB6" s="1486"/>
      <c r="AC6" s="1456"/>
    </row>
    <row r="7" spans="1:30" s="514" customFormat="1" x14ac:dyDescent="0.25">
      <c r="A7" s="1464"/>
      <c r="B7" s="1501"/>
      <c r="C7" s="1501"/>
      <c r="D7" s="1501"/>
      <c r="E7" s="1441" t="s">
        <v>151</v>
      </c>
      <c r="F7" s="1441" t="s">
        <v>151</v>
      </c>
      <c r="G7" s="1464"/>
      <c r="H7" s="1501"/>
      <c r="I7" s="1441" t="s">
        <v>151</v>
      </c>
      <c r="J7" s="1441" t="s">
        <v>151</v>
      </c>
      <c r="K7" s="1464"/>
      <c r="L7" s="1500"/>
      <c r="M7" s="1464"/>
      <c r="N7" s="1500"/>
      <c r="O7" s="1500"/>
      <c r="P7" s="1464"/>
      <c r="Q7" s="1501"/>
      <c r="R7" s="1501"/>
      <c r="S7" s="1441" t="s">
        <v>151</v>
      </c>
      <c r="T7" s="1441" t="s">
        <v>151</v>
      </c>
      <c r="U7" s="1464"/>
      <c r="V7" s="1501"/>
      <c r="W7" s="1441" t="s">
        <v>151</v>
      </c>
      <c r="X7" s="1441" t="s">
        <v>151</v>
      </c>
      <c r="Y7" s="1464"/>
      <c r="Z7" s="1500"/>
      <c r="AA7" s="1464"/>
      <c r="AB7" s="1486"/>
      <c r="AC7" s="1456"/>
    </row>
    <row r="8" spans="1:30" x14ac:dyDescent="0.25">
      <c r="A8" s="7"/>
      <c r="B8" s="7"/>
      <c r="C8" s="7"/>
      <c r="D8" s="7"/>
      <c r="E8" s="7"/>
      <c r="F8" s="7"/>
      <c r="G8" s="7"/>
      <c r="H8" s="7"/>
      <c r="I8" s="7"/>
      <c r="J8" s="7"/>
      <c r="K8" s="7"/>
      <c r="L8" s="10"/>
      <c r="M8" s="7"/>
      <c r="N8" s="10"/>
      <c r="O8" s="7"/>
      <c r="P8" s="7"/>
      <c r="Q8" s="7"/>
      <c r="R8" s="7"/>
      <c r="S8" s="7"/>
      <c r="T8" s="7"/>
      <c r="U8" s="7"/>
      <c r="V8" s="7"/>
      <c r="W8" s="7"/>
      <c r="X8" s="7"/>
      <c r="Y8" s="7"/>
      <c r="Z8" s="10"/>
      <c r="AA8" s="7"/>
      <c r="AB8" s="1079"/>
      <c r="AC8" s="75"/>
    </row>
    <row r="9" spans="1:30" x14ac:dyDescent="0.25">
      <c r="A9" s="6"/>
      <c r="B9" s="11" t="s">
        <v>6</v>
      </c>
      <c r="D9" s="49"/>
      <c r="E9" s="13"/>
      <c r="F9" s="13"/>
      <c r="G9" s="1023"/>
      <c r="H9" s="13"/>
      <c r="I9" s="13"/>
      <c r="J9" s="39"/>
      <c r="K9" s="74"/>
      <c r="L9" s="78"/>
      <c r="M9" s="74"/>
      <c r="N9" s="18"/>
      <c r="O9" s="18"/>
      <c r="P9" s="74"/>
      <c r="Q9" s="239" t="s">
        <v>23</v>
      </c>
      <c r="R9" s="13"/>
      <c r="S9" s="16"/>
      <c r="T9" s="16"/>
      <c r="U9" s="74"/>
      <c r="V9" s="13"/>
      <c r="W9" s="16"/>
      <c r="X9" s="16"/>
      <c r="Z9" s="78"/>
      <c r="AA9" s="181"/>
      <c r="AB9" s="1080"/>
      <c r="AC9" s="75"/>
    </row>
    <row r="10" spans="1:30" x14ac:dyDescent="0.25">
      <c r="B10" s="624" t="s">
        <v>104</v>
      </c>
      <c r="C10" s="625" t="s">
        <v>312</v>
      </c>
      <c r="D10" s="697">
        <f>E10+F10</f>
        <v>639.54999999999995</v>
      </c>
      <c r="E10" s="597">
        <v>639.54999999999995</v>
      </c>
      <c r="F10" s="597">
        <v>0</v>
      </c>
      <c r="G10" s="583"/>
      <c r="H10" s="697">
        <v>0</v>
      </c>
      <c r="I10" s="597">
        <v>0</v>
      </c>
      <c r="J10" s="597">
        <v>0</v>
      </c>
      <c r="K10" s="7"/>
      <c r="L10" s="489" t="s">
        <v>101</v>
      </c>
      <c r="M10" s="451"/>
      <c r="N10" s="498">
        <f>VLOOKUP(B10,'FX rates'!$B$9:$K$124,9,FALSE)</f>
        <v>2.0094999999999996</v>
      </c>
      <c r="O10" s="498">
        <f>VLOOKUP(B10,'FX rates'!$B$9:$K$124,10,FALSE)</f>
        <v>2</v>
      </c>
      <c r="Q10" s="624" t="s">
        <v>104</v>
      </c>
      <c r="R10" s="697">
        <f>S10+T10</f>
        <v>318.26324956456835</v>
      </c>
      <c r="S10" s="597">
        <f>E10/N10</f>
        <v>318.26324956456835</v>
      </c>
      <c r="T10" s="597">
        <f>F10/N10</f>
        <v>0</v>
      </c>
      <c r="U10" s="16"/>
      <c r="V10" s="697">
        <f>W10+X10</f>
        <v>0</v>
      </c>
      <c r="W10" s="597">
        <f>I10/O10</f>
        <v>0</v>
      </c>
      <c r="X10" s="597">
        <f>J10/O10</f>
        <v>0</v>
      </c>
      <c r="Z10" s="489" t="s">
        <v>101</v>
      </c>
      <c r="AC10" s="253"/>
      <c r="AD10" s="253"/>
    </row>
    <row r="11" spans="1:30" x14ac:dyDescent="0.25">
      <c r="B11" s="610" t="s">
        <v>7</v>
      </c>
      <c r="C11" s="699" t="s">
        <v>512</v>
      </c>
      <c r="D11" s="700">
        <f t="shared" ref="D11:D12" si="0">E11+F11</f>
        <v>896.82</v>
      </c>
      <c r="E11" s="601">
        <v>871.23</v>
      </c>
      <c r="F11" s="601">
        <v>25.59</v>
      </c>
      <c r="G11" s="583"/>
      <c r="H11" s="700" t="s">
        <v>101</v>
      </c>
      <c r="I11" s="601" t="s">
        <v>101</v>
      </c>
      <c r="J11" s="601" t="s">
        <v>101</v>
      </c>
      <c r="K11" s="7"/>
      <c r="L11" s="1074" t="s">
        <v>101</v>
      </c>
      <c r="M11" s="451"/>
      <c r="N11" s="1076">
        <f>VLOOKUP(B11,'FX rates'!$B$9:$K$124,9,FALSE)</f>
        <v>1</v>
      </c>
      <c r="O11" s="1076">
        <f>VLOOKUP(B11,'FX rates'!$B$9:$K$124,10,FALSE)</f>
        <v>1</v>
      </c>
      <c r="P11" s="13"/>
      <c r="Q11" s="610" t="s">
        <v>7</v>
      </c>
      <c r="R11" s="700">
        <f t="shared" ref="R11:R38" si="1">S11+T11</f>
        <v>896.82</v>
      </c>
      <c r="S11" s="601">
        <f>E11/N11</f>
        <v>871.23</v>
      </c>
      <c r="T11" s="601">
        <f>F11/N11</f>
        <v>25.59</v>
      </c>
      <c r="U11" s="16"/>
      <c r="V11" s="700" t="s">
        <v>101</v>
      </c>
      <c r="W11" s="601" t="s">
        <v>101</v>
      </c>
      <c r="X11" s="601" t="s">
        <v>101</v>
      </c>
      <c r="Z11" s="1074" t="s">
        <v>101</v>
      </c>
      <c r="AA11" s="65"/>
      <c r="AC11" s="253"/>
      <c r="AD11" s="253"/>
    </row>
    <row r="12" spans="1:30" x14ac:dyDescent="0.25">
      <c r="B12" s="689" t="s">
        <v>511</v>
      </c>
      <c r="C12" s="701" t="s">
        <v>19</v>
      </c>
      <c r="D12" s="702">
        <f t="shared" si="0"/>
        <v>1.91</v>
      </c>
      <c r="E12" s="703">
        <v>1.91</v>
      </c>
      <c r="F12" s="703">
        <v>0</v>
      </c>
      <c r="G12" s="583"/>
      <c r="H12" s="702">
        <v>0</v>
      </c>
      <c r="I12" s="703">
        <v>0</v>
      </c>
      <c r="J12" s="703">
        <v>0</v>
      </c>
      <c r="K12" s="7"/>
      <c r="L12" s="495" t="s">
        <v>101</v>
      </c>
      <c r="M12" s="451"/>
      <c r="N12" s="501">
        <f>VLOOKUP(B12,'FX rates'!$B$9:$K$124,9,FALSE)</f>
        <v>1</v>
      </c>
      <c r="O12" s="501">
        <f>VLOOKUP(B12,'FX rates'!$B$9:$K$124,10,FALSE)</f>
        <v>1</v>
      </c>
      <c r="P12" s="13"/>
      <c r="Q12" s="689" t="s">
        <v>511</v>
      </c>
      <c r="R12" s="702">
        <f t="shared" si="1"/>
        <v>1.91</v>
      </c>
      <c r="S12" s="703">
        <f>E12/N12</f>
        <v>1.91</v>
      </c>
      <c r="T12" s="703">
        <f>F12/N12</f>
        <v>0</v>
      </c>
      <c r="U12" s="16"/>
      <c r="V12" s="702">
        <f>W12+X12</f>
        <v>0</v>
      </c>
      <c r="W12" s="703">
        <f>I12/O12</f>
        <v>0</v>
      </c>
      <c r="X12" s="703">
        <f>J12/O12</f>
        <v>0</v>
      </c>
      <c r="Z12" s="495" t="s">
        <v>101</v>
      </c>
      <c r="AA12" s="65"/>
      <c r="AC12" s="253"/>
      <c r="AD12" s="253"/>
    </row>
    <row r="13" spans="1:30" s="440" customFormat="1" x14ac:dyDescent="0.25">
      <c r="B13" s="579"/>
      <c r="C13" s="580"/>
      <c r="D13" s="581"/>
      <c r="E13" s="582"/>
      <c r="F13" s="582"/>
      <c r="G13" s="583"/>
      <c r="H13" s="581"/>
      <c r="I13" s="582"/>
      <c r="J13" s="582"/>
      <c r="K13" s="445"/>
      <c r="L13" s="584"/>
      <c r="M13" s="451"/>
      <c r="N13" s="585"/>
      <c r="O13" s="585"/>
      <c r="P13" s="451"/>
      <c r="Q13" s="579"/>
      <c r="R13" s="581"/>
      <c r="S13" s="582"/>
      <c r="T13" s="582"/>
      <c r="U13" s="446"/>
      <c r="V13" s="581"/>
      <c r="W13" s="582"/>
      <c r="X13" s="582"/>
      <c r="Z13" s="584"/>
      <c r="AA13" s="586"/>
      <c r="AB13" s="253"/>
      <c r="AC13" s="253"/>
      <c r="AD13" s="253"/>
    </row>
    <row r="14" spans="1:30" x14ac:dyDescent="0.25">
      <c r="A14" s="6"/>
      <c r="B14" s="21"/>
      <c r="C14" s="21"/>
      <c r="D14" s="238"/>
      <c r="E14" s="238"/>
      <c r="F14" s="238"/>
      <c r="G14" s="585"/>
      <c r="H14" s="238" t="s">
        <v>428</v>
      </c>
      <c r="I14" s="238" t="s">
        <v>428</v>
      </c>
      <c r="J14" s="238" t="s">
        <v>428</v>
      </c>
      <c r="K14" s="7"/>
      <c r="L14" s="1075"/>
      <c r="M14" s="1075"/>
      <c r="N14" s="1075"/>
      <c r="O14" s="1075"/>
      <c r="P14" s="74"/>
      <c r="Q14" s="21"/>
      <c r="R14" s="238"/>
      <c r="S14" s="238"/>
      <c r="T14" s="238"/>
      <c r="U14" s="238"/>
      <c r="V14" s="238"/>
      <c r="W14" s="238"/>
      <c r="X14" s="238"/>
      <c r="Z14" s="1075"/>
      <c r="AA14" s="65"/>
      <c r="AC14" s="253"/>
      <c r="AD14" s="253"/>
    </row>
    <row r="15" spans="1:30" x14ac:dyDescent="0.25">
      <c r="A15" s="6"/>
      <c r="B15" s="11" t="s">
        <v>23</v>
      </c>
      <c r="D15" s="49"/>
      <c r="E15" s="13"/>
      <c r="F15" s="13"/>
      <c r="G15" s="1023"/>
      <c r="H15" s="49"/>
      <c r="I15" s="13"/>
      <c r="J15" s="13"/>
      <c r="K15" s="74"/>
      <c r="L15" s="457"/>
      <c r="M15" s="510"/>
      <c r="N15" s="1077"/>
      <c r="O15" s="1077"/>
      <c r="P15" s="74"/>
      <c r="Q15" s="11" t="s">
        <v>23</v>
      </c>
      <c r="R15" s="49"/>
      <c r="S15" s="13"/>
      <c r="T15" s="13"/>
      <c r="U15" s="74"/>
      <c r="V15" s="49"/>
      <c r="W15" s="13"/>
      <c r="X15" s="13"/>
      <c r="Z15" s="457"/>
      <c r="AA15" s="181"/>
      <c r="AC15" s="253"/>
      <c r="AD15" s="253"/>
    </row>
    <row r="16" spans="1:30" x14ac:dyDescent="0.25">
      <c r="B16" s="636" t="s">
        <v>32</v>
      </c>
      <c r="C16" s="730" t="s">
        <v>33</v>
      </c>
      <c r="D16" s="1133">
        <f>E16+F16</f>
        <v>978114.87999999989</v>
      </c>
      <c r="E16" s="731">
        <v>927635.94</v>
      </c>
      <c r="F16" s="730">
        <v>50478.94</v>
      </c>
      <c r="G16" s="446"/>
      <c r="H16" s="1132">
        <v>1119282.83</v>
      </c>
      <c r="I16" s="731">
        <v>1050673.69</v>
      </c>
      <c r="J16" s="730">
        <v>68609.14</v>
      </c>
      <c r="K16" s="7"/>
      <c r="L16" s="972">
        <f>D16/H16-1</f>
        <v>-0.12612357325270518</v>
      </c>
      <c r="M16" s="451"/>
      <c r="N16" s="1078">
        <f>VLOOKUP(B16,'FX rates'!$B$9:$K$124,9,FALSE)</f>
        <v>7.8348333333333349</v>
      </c>
      <c r="O16" s="1078">
        <f>VLOOKUP(B16,'FX rates'!$B$9:$K$124,10,FALSE)</f>
        <v>7.8378333333333332</v>
      </c>
      <c r="P16" s="13"/>
      <c r="Q16" s="636" t="s">
        <v>32</v>
      </c>
      <c r="R16" s="1132">
        <f t="shared" si="1"/>
        <v>124841.82348061007</v>
      </c>
      <c r="S16" s="731">
        <f>E16/N16</f>
        <v>118398.93722478671</v>
      </c>
      <c r="T16" s="730">
        <f>F16/N16</f>
        <v>6442.8862558233523</v>
      </c>
      <c r="U16" s="16"/>
      <c r="V16" s="1132">
        <f>W16+X16</f>
        <v>142805.13279605331</v>
      </c>
      <c r="W16" s="731">
        <f>I16/$O16</f>
        <v>134051.54783422287</v>
      </c>
      <c r="X16" s="730">
        <f>J16/$O16</f>
        <v>8753.5849618304383</v>
      </c>
      <c r="Z16" s="972">
        <f>R16/V16-1</f>
        <v>-0.1257889612490154</v>
      </c>
      <c r="AA16" s="65"/>
      <c r="AC16" s="253"/>
      <c r="AD16" s="253"/>
    </row>
    <row r="17" spans="1:30" s="440" customFormat="1" x14ac:dyDescent="0.25">
      <c r="B17" s="579"/>
      <c r="C17" s="580"/>
      <c r="D17" s="581"/>
      <c r="E17" s="582"/>
      <c r="F17" s="582"/>
      <c r="G17" s="583"/>
      <c r="H17" s="581"/>
      <c r="I17" s="582"/>
      <c r="J17" s="582"/>
      <c r="K17" s="445"/>
      <c r="L17" s="584"/>
      <c r="M17" s="451"/>
      <c r="N17" s="585"/>
      <c r="O17" s="585"/>
      <c r="P17" s="451"/>
      <c r="Q17" s="579"/>
      <c r="R17" s="581"/>
      <c r="S17" s="582"/>
      <c r="T17" s="582"/>
      <c r="U17" s="446"/>
      <c r="V17" s="581"/>
      <c r="W17" s="582"/>
      <c r="X17" s="582"/>
      <c r="Z17" s="584"/>
      <c r="AA17" s="586"/>
      <c r="AB17" s="253"/>
      <c r="AC17" s="253"/>
      <c r="AD17" s="253"/>
    </row>
    <row r="18" spans="1:30" x14ac:dyDescent="0.25">
      <c r="A18" s="6"/>
      <c r="B18" s="21"/>
      <c r="C18" s="21"/>
      <c r="D18" s="238"/>
      <c r="E18" s="238"/>
      <c r="F18" s="238"/>
      <c r="G18" s="585"/>
      <c r="H18" s="238" t="s">
        <v>428</v>
      </c>
      <c r="I18" s="238" t="s">
        <v>428</v>
      </c>
      <c r="J18" s="238" t="s">
        <v>428</v>
      </c>
      <c r="K18" s="7"/>
      <c r="L18" s="1075"/>
      <c r="M18" s="1075"/>
      <c r="N18" s="1075"/>
      <c r="O18" s="1075"/>
      <c r="P18" s="74"/>
      <c r="Q18" s="21"/>
      <c r="R18" s="238"/>
      <c r="S18" s="238"/>
      <c r="T18" s="238"/>
      <c r="U18" s="238"/>
      <c r="V18" s="238"/>
      <c r="W18" s="238"/>
      <c r="X18" s="238"/>
      <c r="Z18" s="1075"/>
      <c r="AA18" s="65"/>
      <c r="AC18" s="253"/>
      <c r="AD18" s="253"/>
    </row>
    <row r="19" spans="1:30" x14ac:dyDescent="0.25">
      <c r="A19" s="6"/>
      <c r="B19" s="11" t="s">
        <v>52</v>
      </c>
      <c r="C19" s="514"/>
      <c r="D19" s="577"/>
      <c r="E19" s="578"/>
      <c r="F19" s="578"/>
      <c r="G19" s="585"/>
      <c r="H19" s="577"/>
      <c r="I19" s="578"/>
      <c r="J19" s="578"/>
      <c r="K19" s="7"/>
      <c r="L19" s="585"/>
      <c r="M19" s="1075"/>
      <c r="N19" s="585"/>
      <c r="O19" s="585"/>
      <c r="P19" s="74"/>
      <c r="Q19" s="11" t="s">
        <v>52</v>
      </c>
      <c r="R19" s="577"/>
      <c r="S19" s="578"/>
      <c r="T19" s="578"/>
      <c r="U19" s="238"/>
      <c r="V19" s="577"/>
      <c r="W19" s="578"/>
      <c r="X19" s="578"/>
      <c r="Z19" s="585"/>
      <c r="AA19" s="65"/>
      <c r="AC19" s="253"/>
      <c r="AD19" s="253"/>
    </row>
    <row r="20" spans="1:30" x14ac:dyDescent="0.25">
      <c r="A20" s="6"/>
      <c r="B20" s="624" t="s">
        <v>53</v>
      </c>
      <c r="C20" s="625" t="s">
        <v>54</v>
      </c>
      <c r="D20" s="697">
        <f>E20+F20</f>
        <v>3923</v>
      </c>
      <c r="E20" s="597">
        <v>3923</v>
      </c>
      <c r="F20" s="597">
        <v>0</v>
      </c>
      <c r="G20" s="446"/>
      <c r="H20" s="697" t="s">
        <v>101</v>
      </c>
      <c r="I20" s="597" t="s">
        <v>101</v>
      </c>
      <c r="J20" s="597" t="s">
        <v>101</v>
      </c>
      <c r="K20" s="7"/>
      <c r="L20" s="489" t="s">
        <v>101</v>
      </c>
      <c r="M20" s="451"/>
      <c r="N20" s="498">
        <f>VLOOKUP(B20,'FX rates'!$B$9:$K$124,9,FALSE)</f>
        <v>3.6729166666666675</v>
      </c>
      <c r="O20" s="498">
        <f>VLOOKUP(B20,'FX rates'!$B$9:$K$124,10,FALSE)</f>
        <v>3.6727500000000011</v>
      </c>
      <c r="P20" s="13"/>
      <c r="Q20" s="624" t="s">
        <v>53</v>
      </c>
      <c r="R20" s="697">
        <f t="shared" si="1"/>
        <v>1068.088485536018</v>
      </c>
      <c r="S20" s="597">
        <f>E20/N20</f>
        <v>1068.088485536018</v>
      </c>
      <c r="T20" s="597">
        <f>F20/N20</f>
        <v>0</v>
      </c>
      <c r="U20" s="16"/>
      <c r="V20" s="697" t="s">
        <v>101</v>
      </c>
      <c r="W20" s="597" t="s">
        <v>101</v>
      </c>
      <c r="X20" s="597" t="s">
        <v>101</v>
      </c>
      <c r="Z20" s="489" t="s">
        <v>101</v>
      </c>
      <c r="AC20" s="253"/>
      <c r="AD20" s="253"/>
    </row>
    <row r="21" spans="1:30" x14ac:dyDescent="0.25">
      <c r="A21" s="6"/>
      <c r="B21" s="610" t="s">
        <v>120</v>
      </c>
      <c r="C21" s="699" t="s">
        <v>57</v>
      </c>
      <c r="D21" s="700">
        <f>E21+F21</f>
        <v>8287.94</v>
      </c>
      <c r="E21" s="601">
        <v>8152.59</v>
      </c>
      <c r="F21" s="601">
        <v>135.35</v>
      </c>
      <c r="G21" s="446"/>
      <c r="H21" s="700">
        <f>I21+J21</f>
        <v>28</v>
      </c>
      <c r="I21" s="601">
        <v>28</v>
      </c>
      <c r="J21" s="601">
        <v>0</v>
      </c>
      <c r="K21" s="7"/>
      <c r="L21" s="1074">
        <f>D21/H21-1</f>
        <v>294.99785714285719</v>
      </c>
      <c r="M21" s="451"/>
      <c r="N21" s="1076">
        <f>VLOOKUP(B21,'FX rates'!$B$9:$K$124,9,FALSE)</f>
        <v>0.8942500000000001</v>
      </c>
      <c r="O21" s="1076">
        <f>VLOOKUP(B21,'FX rates'!$B$9:$K$124,10,FALSE)</f>
        <v>0.84750000000000014</v>
      </c>
      <c r="P21" s="13"/>
      <c r="Q21" s="610" t="s">
        <v>120</v>
      </c>
      <c r="R21" s="700">
        <f t="shared" si="1"/>
        <v>9268.0346659211609</v>
      </c>
      <c r="S21" s="601">
        <f t="shared" ref="S21:S38" si="2">E21/N21</f>
        <v>9116.6787811014801</v>
      </c>
      <c r="T21" s="601">
        <f t="shared" ref="T21:T38" si="3">F21/N21</f>
        <v>151.35588481968128</v>
      </c>
      <c r="U21" s="16"/>
      <c r="V21" s="700">
        <f>W21+X21</f>
        <v>33.038348082595867</v>
      </c>
      <c r="W21" s="601">
        <f t="shared" ref="W21:W38" si="4">I21/$O21</f>
        <v>33.038348082595867</v>
      </c>
      <c r="X21" s="601">
        <f t="shared" ref="X21:X38" si="5">J21/$O21</f>
        <v>0</v>
      </c>
      <c r="Z21" s="1074">
        <f>R21/V21-1</f>
        <v>279.52354926314945</v>
      </c>
      <c r="AC21" s="253"/>
      <c r="AD21" s="253"/>
    </row>
    <row r="22" spans="1:30" x14ac:dyDescent="0.25">
      <c r="A22" s="6"/>
      <c r="B22" s="610" t="s">
        <v>58</v>
      </c>
      <c r="C22" s="699" t="s">
        <v>59</v>
      </c>
      <c r="D22" s="700">
        <f t="shared" ref="D22:D37" si="6">E22+F22</f>
        <v>20.72</v>
      </c>
      <c r="E22" s="601">
        <v>20.72</v>
      </c>
      <c r="F22" s="601">
        <v>0</v>
      </c>
      <c r="G22" s="446"/>
      <c r="H22" s="700">
        <f t="shared" ref="H22:H37" si="7">I22+J22</f>
        <v>19.22</v>
      </c>
      <c r="I22" s="601">
        <v>19.22</v>
      </c>
      <c r="J22" s="601">
        <v>0</v>
      </c>
      <c r="K22" s="7"/>
      <c r="L22" s="439">
        <f>D22/H22-1</f>
        <v>7.8043704474505704E-2</v>
      </c>
      <c r="M22" s="451"/>
      <c r="N22" s="1076">
        <f>VLOOKUP(B22,'FX rates'!$B$9:$K$124,9,FALSE)</f>
        <v>0.37599999999999989</v>
      </c>
      <c r="O22" s="1076">
        <f>VLOOKUP(B22,'FX rates'!$B$9:$K$124,10,FALSE)</f>
        <v>0.37541666666666668</v>
      </c>
      <c r="P22" s="13"/>
      <c r="Q22" s="610" t="s">
        <v>58</v>
      </c>
      <c r="R22" s="700">
        <f t="shared" si="1"/>
        <v>55.106382978723417</v>
      </c>
      <c r="S22" s="601">
        <f t="shared" si="2"/>
        <v>55.106382978723417</v>
      </c>
      <c r="T22" s="601">
        <f t="shared" si="3"/>
        <v>0</v>
      </c>
      <c r="U22" s="16"/>
      <c r="V22" s="700">
        <f t="shared" ref="V22:V37" si="8">W22+X22</f>
        <v>51.19644839067702</v>
      </c>
      <c r="W22" s="601">
        <f t="shared" si="4"/>
        <v>51.19644839067702</v>
      </c>
      <c r="X22" s="601">
        <f t="shared" si="5"/>
        <v>0</v>
      </c>
      <c r="Z22" s="439">
        <f>R22/V22-1</f>
        <v>7.6371207592564216E-2</v>
      </c>
      <c r="AC22" s="253"/>
      <c r="AD22" s="253"/>
    </row>
    <row r="23" spans="1:30" x14ac:dyDescent="0.25">
      <c r="A23" s="6"/>
      <c r="B23" s="610" t="s">
        <v>420</v>
      </c>
      <c r="C23" s="699" t="s">
        <v>421</v>
      </c>
      <c r="D23" s="700">
        <f t="shared" si="6"/>
        <v>4860.2300000000005</v>
      </c>
      <c r="E23" s="601">
        <v>4772.8100000000004</v>
      </c>
      <c r="F23" s="601">
        <v>87.42</v>
      </c>
      <c r="G23" s="446"/>
      <c r="H23" s="700">
        <f t="shared" si="7"/>
        <v>0</v>
      </c>
      <c r="I23" s="601">
        <v>0</v>
      </c>
      <c r="J23" s="601">
        <v>0</v>
      </c>
      <c r="K23" s="7"/>
      <c r="L23" s="439" t="s">
        <v>101</v>
      </c>
      <c r="M23" s="451"/>
      <c r="N23" s="1076">
        <f>VLOOKUP(B23,'FX rates'!$B$9:$K$124,9,FALSE)</f>
        <v>10.699</v>
      </c>
      <c r="O23" s="1076">
        <f>VLOOKUP(B23,'FX rates'!$B$9:$K$124,10,FALSE)</f>
        <v>10.310815833333333</v>
      </c>
      <c r="P23" s="13"/>
      <c r="Q23" s="610" t="s">
        <v>420</v>
      </c>
      <c r="R23" s="700">
        <f t="shared" si="1"/>
        <v>454.2695579026078</v>
      </c>
      <c r="S23" s="601">
        <f t="shared" si="2"/>
        <v>446.09870081316018</v>
      </c>
      <c r="T23" s="601">
        <f t="shared" si="3"/>
        <v>8.1708570894476118</v>
      </c>
      <c r="U23" s="16"/>
      <c r="V23" s="700">
        <f t="shared" si="8"/>
        <v>0</v>
      </c>
      <c r="W23" s="601">
        <f t="shared" si="4"/>
        <v>0</v>
      </c>
      <c r="X23" s="601">
        <f t="shared" si="5"/>
        <v>0</v>
      </c>
      <c r="Z23" s="439" t="s">
        <v>101</v>
      </c>
      <c r="AC23" s="253"/>
      <c r="AD23" s="253"/>
    </row>
    <row r="24" spans="1:30" x14ac:dyDescent="0.25">
      <c r="A24" s="6"/>
      <c r="B24" s="610" t="s">
        <v>127</v>
      </c>
      <c r="C24" s="674" t="s">
        <v>128</v>
      </c>
      <c r="D24" s="700">
        <f t="shared" si="6"/>
        <v>3232.79</v>
      </c>
      <c r="E24" s="601">
        <v>3232.79</v>
      </c>
      <c r="F24" s="601">
        <v>0</v>
      </c>
      <c r="G24" s="446"/>
      <c r="H24" s="700">
        <f t="shared" si="7"/>
        <v>4076.87</v>
      </c>
      <c r="I24" s="601">
        <v>4076.87</v>
      </c>
      <c r="J24" s="601">
        <v>0</v>
      </c>
      <c r="K24" s="7"/>
      <c r="L24" s="439" t="s">
        <v>101</v>
      </c>
      <c r="M24" s="451"/>
      <c r="N24" s="1076">
        <f>VLOOKUP(B24,'FX rates'!$B$9:$K$124,9,FALSE)</f>
        <v>4.243833333333332</v>
      </c>
      <c r="O24" s="1076">
        <f>VLOOKUP(B24,'FX rates'!$B$9:$K$124,10,FALSE)</f>
        <v>3.9443333333333328</v>
      </c>
      <c r="P24" s="13"/>
      <c r="Q24" s="610" t="s">
        <v>127</v>
      </c>
      <c r="R24" s="700">
        <f t="shared" si="1"/>
        <v>761.76177198287735</v>
      </c>
      <c r="S24" s="601">
        <f t="shared" si="2"/>
        <v>761.76177198287735</v>
      </c>
      <c r="T24" s="601">
        <f t="shared" si="3"/>
        <v>0</v>
      </c>
      <c r="U24" s="16"/>
      <c r="V24" s="700">
        <f t="shared" si="8"/>
        <v>1033.6017915997634</v>
      </c>
      <c r="W24" s="601">
        <f t="shared" si="4"/>
        <v>1033.6017915997634</v>
      </c>
      <c r="X24" s="601">
        <f t="shared" si="5"/>
        <v>0</v>
      </c>
      <c r="Z24" s="439" t="s">
        <v>101</v>
      </c>
      <c r="AC24" s="253"/>
      <c r="AD24" s="253"/>
    </row>
    <row r="25" spans="1:30" x14ac:dyDescent="0.25">
      <c r="B25" s="610" t="s">
        <v>129</v>
      </c>
      <c r="C25" s="699" t="s">
        <v>130</v>
      </c>
      <c r="D25" s="700">
        <f t="shared" si="6"/>
        <v>469000.17</v>
      </c>
      <c r="E25" s="601">
        <v>469000.17</v>
      </c>
      <c r="F25" s="601">
        <v>0</v>
      </c>
      <c r="G25" s="446"/>
      <c r="H25" s="700">
        <f t="shared" si="7"/>
        <v>623304.24</v>
      </c>
      <c r="I25" s="601">
        <v>623304.24</v>
      </c>
      <c r="J25" s="601">
        <v>0</v>
      </c>
      <c r="K25" s="7"/>
      <c r="L25" s="439">
        <f t="shared" ref="L25:L37" si="9">D25/H25-1</f>
        <v>-0.24755819084432995</v>
      </c>
      <c r="M25" s="451"/>
      <c r="N25" s="1076">
        <f>VLOOKUP(B25,'FX rates'!$B$9:$K$124,9,FALSE)</f>
        <v>291.17166666666668</v>
      </c>
      <c r="O25" s="1076">
        <f>VLOOKUP(B25,'FX rates'!$B$9:$K$124,10,FALSE)</f>
        <v>271.40358333333336</v>
      </c>
      <c r="P25" s="6"/>
      <c r="Q25" s="610" t="s">
        <v>129</v>
      </c>
      <c r="R25" s="700">
        <f t="shared" si="1"/>
        <v>1610.7342289485582</v>
      </c>
      <c r="S25" s="601">
        <f t="shared" si="2"/>
        <v>1610.7342289485582</v>
      </c>
      <c r="T25" s="601">
        <f t="shared" si="3"/>
        <v>0</v>
      </c>
      <c r="U25" s="16"/>
      <c r="V25" s="700">
        <f t="shared" si="8"/>
        <v>2296.5954699075146</v>
      </c>
      <c r="W25" s="601">
        <f t="shared" si="4"/>
        <v>2296.5954699075146</v>
      </c>
      <c r="X25" s="601">
        <f t="shared" si="5"/>
        <v>0</v>
      </c>
      <c r="Z25" s="439">
        <f t="shared" ref="Z25:Z37" si="10">R25/V25-1</f>
        <v>-0.29864259942417137</v>
      </c>
      <c r="AA25" s="65"/>
      <c r="AC25" s="253"/>
      <c r="AD25" s="253"/>
    </row>
    <row r="26" spans="1:30" x14ac:dyDescent="0.25">
      <c r="B26" s="610" t="s">
        <v>594</v>
      </c>
      <c r="C26" s="699" t="s">
        <v>595</v>
      </c>
      <c r="D26" s="700">
        <f t="shared" si="6"/>
        <v>0</v>
      </c>
      <c r="E26" s="601">
        <v>0</v>
      </c>
      <c r="F26" s="601">
        <v>0</v>
      </c>
      <c r="G26" s="446"/>
      <c r="H26" s="700">
        <f t="shared" si="7"/>
        <v>3</v>
      </c>
      <c r="I26" s="601">
        <v>3</v>
      </c>
      <c r="J26" s="601">
        <v>0</v>
      </c>
      <c r="K26" s="7"/>
      <c r="L26" s="439">
        <f t="shared" si="9"/>
        <v>-1</v>
      </c>
      <c r="M26" s="451"/>
      <c r="N26" s="1076">
        <f>VLOOKUP(B26,'FX rates'!$B$9:$K$124,9,FALSE)</f>
        <v>1.7504166666666665</v>
      </c>
      <c r="O26" s="1076">
        <f>VLOOKUP(B26,'FX rates'!$B$9:$K$124,10,FALSE)</f>
        <v>1.6589425000000002</v>
      </c>
      <c r="P26" s="6"/>
      <c r="Q26" s="610" t="s">
        <v>594</v>
      </c>
      <c r="R26" s="700">
        <f t="shared" si="1"/>
        <v>0</v>
      </c>
      <c r="S26" s="601">
        <f t="shared" si="2"/>
        <v>0</v>
      </c>
      <c r="T26" s="601">
        <f t="shared" si="3"/>
        <v>0</v>
      </c>
      <c r="U26" s="16"/>
      <c r="V26" s="700">
        <f t="shared" si="8"/>
        <v>1.8083809414732577</v>
      </c>
      <c r="W26" s="601">
        <f t="shared" si="4"/>
        <v>1.8083809414732577</v>
      </c>
      <c r="X26" s="601">
        <f t="shared" si="5"/>
        <v>0</v>
      </c>
      <c r="Z26" s="439">
        <f t="shared" si="10"/>
        <v>-1</v>
      </c>
      <c r="AA26" s="65"/>
      <c r="AC26" s="253"/>
      <c r="AD26" s="253"/>
    </row>
    <row r="27" spans="1:30" x14ac:dyDescent="0.25">
      <c r="A27" s="6"/>
      <c r="B27" s="610" t="s">
        <v>501</v>
      </c>
      <c r="C27" s="699" t="s">
        <v>57</v>
      </c>
      <c r="D27" s="700">
        <f t="shared" si="6"/>
        <v>2927372.98</v>
      </c>
      <c r="E27" s="601">
        <v>157399.37999999989</v>
      </c>
      <c r="F27" s="601">
        <v>2769973.6</v>
      </c>
      <c r="G27" s="446"/>
      <c r="H27" s="700">
        <f t="shared" si="7"/>
        <v>7551543.6100000003</v>
      </c>
      <c r="I27" s="601">
        <v>0</v>
      </c>
      <c r="J27" s="601">
        <v>7551543.6100000003</v>
      </c>
      <c r="K27" s="7"/>
      <c r="L27" s="439">
        <f t="shared" si="9"/>
        <v>-0.61234773561746003</v>
      </c>
      <c r="M27" s="451"/>
      <c r="N27" s="1076">
        <f>VLOOKUP(B27,'FX rates'!$B$9:$K$124,9,FALSE)</f>
        <v>0.8942500000000001</v>
      </c>
      <c r="O27" s="1076">
        <f>VLOOKUP(B27,'FX rates'!$B$9:$K$124,10,FALSE)</f>
        <v>0.84750000000000014</v>
      </c>
      <c r="P27" s="13"/>
      <c r="Q27" s="610" t="s">
        <v>501</v>
      </c>
      <c r="R27" s="700">
        <f t="shared" si="1"/>
        <v>3273550.9980430524</v>
      </c>
      <c r="S27" s="601">
        <f t="shared" si="2"/>
        <v>176012.72574783323</v>
      </c>
      <c r="T27" s="601">
        <f t="shared" si="3"/>
        <v>3097538.2722952194</v>
      </c>
      <c r="U27" s="16"/>
      <c r="V27" s="700">
        <f t="shared" si="8"/>
        <v>8910375.9410029482</v>
      </c>
      <c r="W27" s="601">
        <f t="shared" si="4"/>
        <v>0</v>
      </c>
      <c r="X27" s="601">
        <f t="shared" si="5"/>
        <v>8910375.9410029482</v>
      </c>
      <c r="Z27" s="439">
        <f t="shared" si="10"/>
        <v>-0.63261359344232304</v>
      </c>
      <c r="AC27" s="253"/>
      <c r="AD27" s="253"/>
    </row>
    <row r="28" spans="1:30" x14ac:dyDescent="0.25">
      <c r="B28" s="610" t="s">
        <v>64</v>
      </c>
      <c r="C28" s="699" t="s">
        <v>57</v>
      </c>
      <c r="D28" s="700">
        <f t="shared" si="6"/>
        <v>37.119999999999997</v>
      </c>
      <c r="E28" s="601">
        <v>37.119999999999997</v>
      </c>
      <c r="F28" s="601">
        <v>0</v>
      </c>
      <c r="G28" s="446"/>
      <c r="H28" s="700">
        <f t="shared" si="7"/>
        <v>2.27</v>
      </c>
      <c r="I28" s="601">
        <v>2.27</v>
      </c>
      <c r="J28" s="601">
        <v>0</v>
      </c>
      <c r="K28" s="7"/>
      <c r="L28" s="439">
        <f t="shared" si="9"/>
        <v>15.352422907488986</v>
      </c>
      <c r="M28" s="451"/>
      <c r="N28" s="1076">
        <f>VLOOKUP(B28,'FX rates'!$B$9:$K$124,9,FALSE)</f>
        <v>0.8942500000000001</v>
      </c>
      <c r="O28" s="1076">
        <f>VLOOKUP(B28,'FX rates'!$B$9:$K$124,10,FALSE)</f>
        <v>0.84750000000000014</v>
      </c>
      <c r="P28" s="13"/>
      <c r="Q28" s="610" t="s">
        <v>64</v>
      </c>
      <c r="R28" s="700">
        <f t="shared" si="1"/>
        <v>41.509644953871955</v>
      </c>
      <c r="S28" s="601">
        <f t="shared" si="2"/>
        <v>41.509644953871955</v>
      </c>
      <c r="T28" s="601">
        <f t="shared" si="3"/>
        <v>0</v>
      </c>
      <c r="U28" s="16"/>
      <c r="V28" s="700">
        <f t="shared" si="8"/>
        <v>2.6784660766961648</v>
      </c>
      <c r="W28" s="601">
        <f t="shared" si="4"/>
        <v>2.6784660766961648</v>
      </c>
      <c r="X28" s="601">
        <f t="shared" si="5"/>
        <v>0</v>
      </c>
      <c r="Z28" s="439">
        <f t="shared" si="10"/>
        <v>14.497543655685677</v>
      </c>
      <c r="AA28" s="65"/>
      <c r="AC28" s="253"/>
      <c r="AD28" s="253"/>
    </row>
    <row r="29" spans="1:30" x14ac:dyDescent="0.25">
      <c r="B29" s="610" t="s">
        <v>603</v>
      </c>
      <c r="C29" s="699" t="s">
        <v>57</v>
      </c>
      <c r="D29" s="700">
        <v>64635</v>
      </c>
      <c r="E29" s="601">
        <v>0</v>
      </c>
      <c r="F29" s="601">
        <v>0</v>
      </c>
      <c r="G29" s="446"/>
      <c r="H29" s="700">
        <f t="shared" si="7"/>
        <v>293222</v>
      </c>
      <c r="I29" s="601">
        <v>73817</v>
      </c>
      <c r="J29" s="601">
        <v>219405</v>
      </c>
      <c r="K29" s="7"/>
      <c r="L29" s="439">
        <f t="shared" si="9"/>
        <v>-0.77956974578987936</v>
      </c>
      <c r="M29" s="451"/>
      <c r="N29" s="1076">
        <f>VLOOKUP(B29,'FX rates'!$B$9:$K$124,9,FALSE)</f>
        <v>0.8942500000000001</v>
      </c>
      <c r="O29" s="1076">
        <f>VLOOKUP(B29,'FX rates'!$B$9:$K$124,10,FALSE)</f>
        <v>0.84750000000000014</v>
      </c>
      <c r="P29" s="13"/>
      <c r="Q29" s="610" t="s">
        <v>603</v>
      </c>
      <c r="R29" s="700">
        <f t="shared" si="1"/>
        <v>0</v>
      </c>
      <c r="S29" s="601">
        <f t="shared" si="2"/>
        <v>0</v>
      </c>
      <c r="T29" s="601">
        <f t="shared" si="3"/>
        <v>0</v>
      </c>
      <c r="U29" s="16"/>
      <c r="V29" s="700">
        <f t="shared" si="8"/>
        <v>345984.66076696158</v>
      </c>
      <c r="W29" s="601">
        <f t="shared" si="4"/>
        <v>87099.705014749241</v>
      </c>
      <c r="X29" s="601">
        <f t="shared" si="5"/>
        <v>258884.95575221235</v>
      </c>
      <c r="Z29" s="439">
        <f t="shared" si="10"/>
        <v>-1</v>
      </c>
      <c r="AA29" s="65"/>
      <c r="AC29" s="253"/>
      <c r="AD29" s="253"/>
    </row>
    <row r="30" spans="1:30" x14ac:dyDescent="0.25">
      <c r="B30" s="610" t="s">
        <v>65</v>
      </c>
      <c r="C30" s="699" t="s">
        <v>54</v>
      </c>
      <c r="D30" s="700">
        <f t="shared" si="6"/>
        <v>656.66</v>
      </c>
      <c r="E30" s="601">
        <v>656.66</v>
      </c>
      <c r="F30" s="601">
        <v>0</v>
      </c>
      <c r="G30" s="446"/>
      <c r="H30" s="700">
        <f t="shared" si="7"/>
        <v>660.25</v>
      </c>
      <c r="I30" s="601">
        <v>660.25</v>
      </c>
      <c r="J30" s="601">
        <v>0</v>
      </c>
      <c r="K30" s="7"/>
      <c r="L30" s="439">
        <f t="shared" si="9"/>
        <v>-5.4373343430519361E-3</v>
      </c>
      <c r="M30" s="451"/>
      <c r="N30" s="1076">
        <f>VLOOKUP(B30,'FX rates'!$B$9:$K$124,9,FALSE)</f>
        <v>3.6729166666666675</v>
      </c>
      <c r="O30" s="1076">
        <f>VLOOKUP(B30,'FX rates'!$B$9:$K$124,10,FALSE)</f>
        <v>3.6727500000000011</v>
      </c>
      <c r="P30" s="13"/>
      <c r="Q30" s="610" t="s">
        <v>65</v>
      </c>
      <c r="R30" s="700">
        <f t="shared" si="1"/>
        <v>178.78434486670443</v>
      </c>
      <c r="S30" s="601">
        <f t="shared" si="2"/>
        <v>178.78434486670443</v>
      </c>
      <c r="T30" s="601">
        <f t="shared" si="3"/>
        <v>0</v>
      </c>
      <c r="U30" s="16"/>
      <c r="V30" s="700">
        <f t="shared" si="8"/>
        <v>179.76992716629223</v>
      </c>
      <c r="W30" s="601">
        <f t="shared" si="4"/>
        <v>179.76992716629223</v>
      </c>
      <c r="X30" s="601">
        <f t="shared" si="5"/>
        <v>0</v>
      </c>
      <c r="Z30" s="439">
        <f t="shared" si="10"/>
        <v>-5.4824648100130213E-3</v>
      </c>
      <c r="AA30" s="65"/>
      <c r="AC30" s="253"/>
      <c r="AD30" s="253"/>
    </row>
    <row r="31" spans="1:30" x14ac:dyDescent="0.25">
      <c r="B31" s="610" t="s">
        <v>67</v>
      </c>
      <c r="C31" s="699" t="s">
        <v>57</v>
      </c>
      <c r="D31" s="700">
        <f t="shared" si="6"/>
        <v>0</v>
      </c>
      <c r="E31" s="601">
        <v>0</v>
      </c>
      <c r="F31" s="601">
        <v>0</v>
      </c>
      <c r="G31" s="446"/>
      <c r="H31" s="700">
        <f t="shared" si="7"/>
        <v>5390</v>
      </c>
      <c r="I31" s="601">
        <v>817</v>
      </c>
      <c r="J31" s="601">
        <v>4573</v>
      </c>
      <c r="K31" s="7"/>
      <c r="L31" s="439">
        <f t="shared" si="9"/>
        <v>-1</v>
      </c>
      <c r="M31" s="451"/>
      <c r="N31" s="1076">
        <f>VLOOKUP(B31,'FX rates'!$B$9:$K$124,9,FALSE)</f>
        <v>0.8942500000000001</v>
      </c>
      <c r="O31" s="1076">
        <f>VLOOKUP(B31,'FX rates'!$B$9:$K$124,10,FALSE)</f>
        <v>0.84750000000000014</v>
      </c>
      <c r="P31" s="13"/>
      <c r="Q31" s="610" t="s">
        <v>67</v>
      </c>
      <c r="R31" s="700">
        <f t="shared" si="1"/>
        <v>0</v>
      </c>
      <c r="S31" s="601">
        <f t="shared" si="2"/>
        <v>0</v>
      </c>
      <c r="T31" s="601">
        <f t="shared" si="3"/>
        <v>0</v>
      </c>
      <c r="U31" s="16"/>
      <c r="V31" s="700">
        <f t="shared" si="8"/>
        <v>6359.8820058997035</v>
      </c>
      <c r="W31" s="601">
        <f t="shared" si="4"/>
        <v>964.01179941002931</v>
      </c>
      <c r="X31" s="601">
        <f t="shared" si="5"/>
        <v>5395.8702064896743</v>
      </c>
      <c r="Z31" s="439">
        <f t="shared" si="10"/>
        <v>-1</v>
      </c>
      <c r="AA31" s="65"/>
      <c r="AC31" s="253"/>
      <c r="AD31" s="253"/>
    </row>
    <row r="32" spans="1:30" x14ac:dyDescent="0.25">
      <c r="B32" s="610" t="s">
        <v>134</v>
      </c>
      <c r="C32" s="699" t="s">
        <v>57</v>
      </c>
      <c r="D32" s="700">
        <f t="shared" si="6"/>
        <v>1384951.63</v>
      </c>
      <c r="E32" s="601">
        <v>295147</v>
      </c>
      <c r="F32" s="601">
        <v>1089804.6299999999</v>
      </c>
      <c r="G32" s="446"/>
      <c r="H32" s="700">
        <f t="shared" si="7"/>
        <v>1091084</v>
      </c>
      <c r="I32" s="601">
        <v>345047</v>
      </c>
      <c r="J32" s="601">
        <v>746037</v>
      </c>
      <c r="K32" s="7"/>
      <c r="L32" s="439">
        <f t="shared" si="9"/>
        <v>0.2693354773784602</v>
      </c>
      <c r="M32" s="451"/>
      <c r="N32" s="1076">
        <f>VLOOKUP(B32,'FX rates'!$B$9:$K$124,9,FALSE)</f>
        <v>0.8942500000000001</v>
      </c>
      <c r="O32" s="1076">
        <f>VLOOKUP(B32,'FX rates'!$B$9:$K$124,10,FALSE)</f>
        <v>0.84750000000000014</v>
      </c>
      <c r="Q32" s="610" t="s">
        <v>134</v>
      </c>
      <c r="R32" s="700">
        <f t="shared" si="1"/>
        <v>1548729.8071009223</v>
      </c>
      <c r="S32" s="601">
        <f t="shared" si="2"/>
        <v>330049.76237070165</v>
      </c>
      <c r="T32" s="601">
        <f t="shared" si="3"/>
        <v>1218680.0447302207</v>
      </c>
      <c r="U32" s="16"/>
      <c r="V32" s="700">
        <f t="shared" si="8"/>
        <v>1287414.7492625366</v>
      </c>
      <c r="W32" s="601">
        <f t="shared" si="4"/>
        <v>407135.10324483766</v>
      </c>
      <c r="X32" s="601">
        <f t="shared" si="5"/>
        <v>880279.64601769892</v>
      </c>
      <c r="Z32" s="439">
        <f t="shared" si="10"/>
        <v>0.20297659164466886</v>
      </c>
      <c r="AA32" s="65"/>
      <c r="AC32" s="253"/>
      <c r="AD32" s="253"/>
    </row>
    <row r="33" spans="2:30" x14ac:dyDescent="0.25">
      <c r="B33" s="610" t="s">
        <v>74</v>
      </c>
      <c r="C33" s="699" t="s">
        <v>619</v>
      </c>
      <c r="D33" s="700">
        <f t="shared" si="6"/>
        <v>2280782.12</v>
      </c>
      <c r="E33" s="601">
        <v>2273346.62</v>
      </c>
      <c r="F33" s="601">
        <v>7435.5</v>
      </c>
      <c r="G33" s="446"/>
      <c r="H33" s="700">
        <f t="shared" si="7"/>
        <v>3617511.04</v>
      </c>
      <c r="I33" s="601">
        <v>3614905.45</v>
      </c>
      <c r="J33" s="601">
        <v>2605.59</v>
      </c>
      <c r="K33" s="7"/>
      <c r="L33" s="439">
        <f t="shared" si="9"/>
        <v>-0.36951619641774469</v>
      </c>
      <c r="M33" s="451"/>
      <c r="N33" s="1076">
        <f>VLOOKUP(B33,'FX rates'!$B$9:$K$124,9,FALSE)</f>
        <v>64.714833333333331</v>
      </c>
      <c r="O33" s="1076">
        <f>VLOOKUP(B33,'FX rates'!$B$9:$K$124,10,FALSE)</f>
        <v>62.913666666666678</v>
      </c>
      <c r="P33" s="13"/>
      <c r="Q33" s="610" t="s">
        <v>74</v>
      </c>
      <c r="R33" s="700">
        <f t="shared" si="1"/>
        <v>35243.575584165403</v>
      </c>
      <c r="S33" s="601">
        <f t="shared" si="2"/>
        <v>35128.679205437191</v>
      </c>
      <c r="T33" s="601">
        <f t="shared" si="3"/>
        <v>114.89637872821532</v>
      </c>
      <c r="U33" s="16"/>
      <c r="V33" s="700">
        <f t="shared" si="8"/>
        <v>57499.605914984015</v>
      </c>
      <c r="W33" s="601">
        <f t="shared" si="4"/>
        <v>57458.190589220139</v>
      </c>
      <c r="X33" s="601">
        <f t="shared" si="5"/>
        <v>41.415325763877476</v>
      </c>
      <c r="Z33" s="439">
        <f t="shared" si="10"/>
        <v>-0.38706404986018939</v>
      </c>
      <c r="AA33" s="65"/>
      <c r="AC33" s="253"/>
      <c r="AD33" s="253"/>
    </row>
    <row r="34" spans="2:30" x14ac:dyDescent="0.25">
      <c r="B34" s="610" t="s">
        <v>625</v>
      </c>
      <c r="C34" s="699" t="s">
        <v>57</v>
      </c>
      <c r="D34" s="700">
        <f t="shared" si="6"/>
        <v>8507.44</v>
      </c>
      <c r="E34" s="601">
        <v>8373.44</v>
      </c>
      <c r="F34" s="601">
        <v>134</v>
      </c>
      <c r="G34" s="446"/>
      <c r="H34" s="700">
        <f t="shared" si="7"/>
        <v>10670.4</v>
      </c>
      <c r="I34" s="601">
        <v>10361.4</v>
      </c>
      <c r="J34" s="601">
        <v>309</v>
      </c>
      <c r="K34" s="7"/>
      <c r="L34" s="439">
        <f t="shared" si="9"/>
        <v>-0.20270655270655258</v>
      </c>
      <c r="M34" s="451"/>
      <c r="N34" s="1076">
        <f>VLOOKUP(B34,'FX rates'!$B$9:$K$124,9,FALSE)</f>
        <v>0.8942500000000001</v>
      </c>
      <c r="O34" s="1076">
        <f>VLOOKUP(B34,'FX rates'!$B$9:$K$124,10,FALSE)</f>
        <v>0.84750000000000014</v>
      </c>
      <c r="P34" s="13"/>
      <c r="Q34" s="610" t="s">
        <v>625</v>
      </c>
      <c r="R34" s="700">
        <f t="shared" si="1"/>
        <v>9513.4917528655278</v>
      </c>
      <c r="S34" s="601">
        <f t="shared" si="2"/>
        <v>9363.6455129997194</v>
      </c>
      <c r="T34" s="601">
        <f t="shared" si="3"/>
        <v>149.84623986580931</v>
      </c>
      <c r="U34" s="16"/>
      <c r="V34" s="700">
        <f t="shared" si="8"/>
        <v>12590.442477876102</v>
      </c>
      <c r="W34" s="601">
        <f t="shared" si="4"/>
        <v>12225.840707964599</v>
      </c>
      <c r="X34" s="601">
        <f t="shared" si="5"/>
        <v>364.60176991150439</v>
      </c>
      <c r="Z34" s="439">
        <f t="shared" si="10"/>
        <v>-0.24438781483791261</v>
      </c>
      <c r="AA34" s="65"/>
      <c r="AC34" s="253"/>
      <c r="AD34" s="253"/>
    </row>
    <row r="35" spans="2:30" x14ac:dyDescent="0.25">
      <c r="B35" s="610" t="s">
        <v>636</v>
      </c>
      <c r="C35" s="699" t="s">
        <v>80</v>
      </c>
      <c r="D35" s="700">
        <f t="shared" si="6"/>
        <v>27.16</v>
      </c>
      <c r="E35" s="601">
        <v>27.16</v>
      </c>
      <c r="F35" s="601">
        <v>0</v>
      </c>
      <c r="G35" s="446"/>
      <c r="H35" s="700">
        <f t="shared" si="7"/>
        <v>8.48</v>
      </c>
      <c r="I35" s="601">
        <v>8.48</v>
      </c>
      <c r="J35" s="601">
        <v>0</v>
      </c>
      <c r="K35" s="7"/>
      <c r="L35" s="439">
        <f t="shared" si="9"/>
        <v>2.2028301886792452</v>
      </c>
      <c r="M35" s="451"/>
      <c r="N35" s="1076">
        <f>VLOOKUP(B35,'FX rates'!$B$9:$K$124,9,FALSE)</f>
        <v>8.8147500000000001</v>
      </c>
      <c r="O35" s="1076">
        <f>VLOOKUP(B35,'FX rates'!$B$9:$K$124,10,FALSE)</f>
        <v>8.1669166666666655</v>
      </c>
      <c r="P35" s="13"/>
      <c r="Q35" s="610" t="s">
        <v>636</v>
      </c>
      <c r="R35" s="700">
        <f t="shared" si="1"/>
        <v>3.0811991264641652</v>
      </c>
      <c r="S35" s="601">
        <f t="shared" si="2"/>
        <v>3.0811991264641652</v>
      </c>
      <c r="T35" s="601">
        <f t="shared" si="3"/>
        <v>0</v>
      </c>
      <c r="U35" s="16"/>
      <c r="V35" s="700">
        <f t="shared" si="8"/>
        <v>1.0383355611562914</v>
      </c>
      <c r="W35" s="601">
        <f t="shared" si="4"/>
        <v>1.0383355611562914</v>
      </c>
      <c r="X35" s="601">
        <f t="shared" si="5"/>
        <v>0</v>
      </c>
      <c r="Z35" s="439">
        <f t="shared" si="10"/>
        <v>1.9674406249102545</v>
      </c>
      <c r="AA35" s="65"/>
      <c r="AC35" s="253"/>
      <c r="AD35" s="253"/>
    </row>
    <row r="36" spans="2:30" x14ac:dyDescent="0.25">
      <c r="B36" s="610" t="s">
        <v>84</v>
      </c>
      <c r="C36" s="699" t="s">
        <v>85</v>
      </c>
      <c r="D36" s="700">
        <f t="shared" si="6"/>
        <v>140288.24</v>
      </c>
      <c r="E36" s="601">
        <v>66530.240000000005</v>
      </c>
      <c r="F36" s="601">
        <v>73758</v>
      </c>
      <c r="G36" s="446"/>
      <c r="H36" s="700">
        <f t="shared" si="7"/>
        <v>130210.66</v>
      </c>
      <c r="I36" s="601">
        <v>61980.66</v>
      </c>
      <c r="J36" s="601">
        <v>68230</v>
      </c>
      <c r="K36" s="7"/>
      <c r="L36" s="439">
        <f t="shared" si="9"/>
        <v>7.7394431454383072E-2</v>
      </c>
      <c r="M36" s="451"/>
      <c r="N36" s="1076">
        <f>VLOOKUP(B36,'FX rates'!$B$9:$K$124,9,FALSE)</f>
        <v>0.99299999999999999</v>
      </c>
      <c r="O36" s="1076">
        <f>VLOOKUP(B36,'FX rates'!$B$9:$K$124,10,FALSE)</f>
        <v>0.97633333333333328</v>
      </c>
      <c r="P36" s="13"/>
      <c r="Q36" s="610" t="s">
        <v>84</v>
      </c>
      <c r="R36" s="700">
        <f t="shared" si="1"/>
        <v>141277.18026183284</v>
      </c>
      <c r="S36" s="601">
        <f t="shared" si="2"/>
        <v>66999.234642497482</v>
      </c>
      <c r="T36" s="601">
        <f t="shared" si="3"/>
        <v>74277.945619335354</v>
      </c>
      <c r="U36" s="16"/>
      <c r="V36" s="700">
        <f t="shared" si="8"/>
        <v>133367.01263229773</v>
      </c>
      <c r="W36" s="601">
        <f t="shared" si="4"/>
        <v>63483.093205872319</v>
      </c>
      <c r="X36" s="601">
        <f t="shared" si="5"/>
        <v>69883.919426425404</v>
      </c>
      <c r="Z36" s="439">
        <f t="shared" si="10"/>
        <v>5.9311275505165462E-2</v>
      </c>
      <c r="AA36" s="65"/>
      <c r="AC36" s="253"/>
      <c r="AD36" s="253"/>
    </row>
    <row r="37" spans="2:30" x14ac:dyDescent="0.25">
      <c r="B37" s="818" t="s">
        <v>141</v>
      </c>
      <c r="C37" s="1073" t="s">
        <v>142</v>
      </c>
      <c r="D37" s="700">
        <f t="shared" si="6"/>
        <v>0.31</v>
      </c>
      <c r="E37" s="866">
        <v>0.31</v>
      </c>
      <c r="F37" s="866">
        <v>0</v>
      </c>
      <c r="G37" s="446"/>
      <c r="H37" s="700">
        <f t="shared" si="7"/>
        <v>28.89</v>
      </c>
      <c r="I37" s="866">
        <v>28.73</v>
      </c>
      <c r="J37" s="866">
        <v>0.16</v>
      </c>
      <c r="K37" s="7"/>
      <c r="L37" s="439">
        <f t="shared" si="9"/>
        <v>-0.98926964347525093</v>
      </c>
      <c r="M37" s="451"/>
      <c r="N37" s="1076">
        <f>VLOOKUP(B37,'FX rates'!$B$9:$K$124,9,FALSE)</f>
        <v>25.69</v>
      </c>
      <c r="O37" s="1076">
        <f>VLOOKUP(B37,'FX rates'!$B$9:$K$124,10,FALSE)</f>
        <v>27.148416666666666</v>
      </c>
      <c r="P37" s="13"/>
      <c r="Q37" s="818" t="s">
        <v>141</v>
      </c>
      <c r="R37" s="700">
        <f t="shared" si="1"/>
        <v>1.2066952121448033E-2</v>
      </c>
      <c r="S37" s="866">
        <f t="shared" si="2"/>
        <v>1.2066952121448033E-2</v>
      </c>
      <c r="T37" s="866">
        <f t="shared" si="3"/>
        <v>0</v>
      </c>
      <c r="U37" s="16"/>
      <c r="V37" s="700">
        <f t="shared" si="8"/>
        <v>1.0641504569020295</v>
      </c>
      <c r="W37" s="866">
        <f t="shared" si="4"/>
        <v>1.0582569271995605</v>
      </c>
      <c r="X37" s="866">
        <f t="shared" si="5"/>
        <v>5.8935297024688364E-3</v>
      </c>
      <c r="Z37" s="439">
        <f t="shared" si="10"/>
        <v>-0.98866048307062004</v>
      </c>
      <c r="AA37" s="65"/>
      <c r="AC37" s="253"/>
      <c r="AD37" s="253"/>
    </row>
    <row r="38" spans="2:30" x14ac:dyDescent="0.25">
      <c r="B38" s="689" t="s">
        <v>145</v>
      </c>
      <c r="C38" s="701" t="s">
        <v>146</v>
      </c>
      <c r="D38" s="702">
        <f>E38+F38</f>
        <v>9.3800000000000008</v>
      </c>
      <c r="E38" s="703">
        <v>9.3800000000000008</v>
      </c>
      <c r="F38" s="703">
        <v>0</v>
      </c>
      <c r="G38" s="446"/>
      <c r="H38" s="702">
        <f>I38+J38</f>
        <v>207.15</v>
      </c>
      <c r="I38" s="703">
        <v>206.53</v>
      </c>
      <c r="J38" s="703">
        <v>0.62000000000000455</v>
      </c>
      <c r="K38" s="7"/>
      <c r="L38" s="495">
        <f>D38/H38-1</f>
        <v>-0.9547188027999034</v>
      </c>
      <c r="M38" s="451"/>
      <c r="N38" s="501">
        <f>VLOOKUP(B38,'FX rates'!$B$9:$K$124,9,FALSE)</f>
        <v>6.6323333333333343</v>
      </c>
      <c r="O38" s="501">
        <f>VLOOKUP(B38,'FX rates'!$B$9:$K$124,10,FALSE)</f>
        <v>6.2906666666666666</v>
      </c>
      <c r="P38" s="13"/>
      <c r="Q38" s="689" t="s">
        <v>145</v>
      </c>
      <c r="R38" s="702">
        <f t="shared" si="1"/>
        <v>1.4142835603357289</v>
      </c>
      <c r="S38" s="703">
        <f t="shared" si="2"/>
        <v>1.4142835603357289</v>
      </c>
      <c r="T38" s="703">
        <f t="shared" si="3"/>
        <v>0</v>
      </c>
      <c r="U38" s="16"/>
      <c r="V38" s="702">
        <f>W38+X38</f>
        <v>32.929737176769819</v>
      </c>
      <c r="W38" s="703">
        <f t="shared" si="4"/>
        <v>32.831178465451465</v>
      </c>
      <c r="X38" s="703">
        <f t="shared" si="5"/>
        <v>9.855871131835596E-2</v>
      </c>
      <c r="Z38" s="495">
        <f>R38/V38-1</f>
        <v>-0.95705147743075725</v>
      </c>
      <c r="AA38" s="65"/>
      <c r="AC38" s="253"/>
      <c r="AD38" s="253"/>
    </row>
    <row r="39" spans="2:30" x14ac:dyDescent="0.25">
      <c r="D39" s="16" t="s">
        <v>428</v>
      </c>
      <c r="E39" s="16" t="s">
        <v>428</v>
      </c>
      <c r="F39" s="16" t="s">
        <v>428</v>
      </c>
      <c r="G39" s="446"/>
      <c r="H39" s="16" t="s">
        <v>428</v>
      </c>
      <c r="I39" s="16" t="s">
        <v>428</v>
      </c>
      <c r="J39" s="16" t="s">
        <v>428</v>
      </c>
      <c r="K39" s="7"/>
      <c r="L39" s="13"/>
      <c r="M39" s="13"/>
      <c r="N39" s="32"/>
      <c r="O39" s="32"/>
      <c r="P39" s="13"/>
      <c r="Q39" s="566"/>
      <c r="R39" s="77"/>
      <c r="S39" s="16"/>
      <c r="T39" s="16"/>
      <c r="U39" s="13"/>
      <c r="V39" s="77"/>
      <c r="W39" s="16"/>
      <c r="X39" s="16"/>
      <c r="Z39" s="67"/>
      <c r="AA39" s="72"/>
      <c r="AB39" s="1081"/>
    </row>
    <row r="40" spans="2:30" x14ac:dyDescent="0.25">
      <c r="B40" s="6"/>
      <c r="D40" s="13" t="s">
        <v>428</v>
      </c>
      <c r="E40" s="13" t="s">
        <v>428</v>
      </c>
      <c r="F40" s="13" t="s">
        <v>428</v>
      </c>
      <c r="G40" s="13"/>
      <c r="H40" s="13" t="s">
        <v>428</v>
      </c>
      <c r="I40" s="13" t="s">
        <v>428</v>
      </c>
      <c r="J40" s="13" t="s">
        <v>428</v>
      </c>
      <c r="K40" s="7"/>
      <c r="L40" s="13"/>
      <c r="M40" s="13"/>
      <c r="N40" s="13"/>
      <c r="O40" s="13"/>
      <c r="P40" s="13"/>
      <c r="AA40" s="72"/>
      <c r="AB40" s="1081"/>
    </row>
    <row r="41" spans="2:30" x14ac:dyDescent="0.25">
      <c r="B41" s="39" t="s">
        <v>90</v>
      </c>
      <c r="D41" s="13"/>
      <c r="E41" s="13"/>
      <c r="F41" s="13"/>
      <c r="G41" s="13"/>
      <c r="H41" s="13"/>
      <c r="I41" s="13"/>
      <c r="J41" s="13"/>
      <c r="K41" s="7"/>
      <c r="L41" s="13"/>
      <c r="M41" s="13"/>
      <c r="N41" s="13"/>
      <c r="O41" s="13"/>
      <c r="P41" s="13"/>
      <c r="AA41" s="13"/>
      <c r="AB41" s="1081"/>
    </row>
    <row r="42" spans="2:30" x14ac:dyDescent="0.25">
      <c r="B42" s="39" t="s">
        <v>91</v>
      </c>
      <c r="Q42" s="39"/>
      <c r="R42" s="15"/>
      <c r="S42" s="15"/>
      <c r="T42" s="15"/>
    </row>
    <row r="43" spans="2:30" x14ac:dyDescent="0.25">
      <c r="B43" s="43" t="s">
        <v>92</v>
      </c>
      <c r="Q43" s="43"/>
      <c r="R43" s="15"/>
      <c r="S43" s="15"/>
      <c r="T43" s="15"/>
    </row>
    <row r="44" spans="2:30" x14ac:dyDescent="0.25">
      <c r="B44" s="576" t="s">
        <v>102</v>
      </c>
      <c r="C44" s="514"/>
      <c r="D44" s="514"/>
      <c r="E44" s="514"/>
      <c r="F44" s="514"/>
      <c r="G44" s="514"/>
      <c r="H44" s="514"/>
      <c r="I44" s="514"/>
      <c r="J44" s="514"/>
      <c r="L44" s="514"/>
      <c r="N44" s="514"/>
      <c r="O44" s="514"/>
      <c r="Q44" s="576"/>
      <c r="R44" s="514"/>
      <c r="S44" s="514"/>
      <c r="T44" s="514"/>
      <c r="V44" s="514"/>
      <c r="W44" s="514"/>
      <c r="X44" s="514"/>
      <c r="Z44" s="514"/>
    </row>
    <row r="45" spans="2:30" x14ac:dyDescent="0.25">
      <c r="B45" s="576" t="s">
        <v>103</v>
      </c>
      <c r="C45" s="514"/>
      <c r="D45" s="514"/>
      <c r="E45" s="514"/>
      <c r="F45" s="514"/>
      <c r="G45" s="514"/>
      <c r="H45" s="514"/>
      <c r="I45" s="514"/>
      <c r="J45" s="514"/>
      <c r="L45" s="514"/>
      <c r="N45" s="514"/>
      <c r="O45" s="514"/>
      <c r="Q45" s="576"/>
      <c r="R45" s="514"/>
      <c r="S45" s="514"/>
      <c r="T45" s="514"/>
      <c r="V45" s="514"/>
      <c r="W45" s="514"/>
      <c r="X45" s="514"/>
      <c r="Z45" s="514"/>
    </row>
    <row r="46" spans="2:30" x14ac:dyDescent="0.25">
      <c r="D46" s="1" t="s">
        <v>428</v>
      </c>
      <c r="E46" s="1" t="s">
        <v>428</v>
      </c>
      <c r="F46" s="1" t="s">
        <v>428</v>
      </c>
      <c r="H46" s="1" t="s">
        <v>428</v>
      </c>
      <c r="I46" s="1" t="s">
        <v>428</v>
      </c>
      <c r="J46" s="1" t="s">
        <v>428</v>
      </c>
    </row>
    <row r="47" spans="2:30" x14ac:dyDescent="0.25">
      <c r="B47" s="576" t="s">
        <v>747</v>
      </c>
      <c r="C47" s="514"/>
      <c r="D47" s="514"/>
      <c r="E47" s="514"/>
      <c r="F47" s="514"/>
      <c r="H47" s="514"/>
      <c r="I47" s="514"/>
      <c r="J47" s="514"/>
      <c r="L47" s="514"/>
      <c r="N47" s="514"/>
      <c r="O47" s="514"/>
      <c r="Q47" s="576"/>
      <c r="R47" s="514"/>
      <c r="S47" s="514"/>
      <c r="T47" s="514"/>
      <c r="V47" s="514"/>
      <c r="W47" s="514"/>
      <c r="X47" s="514"/>
      <c r="Z47" s="514"/>
    </row>
    <row r="48" spans="2:30" x14ac:dyDescent="0.25">
      <c r="B48" s="576" t="s">
        <v>748</v>
      </c>
      <c r="C48" s="514"/>
      <c r="D48" s="514"/>
      <c r="E48" s="514"/>
      <c r="F48" s="514"/>
      <c r="H48" s="514"/>
      <c r="I48" s="514"/>
      <c r="J48" s="514"/>
      <c r="L48" s="514"/>
      <c r="N48" s="514"/>
      <c r="O48" s="514"/>
      <c r="Q48" s="576"/>
      <c r="R48" s="514"/>
      <c r="S48" s="514"/>
      <c r="T48" s="514"/>
      <c r="V48" s="514"/>
      <c r="W48" s="514"/>
      <c r="X48" s="514"/>
      <c r="Z48" s="514"/>
    </row>
    <row r="49" spans="2:26" x14ac:dyDescent="0.25">
      <c r="B49" s="576" t="s">
        <v>749</v>
      </c>
      <c r="C49" s="514"/>
      <c r="D49" s="514"/>
      <c r="E49" s="514"/>
      <c r="F49" s="514"/>
      <c r="H49" s="514"/>
      <c r="I49" s="514"/>
      <c r="J49" s="514"/>
      <c r="L49" s="514"/>
      <c r="N49" s="514"/>
      <c r="O49" s="514"/>
      <c r="Q49" s="576"/>
      <c r="R49" s="514"/>
      <c r="S49" s="514"/>
      <c r="T49" s="514"/>
      <c r="V49" s="514"/>
      <c r="W49" s="514"/>
      <c r="X49" s="514"/>
      <c r="Z49" s="514"/>
    </row>
    <row r="50" spans="2:26" x14ac:dyDescent="0.25">
      <c r="B50" s="576" t="s">
        <v>750</v>
      </c>
      <c r="C50" s="514"/>
      <c r="D50" s="514"/>
      <c r="E50" s="514"/>
      <c r="F50" s="514"/>
      <c r="H50" s="514"/>
      <c r="I50" s="514"/>
      <c r="J50" s="514"/>
      <c r="L50" s="514"/>
      <c r="N50" s="514"/>
      <c r="O50" s="514"/>
      <c r="Q50" s="576"/>
      <c r="R50" s="514"/>
      <c r="S50" s="514"/>
      <c r="T50" s="514"/>
      <c r="V50" s="514"/>
      <c r="W50" s="514"/>
      <c r="X50" s="514"/>
      <c r="Z50" s="514"/>
    </row>
    <row r="51" spans="2:26" x14ac:dyDescent="0.25">
      <c r="B51" s="576" t="s">
        <v>758</v>
      </c>
      <c r="C51" s="514"/>
      <c r="D51" s="514"/>
      <c r="E51" s="514"/>
      <c r="F51" s="514"/>
      <c r="H51" s="514"/>
      <c r="I51" s="514"/>
      <c r="J51" s="514"/>
      <c r="L51" s="514"/>
      <c r="N51" s="514"/>
      <c r="O51" s="514"/>
      <c r="Q51" s="576"/>
      <c r="R51" s="514"/>
      <c r="S51" s="514"/>
      <c r="T51" s="514"/>
      <c r="V51" s="514"/>
      <c r="W51" s="514"/>
      <c r="X51" s="514"/>
      <c r="Z51" s="514"/>
    </row>
    <row r="52" spans="2:26" x14ac:dyDescent="0.25">
      <c r="B52" s="576" t="s">
        <v>759</v>
      </c>
      <c r="C52" s="514"/>
      <c r="D52" s="514"/>
      <c r="E52" s="514"/>
      <c r="F52" s="514"/>
      <c r="H52" s="514"/>
      <c r="I52" s="514"/>
      <c r="J52" s="514"/>
      <c r="L52" s="514"/>
      <c r="N52" s="514"/>
      <c r="O52" s="514"/>
      <c r="Q52" s="576"/>
      <c r="R52" s="514"/>
      <c r="S52" s="514"/>
      <c r="T52" s="514"/>
      <c r="V52" s="514"/>
      <c r="W52" s="514"/>
      <c r="X52" s="514"/>
      <c r="Z52" s="514"/>
    </row>
    <row r="53" spans="2:26" x14ac:dyDescent="0.25">
      <c r="B53" s="39" t="s">
        <v>752</v>
      </c>
      <c r="Q53" s="39"/>
    </row>
    <row r="54" spans="2:26" x14ac:dyDescent="0.25">
      <c r="B54" s="1" t="s">
        <v>753</v>
      </c>
      <c r="Q54" s="39"/>
    </row>
    <row r="55" spans="2:26" x14ac:dyDescent="0.25">
      <c r="B55" s="39" t="s">
        <v>761</v>
      </c>
      <c r="Q55" s="39"/>
    </row>
    <row r="56" spans="2:26" x14ac:dyDescent="0.25">
      <c r="B56" s="39" t="s">
        <v>760</v>
      </c>
      <c r="Q56" s="39"/>
    </row>
    <row r="57" spans="2:26" x14ac:dyDescent="0.25">
      <c r="B57" s="39" t="s">
        <v>755</v>
      </c>
    </row>
    <row r="58" spans="2:26" x14ac:dyDescent="0.25">
      <c r="B58" s="39" t="s">
        <v>756</v>
      </c>
    </row>
    <row r="59" spans="2:26" x14ac:dyDescent="0.25">
      <c r="B59" s="39" t="s">
        <v>757</v>
      </c>
      <c r="Q59" s="6"/>
    </row>
    <row r="60" spans="2:26" x14ac:dyDescent="0.25">
      <c r="D60" s="1" t="s">
        <v>428</v>
      </c>
      <c r="E60" s="1" t="s">
        <v>428</v>
      </c>
      <c r="F60" s="1" t="s">
        <v>428</v>
      </c>
      <c r="H60" s="1" t="s">
        <v>428</v>
      </c>
      <c r="I60" s="1" t="s">
        <v>428</v>
      </c>
      <c r="J60" s="1" t="s">
        <v>428</v>
      </c>
    </row>
    <row r="61" spans="2:26" x14ac:dyDescent="0.25">
      <c r="D61" s="1" t="s">
        <v>428</v>
      </c>
      <c r="E61" s="1" t="s">
        <v>428</v>
      </c>
      <c r="F61" s="1" t="s">
        <v>428</v>
      </c>
      <c r="H61" s="1" t="s">
        <v>428</v>
      </c>
      <c r="I61" s="1" t="s">
        <v>428</v>
      </c>
      <c r="J61" s="1" t="s">
        <v>428</v>
      </c>
    </row>
    <row r="62" spans="2:26" x14ac:dyDescent="0.25">
      <c r="D62" s="1" t="s">
        <v>428</v>
      </c>
      <c r="E62" s="1" t="s">
        <v>428</v>
      </c>
      <c r="F62" s="1" t="s">
        <v>428</v>
      </c>
      <c r="H62" s="1" t="s">
        <v>428</v>
      </c>
      <c r="I62" s="1" t="s">
        <v>428</v>
      </c>
      <c r="J62" s="1" t="s">
        <v>428</v>
      </c>
    </row>
    <row r="63" spans="2:26" x14ac:dyDescent="0.25">
      <c r="D63" s="1" t="s">
        <v>428</v>
      </c>
      <c r="E63" s="1" t="s">
        <v>428</v>
      </c>
      <c r="F63" s="1" t="s">
        <v>428</v>
      </c>
      <c r="H63" s="1" t="s">
        <v>428</v>
      </c>
      <c r="I63" s="1" t="s">
        <v>428</v>
      </c>
      <c r="J63" s="1" t="s">
        <v>428</v>
      </c>
    </row>
    <row r="64" spans="2:26" x14ac:dyDescent="0.25">
      <c r="D64" s="1" t="s">
        <v>428</v>
      </c>
      <c r="E64" s="1" t="s">
        <v>428</v>
      </c>
      <c r="F64" s="1" t="s">
        <v>428</v>
      </c>
      <c r="H64" s="1" t="s">
        <v>428</v>
      </c>
      <c r="I64" s="1" t="s">
        <v>428</v>
      </c>
      <c r="J64" s="1" t="s">
        <v>428</v>
      </c>
    </row>
    <row r="65" spans="4:10" x14ac:dyDescent="0.25">
      <c r="D65" s="1" t="s">
        <v>428</v>
      </c>
      <c r="E65" s="1" t="s">
        <v>428</v>
      </c>
      <c r="F65" s="1" t="s">
        <v>428</v>
      </c>
      <c r="H65" s="1" t="s">
        <v>428</v>
      </c>
      <c r="I65" s="1" t="s">
        <v>428</v>
      </c>
      <c r="J65" s="1" t="s">
        <v>428</v>
      </c>
    </row>
    <row r="66" spans="4:10" x14ac:dyDescent="0.25">
      <c r="D66" s="1" t="s">
        <v>428</v>
      </c>
      <c r="E66" s="1" t="s">
        <v>428</v>
      </c>
      <c r="F66" s="1" t="s">
        <v>428</v>
      </c>
      <c r="H66" s="1" t="s">
        <v>428</v>
      </c>
      <c r="I66" s="1" t="s">
        <v>428</v>
      </c>
      <c r="J66" s="1" t="s">
        <v>428</v>
      </c>
    </row>
    <row r="67" spans="4:10" x14ac:dyDescent="0.25">
      <c r="D67" s="1" t="s">
        <v>428</v>
      </c>
      <c r="E67" s="1" t="s">
        <v>428</v>
      </c>
      <c r="F67" s="1" t="s">
        <v>428</v>
      </c>
      <c r="H67" s="1" t="s">
        <v>428</v>
      </c>
      <c r="I67" s="1" t="s">
        <v>428</v>
      </c>
      <c r="J67" s="1" t="s">
        <v>428</v>
      </c>
    </row>
    <row r="68" spans="4:10" x14ac:dyDescent="0.25">
      <c r="D68" s="1" t="s">
        <v>428</v>
      </c>
      <c r="E68" s="1" t="s">
        <v>428</v>
      </c>
      <c r="F68" s="1" t="s">
        <v>428</v>
      </c>
      <c r="H68" s="1" t="s">
        <v>428</v>
      </c>
      <c r="I68" s="1" t="s">
        <v>428</v>
      </c>
      <c r="J68" s="1" t="s">
        <v>428</v>
      </c>
    </row>
    <row r="69" spans="4:10" x14ac:dyDescent="0.25">
      <c r="D69" s="1" t="s">
        <v>428</v>
      </c>
      <c r="E69" s="1" t="s">
        <v>428</v>
      </c>
      <c r="F69" s="1" t="s">
        <v>428</v>
      </c>
      <c r="H69" s="1" t="s">
        <v>428</v>
      </c>
      <c r="I69" s="1" t="s">
        <v>428</v>
      </c>
      <c r="J69" s="1" t="s">
        <v>428</v>
      </c>
    </row>
    <row r="70" spans="4:10" x14ac:dyDescent="0.25">
      <c r="D70" s="1" t="s">
        <v>428</v>
      </c>
      <c r="E70" s="1" t="s">
        <v>428</v>
      </c>
      <c r="F70" s="1" t="s">
        <v>428</v>
      </c>
      <c r="H70" s="1" t="s">
        <v>428</v>
      </c>
      <c r="I70" s="1" t="s">
        <v>428</v>
      </c>
      <c r="J70" s="1" t="s">
        <v>428</v>
      </c>
    </row>
    <row r="71" spans="4:10" x14ac:dyDescent="0.25">
      <c r="D71" s="1" t="s">
        <v>428</v>
      </c>
      <c r="E71" s="1" t="s">
        <v>428</v>
      </c>
      <c r="F71" s="1" t="s">
        <v>428</v>
      </c>
      <c r="H71" s="1" t="s">
        <v>428</v>
      </c>
      <c r="I71" s="1" t="s">
        <v>428</v>
      </c>
      <c r="J71" s="1" t="s">
        <v>428</v>
      </c>
    </row>
    <row r="72" spans="4:10" x14ac:dyDescent="0.25">
      <c r="D72" s="1" t="s">
        <v>428</v>
      </c>
      <c r="E72" s="1" t="s">
        <v>428</v>
      </c>
      <c r="F72" s="1" t="s">
        <v>428</v>
      </c>
      <c r="H72" s="1" t="s">
        <v>428</v>
      </c>
      <c r="I72" s="1" t="s">
        <v>428</v>
      </c>
      <c r="J72" s="1" t="s">
        <v>428</v>
      </c>
    </row>
    <row r="73" spans="4:10" x14ac:dyDescent="0.25">
      <c r="D73" s="1" t="s">
        <v>428</v>
      </c>
      <c r="E73" s="1" t="s">
        <v>428</v>
      </c>
      <c r="F73" s="1" t="s">
        <v>428</v>
      </c>
      <c r="H73" s="1" t="s">
        <v>428</v>
      </c>
      <c r="I73" s="1" t="s">
        <v>428</v>
      </c>
      <c r="J73" s="1" t="s">
        <v>428</v>
      </c>
    </row>
    <row r="74" spans="4:10" x14ac:dyDescent="0.25">
      <c r="D74" s="1" t="s">
        <v>428</v>
      </c>
      <c r="E74" s="1" t="s">
        <v>428</v>
      </c>
      <c r="F74" s="1" t="s">
        <v>428</v>
      </c>
      <c r="H74" s="1" t="s">
        <v>428</v>
      </c>
      <c r="I74" s="1" t="s">
        <v>428</v>
      </c>
      <c r="J74" s="1" t="s">
        <v>428</v>
      </c>
    </row>
    <row r="75" spans="4:10" x14ac:dyDescent="0.25">
      <c r="D75" s="1" t="s">
        <v>428</v>
      </c>
      <c r="E75" s="1" t="s">
        <v>428</v>
      </c>
      <c r="F75" s="1" t="s">
        <v>428</v>
      </c>
      <c r="H75" s="1" t="s">
        <v>428</v>
      </c>
      <c r="I75" s="1" t="s">
        <v>428</v>
      </c>
      <c r="J75" s="1" t="s">
        <v>428</v>
      </c>
    </row>
    <row r="76" spans="4:10" x14ac:dyDescent="0.25">
      <c r="D76" s="1" t="s">
        <v>428</v>
      </c>
      <c r="E76" s="1" t="s">
        <v>428</v>
      </c>
      <c r="F76" s="1" t="s">
        <v>428</v>
      </c>
      <c r="H76" s="1" t="s">
        <v>428</v>
      </c>
      <c r="I76" s="1" t="s">
        <v>428</v>
      </c>
      <c r="J76" s="1" t="s">
        <v>428</v>
      </c>
    </row>
  </sheetData>
  <sortState xmlns:xlrd2="http://schemas.microsoft.com/office/spreadsheetml/2017/richdata2" ref="B20:Z36">
    <sortCondition ref="Q20:Q36"/>
  </sortState>
  <mergeCells count="15">
    <mergeCell ref="Z5:Z7"/>
    <mergeCell ref="D6:D7"/>
    <mergeCell ref="H6:H7"/>
    <mergeCell ref="R6:R7"/>
    <mergeCell ref="V6:V7"/>
    <mergeCell ref="N5:N7"/>
    <mergeCell ref="O5:O7"/>
    <mergeCell ref="Q5:Q7"/>
    <mergeCell ref="R5:T5"/>
    <mergeCell ref="V5:X5"/>
    <mergeCell ref="B5:B7"/>
    <mergeCell ref="C5:C7"/>
    <mergeCell ref="D5:F5"/>
    <mergeCell ref="H5:J5"/>
    <mergeCell ref="L5:L7"/>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N126"/>
  <sheetViews>
    <sheetView showGridLines="0" topLeftCell="A47" zoomScale="85" zoomScaleNormal="85" workbookViewId="0">
      <selection activeCell="B88" sqref="B88"/>
    </sheetView>
  </sheetViews>
  <sheetFormatPr defaultColWidth="11.42578125" defaultRowHeight="15" x14ac:dyDescent="0.25"/>
  <cols>
    <col min="1" max="1" width="2.85546875" style="1" customWidth="1"/>
    <col min="2" max="2" width="37.5703125" style="1" customWidth="1"/>
    <col min="3" max="4" width="15.7109375" style="1" customWidth="1"/>
    <col min="5" max="5" width="2.85546875" style="1" customWidth="1"/>
    <col min="6" max="7" width="15.7109375" style="1" customWidth="1"/>
    <col min="8" max="8" width="4.140625" style="80" customWidth="1"/>
    <col min="9" max="9" width="15.7109375" style="1" customWidth="1"/>
    <col min="10" max="10" width="14.7109375" style="1" customWidth="1"/>
    <col min="11" max="12" width="21.140625" style="1" hidden="1" customWidth="1"/>
    <col min="13" max="13" width="20.7109375" style="1" hidden="1" customWidth="1"/>
    <col min="14" max="14" width="19.85546875" style="1" hidden="1" customWidth="1"/>
    <col min="15" max="239" width="11.42578125" style="1"/>
    <col min="240" max="240" width="2.85546875" style="1" customWidth="1"/>
    <col min="241" max="241" width="37.5703125" style="1" customWidth="1"/>
    <col min="242" max="243" width="15.7109375" style="1" customWidth="1"/>
    <col min="244" max="244" width="2.85546875" style="1" customWidth="1"/>
    <col min="245" max="246" width="15.7109375" style="1" customWidth="1"/>
    <col min="247" max="247" width="2.85546875" style="1" customWidth="1"/>
    <col min="248" max="249" width="15.7109375" style="1" customWidth="1"/>
    <col min="250" max="250" width="11.42578125" style="1" customWidth="1"/>
    <col min="251" max="495" width="11.42578125" style="1"/>
    <col min="496" max="496" width="2.85546875" style="1" customWidth="1"/>
    <col min="497" max="497" width="37.5703125" style="1" customWidth="1"/>
    <col min="498" max="499" width="15.7109375" style="1" customWidth="1"/>
    <col min="500" max="500" width="2.85546875" style="1" customWidth="1"/>
    <col min="501" max="502" width="15.7109375" style="1" customWidth="1"/>
    <col min="503" max="503" width="2.85546875" style="1" customWidth="1"/>
    <col min="504" max="505" width="15.7109375" style="1" customWidth="1"/>
    <col min="506" max="506" width="11.42578125" style="1" customWidth="1"/>
    <col min="507" max="751" width="11.42578125" style="1"/>
    <col min="752" max="752" width="2.85546875" style="1" customWidth="1"/>
    <col min="753" max="753" width="37.5703125" style="1" customWidth="1"/>
    <col min="754" max="755" width="15.7109375" style="1" customWidth="1"/>
    <col min="756" max="756" width="2.85546875" style="1" customWidth="1"/>
    <col min="757" max="758" width="15.7109375" style="1" customWidth="1"/>
    <col min="759" max="759" width="2.85546875" style="1" customWidth="1"/>
    <col min="760" max="761" width="15.7109375" style="1" customWidth="1"/>
    <col min="762" max="762" width="11.42578125" style="1" customWidth="1"/>
    <col min="763" max="1007" width="11.42578125" style="1"/>
    <col min="1008" max="1008" width="2.85546875" style="1" customWidth="1"/>
    <col min="1009" max="1009" width="37.5703125" style="1" customWidth="1"/>
    <col min="1010" max="1011" width="15.7109375" style="1" customWidth="1"/>
    <col min="1012" max="1012" width="2.85546875" style="1" customWidth="1"/>
    <col min="1013" max="1014" width="15.7109375" style="1" customWidth="1"/>
    <col min="1015" max="1015" width="2.85546875" style="1" customWidth="1"/>
    <col min="1016" max="1017" width="15.7109375" style="1" customWidth="1"/>
    <col min="1018" max="1018" width="11.42578125" style="1" customWidth="1"/>
    <col min="1019" max="1263" width="11.42578125" style="1"/>
    <col min="1264" max="1264" width="2.85546875" style="1" customWidth="1"/>
    <col min="1265" max="1265" width="37.5703125" style="1" customWidth="1"/>
    <col min="1266" max="1267" width="15.7109375" style="1" customWidth="1"/>
    <col min="1268" max="1268" width="2.85546875" style="1" customWidth="1"/>
    <col min="1269" max="1270" width="15.7109375" style="1" customWidth="1"/>
    <col min="1271" max="1271" width="2.85546875" style="1" customWidth="1"/>
    <col min="1272" max="1273" width="15.7109375" style="1" customWidth="1"/>
    <col min="1274" max="1274" width="11.42578125" style="1" customWidth="1"/>
    <col min="1275" max="1519" width="11.42578125" style="1"/>
    <col min="1520" max="1520" width="2.85546875" style="1" customWidth="1"/>
    <col min="1521" max="1521" width="37.5703125" style="1" customWidth="1"/>
    <col min="1522" max="1523" width="15.7109375" style="1" customWidth="1"/>
    <col min="1524" max="1524" width="2.85546875" style="1" customWidth="1"/>
    <col min="1525" max="1526" width="15.7109375" style="1" customWidth="1"/>
    <col min="1527" max="1527" width="2.85546875" style="1" customWidth="1"/>
    <col min="1528" max="1529" width="15.7109375" style="1" customWidth="1"/>
    <col min="1530" max="1530" width="11.42578125" style="1" customWidth="1"/>
    <col min="1531" max="1775" width="11.42578125" style="1"/>
    <col min="1776" max="1776" width="2.85546875" style="1" customWidth="1"/>
    <col min="1777" max="1777" width="37.5703125" style="1" customWidth="1"/>
    <col min="1778" max="1779" width="15.7109375" style="1" customWidth="1"/>
    <col min="1780" max="1780" width="2.85546875" style="1" customWidth="1"/>
    <col min="1781" max="1782" width="15.7109375" style="1" customWidth="1"/>
    <col min="1783" max="1783" width="2.85546875" style="1" customWidth="1"/>
    <col min="1784" max="1785" width="15.7109375" style="1" customWidth="1"/>
    <col min="1786" max="1786" width="11.42578125" style="1" customWidth="1"/>
    <col min="1787" max="2031" width="11.42578125" style="1"/>
    <col min="2032" max="2032" width="2.85546875" style="1" customWidth="1"/>
    <col min="2033" max="2033" width="37.5703125" style="1" customWidth="1"/>
    <col min="2034" max="2035" width="15.7109375" style="1" customWidth="1"/>
    <col min="2036" max="2036" width="2.85546875" style="1" customWidth="1"/>
    <col min="2037" max="2038" width="15.7109375" style="1" customWidth="1"/>
    <col min="2039" max="2039" width="2.85546875" style="1" customWidth="1"/>
    <col min="2040" max="2041" width="15.7109375" style="1" customWidth="1"/>
    <col min="2042" max="2042" width="11.42578125" style="1" customWidth="1"/>
    <col min="2043" max="2287" width="11.42578125" style="1"/>
    <col min="2288" max="2288" width="2.85546875" style="1" customWidth="1"/>
    <col min="2289" max="2289" width="37.5703125" style="1" customWidth="1"/>
    <col min="2290" max="2291" width="15.7109375" style="1" customWidth="1"/>
    <col min="2292" max="2292" width="2.85546875" style="1" customWidth="1"/>
    <col min="2293" max="2294" width="15.7109375" style="1" customWidth="1"/>
    <col min="2295" max="2295" width="2.85546875" style="1" customWidth="1"/>
    <col min="2296" max="2297" width="15.7109375" style="1" customWidth="1"/>
    <col min="2298" max="2298" width="11.42578125" style="1" customWidth="1"/>
    <col min="2299" max="2543" width="11.42578125" style="1"/>
    <col min="2544" max="2544" width="2.85546875" style="1" customWidth="1"/>
    <col min="2545" max="2545" width="37.5703125" style="1" customWidth="1"/>
    <col min="2546" max="2547" width="15.7109375" style="1" customWidth="1"/>
    <col min="2548" max="2548" width="2.85546875" style="1" customWidth="1"/>
    <col min="2549" max="2550" width="15.7109375" style="1" customWidth="1"/>
    <col min="2551" max="2551" width="2.85546875" style="1" customWidth="1"/>
    <col min="2552" max="2553" width="15.7109375" style="1" customWidth="1"/>
    <col min="2554" max="2554" width="11.42578125" style="1" customWidth="1"/>
    <col min="2555" max="2799" width="11.42578125" style="1"/>
    <col min="2800" max="2800" width="2.85546875" style="1" customWidth="1"/>
    <col min="2801" max="2801" width="37.5703125" style="1" customWidth="1"/>
    <col min="2802" max="2803" width="15.7109375" style="1" customWidth="1"/>
    <col min="2804" max="2804" width="2.85546875" style="1" customWidth="1"/>
    <col min="2805" max="2806" width="15.7109375" style="1" customWidth="1"/>
    <col min="2807" max="2807" width="2.85546875" style="1" customWidth="1"/>
    <col min="2808" max="2809" width="15.7109375" style="1" customWidth="1"/>
    <col min="2810" max="2810" width="11.42578125" style="1" customWidth="1"/>
    <col min="2811" max="3055" width="11.42578125" style="1"/>
    <col min="3056" max="3056" width="2.85546875" style="1" customWidth="1"/>
    <col min="3057" max="3057" width="37.5703125" style="1" customWidth="1"/>
    <col min="3058" max="3059" width="15.7109375" style="1" customWidth="1"/>
    <col min="3060" max="3060" width="2.85546875" style="1" customWidth="1"/>
    <col min="3061" max="3062" width="15.7109375" style="1" customWidth="1"/>
    <col min="3063" max="3063" width="2.85546875" style="1" customWidth="1"/>
    <col min="3064" max="3065" width="15.7109375" style="1" customWidth="1"/>
    <col min="3066" max="3066" width="11.42578125" style="1" customWidth="1"/>
    <col min="3067" max="3311" width="11.42578125" style="1"/>
    <col min="3312" max="3312" width="2.85546875" style="1" customWidth="1"/>
    <col min="3313" max="3313" width="37.5703125" style="1" customWidth="1"/>
    <col min="3314" max="3315" width="15.7109375" style="1" customWidth="1"/>
    <col min="3316" max="3316" width="2.85546875" style="1" customWidth="1"/>
    <col min="3317" max="3318" width="15.7109375" style="1" customWidth="1"/>
    <col min="3319" max="3319" width="2.85546875" style="1" customWidth="1"/>
    <col min="3320" max="3321" width="15.7109375" style="1" customWidth="1"/>
    <col min="3322" max="3322" width="11.42578125" style="1" customWidth="1"/>
    <col min="3323" max="3567" width="11.42578125" style="1"/>
    <col min="3568" max="3568" width="2.85546875" style="1" customWidth="1"/>
    <col min="3569" max="3569" width="37.5703125" style="1" customWidth="1"/>
    <col min="3570" max="3571" width="15.7109375" style="1" customWidth="1"/>
    <col min="3572" max="3572" width="2.85546875" style="1" customWidth="1"/>
    <col min="3573" max="3574" width="15.7109375" style="1" customWidth="1"/>
    <col min="3575" max="3575" width="2.85546875" style="1" customWidth="1"/>
    <col min="3576" max="3577" width="15.7109375" style="1" customWidth="1"/>
    <col min="3578" max="3578" width="11.42578125" style="1" customWidth="1"/>
    <col min="3579" max="3823" width="11.42578125" style="1"/>
    <col min="3824" max="3824" width="2.85546875" style="1" customWidth="1"/>
    <col min="3825" max="3825" width="37.5703125" style="1" customWidth="1"/>
    <col min="3826" max="3827" width="15.7109375" style="1" customWidth="1"/>
    <col min="3828" max="3828" width="2.85546875" style="1" customWidth="1"/>
    <col min="3829" max="3830" width="15.7109375" style="1" customWidth="1"/>
    <col min="3831" max="3831" width="2.85546875" style="1" customWidth="1"/>
    <col min="3832" max="3833" width="15.7109375" style="1" customWidth="1"/>
    <col min="3834" max="3834" width="11.42578125" style="1" customWidth="1"/>
    <col min="3835" max="4079" width="11.42578125" style="1"/>
    <col min="4080" max="4080" width="2.85546875" style="1" customWidth="1"/>
    <col min="4081" max="4081" width="37.5703125" style="1" customWidth="1"/>
    <col min="4082" max="4083" width="15.7109375" style="1" customWidth="1"/>
    <col min="4084" max="4084" width="2.85546875" style="1" customWidth="1"/>
    <col min="4085" max="4086" width="15.7109375" style="1" customWidth="1"/>
    <col min="4087" max="4087" width="2.85546875" style="1" customWidth="1"/>
    <col min="4088" max="4089" width="15.7109375" style="1" customWidth="1"/>
    <col min="4090" max="4090" width="11.42578125" style="1" customWidth="1"/>
    <col min="4091" max="4335" width="11.42578125" style="1"/>
    <col min="4336" max="4336" width="2.85546875" style="1" customWidth="1"/>
    <col min="4337" max="4337" width="37.5703125" style="1" customWidth="1"/>
    <col min="4338" max="4339" width="15.7109375" style="1" customWidth="1"/>
    <col min="4340" max="4340" width="2.85546875" style="1" customWidth="1"/>
    <col min="4341" max="4342" width="15.7109375" style="1" customWidth="1"/>
    <col min="4343" max="4343" width="2.85546875" style="1" customWidth="1"/>
    <col min="4344" max="4345" width="15.7109375" style="1" customWidth="1"/>
    <col min="4346" max="4346" width="11.42578125" style="1" customWidth="1"/>
    <col min="4347" max="4591" width="11.42578125" style="1"/>
    <col min="4592" max="4592" width="2.85546875" style="1" customWidth="1"/>
    <col min="4593" max="4593" width="37.5703125" style="1" customWidth="1"/>
    <col min="4594" max="4595" width="15.7109375" style="1" customWidth="1"/>
    <col min="4596" max="4596" width="2.85546875" style="1" customWidth="1"/>
    <col min="4597" max="4598" width="15.7109375" style="1" customWidth="1"/>
    <col min="4599" max="4599" width="2.85546875" style="1" customWidth="1"/>
    <col min="4600" max="4601" width="15.7109375" style="1" customWidth="1"/>
    <col min="4602" max="4602" width="11.42578125" style="1" customWidth="1"/>
    <col min="4603" max="4847" width="11.42578125" style="1"/>
    <col min="4848" max="4848" width="2.85546875" style="1" customWidth="1"/>
    <col min="4849" max="4849" width="37.5703125" style="1" customWidth="1"/>
    <col min="4850" max="4851" width="15.7109375" style="1" customWidth="1"/>
    <col min="4852" max="4852" width="2.85546875" style="1" customWidth="1"/>
    <col min="4853" max="4854" width="15.7109375" style="1" customWidth="1"/>
    <col min="4855" max="4855" width="2.85546875" style="1" customWidth="1"/>
    <col min="4856" max="4857" width="15.7109375" style="1" customWidth="1"/>
    <col min="4858" max="4858" width="11.42578125" style="1" customWidth="1"/>
    <col min="4859" max="5103" width="11.42578125" style="1"/>
    <col min="5104" max="5104" width="2.85546875" style="1" customWidth="1"/>
    <col min="5105" max="5105" width="37.5703125" style="1" customWidth="1"/>
    <col min="5106" max="5107" width="15.7109375" style="1" customWidth="1"/>
    <col min="5108" max="5108" width="2.85546875" style="1" customWidth="1"/>
    <col min="5109" max="5110" width="15.7109375" style="1" customWidth="1"/>
    <col min="5111" max="5111" width="2.85546875" style="1" customWidth="1"/>
    <col min="5112" max="5113" width="15.7109375" style="1" customWidth="1"/>
    <col min="5114" max="5114" width="11.42578125" style="1" customWidth="1"/>
    <col min="5115" max="5359" width="11.42578125" style="1"/>
    <col min="5360" max="5360" width="2.85546875" style="1" customWidth="1"/>
    <col min="5361" max="5361" width="37.5703125" style="1" customWidth="1"/>
    <col min="5362" max="5363" width="15.7109375" style="1" customWidth="1"/>
    <col min="5364" max="5364" width="2.85546875" style="1" customWidth="1"/>
    <col min="5365" max="5366" width="15.7109375" style="1" customWidth="1"/>
    <col min="5367" max="5367" width="2.85546875" style="1" customWidth="1"/>
    <col min="5368" max="5369" width="15.7109375" style="1" customWidth="1"/>
    <col min="5370" max="5370" width="11.42578125" style="1" customWidth="1"/>
    <col min="5371" max="5615" width="11.42578125" style="1"/>
    <col min="5616" max="5616" width="2.85546875" style="1" customWidth="1"/>
    <col min="5617" max="5617" width="37.5703125" style="1" customWidth="1"/>
    <col min="5618" max="5619" width="15.7109375" style="1" customWidth="1"/>
    <col min="5620" max="5620" width="2.85546875" style="1" customWidth="1"/>
    <col min="5621" max="5622" width="15.7109375" style="1" customWidth="1"/>
    <col min="5623" max="5623" width="2.85546875" style="1" customWidth="1"/>
    <col min="5624" max="5625" width="15.7109375" style="1" customWidth="1"/>
    <col min="5626" max="5626" width="11.42578125" style="1" customWidth="1"/>
    <col min="5627" max="5871" width="11.42578125" style="1"/>
    <col min="5872" max="5872" width="2.85546875" style="1" customWidth="1"/>
    <col min="5873" max="5873" width="37.5703125" style="1" customWidth="1"/>
    <col min="5874" max="5875" width="15.7109375" style="1" customWidth="1"/>
    <col min="5876" max="5876" width="2.85546875" style="1" customWidth="1"/>
    <col min="5877" max="5878" width="15.7109375" style="1" customWidth="1"/>
    <col min="5879" max="5879" width="2.85546875" style="1" customWidth="1"/>
    <col min="5880" max="5881" width="15.7109375" style="1" customWidth="1"/>
    <col min="5882" max="5882" width="11.42578125" style="1" customWidth="1"/>
    <col min="5883" max="6127" width="11.42578125" style="1"/>
    <col min="6128" max="6128" width="2.85546875" style="1" customWidth="1"/>
    <col min="6129" max="6129" width="37.5703125" style="1" customWidth="1"/>
    <col min="6130" max="6131" width="15.7109375" style="1" customWidth="1"/>
    <col min="6132" max="6132" width="2.85546875" style="1" customWidth="1"/>
    <col min="6133" max="6134" width="15.7109375" style="1" customWidth="1"/>
    <col min="6135" max="6135" width="2.85546875" style="1" customWidth="1"/>
    <col min="6136" max="6137" width="15.7109375" style="1" customWidth="1"/>
    <col min="6138" max="6138" width="11.42578125" style="1" customWidth="1"/>
    <col min="6139" max="6383" width="11.42578125" style="1"/>
    <col min="6384" max="6384" width="2.85546875" style="1" customWidth="1"/>
    <col min="6385" max="6385" width="37.5703125" style="1" customWidth="1"/>
    <col min="6386" max="6387" width="15.7109375" style="1" customWidth="1"/>
    <col min="6388" max="6388" width="2.85546875" style="1" customWidth="1"/>
    <col min="6389" max="6390" width="15.7109375" style="1" customWidth="1"/>
    <col min="6391" max="6391" width="2.85546875" style="1" customWidth="1"/>
    <col min="6392" max="6393" width="15.7109375" style="1" customWidth="1"/>
    <col min="6394" max="6394" width="11.42578125" style="1" customWidth="1"/>
    <col min="6395" max="6639" width="11.42578125" style="1"/>
    <col min="6640" max="6640" width="2.85546875" style="1" customWidth="1"/>
    <col min="6641" max="6641" width="37.5703125" style="1" customWidth="1"/>
    <col min="6642" max="6643" width="15.7109375" style="1" customWidth="1"/>
    <col min="6644" max="6644" width="2.85546875" style="1" customWidth="1"/>
    <col min="6645" max="6646" width="15.7109375" style="1" customWidth="1"/>
    <col min="6647" max="6647" width="2.85546875" style="1" customWidth="1"/>
    <col min="6648" max="6649" width="15.7109375" style="1" customWidth="1"/>
    <col min="6650" max="6650" width="11.42578125" style="1" customWidth="1"/>
    <col min="6651" max="6895" width="11.42578125" style="1"/>
    <col min="6896" max="6896" width="2.85546875" style="1" customWidth="1"/>
    <col min="6897" max="6897" width="37.5703125" style="1" customWidth="1"/>
    <col min="6898" max="6899" width="15.7109375" style="1" customWidth="1"/>
    <col min="6900" max="6900" width="2.85546875" style="1" customWidth="1"/>
    <col min="6901" max="6902" width="15.7109375" style="1" customWidth="1"/>
    <col min="6903" max="6903" width="2.85546875" style="1" customWidth="1"/>
    <col min="6904" max="6905" width="15.7109375" style="1" customWidth="1"/>
    <col min="6906" max="6906" width="11.42578125" style="1" customWidth="1"/>
    <col min="6907" max="7151" width="11.42578125" style="1"/>
    <col min="7152" max="7152" width="2.85546875" style="1" customWidth="1"/>
    <col min="7153" max="7153" width="37.5703125" style="1" customWidth="1"/>
    <col min="7154" max="7155" width="15.7109375" style="1" customWidth="1"/>
    <col min="7156" max="7156" width="2.85546875" style="1" customWidth="1"/>
    <col min="7157" max="7158" width="15.7109375" style="1" customWidth="1"/>
    <col min="7159" max="7159" width="2.85546875" style="1" customWidth="1"/>
    <col min="7160" max="7161" width="15.7109375" style="1" customWidth="1"/>
    <col min="7162" max="7162" width="11.42578125" style="1" customWidth="1"/>
    <col min="7163" max="7407" width="11.42578125" style="1"/>
    <col min="7408" max="7408" width="2.85546875" style="1" customWidth="1"/>
    <col min="7409" max="7409" width="37.5703125" style="1" customWidth="1"/>
    <col min="7410" max="7411" width="15.7109375" style="1" customWidth="1"/>
    <col min="7412" max="7412" width="2.85546875" style="1" customWidth="1"/>
    <col min="7413" max="7414" width="15.7109375" style="1" customWidth="1"/>
    <col min="7415" max="7415" width="2.85546875" style="1" customWidth="1"/>
    <col min="7416" max="7417" width="15.7109375" style="1" customWidth="1"/>
    <col min="7418" max="7418" width="11.42578125" style="1" customWidth="1"/>
    <col min="7419" max="7663" width="11.42578125" style="1"/>
    <col min="7664" max="7664" width="2.85546875" style="1" customWidth="1"/>
    <col min="7665" max="7665" width="37.5703125" style="1" customWidth="1"/>
    <col min="7666" max="7667" width="15.7109375" style="1" customWidth="1"/>
    <col min="7668" max="7668" width="2.85546875" style="1" customWidth="1"/>
    <col min="7669" max="7670" width="15.7109375" style="1" customWidth="1"/>
    <col min="7671" max="7671" width="2.85546875" style="1" customWidth="1"/>
    <col min="7672" max="7673" width="15.7109375" style="1" customWidth="1"/>
    <col min="7674" max="7674" width="11.42578125" style="1" customWidth="1"/>
    <col min="7675" max="7919" width="11.42578125" style="1"/>
    <col min="7920" max="7920" width="2.85546875" style="1" customWidth="1"/>
    <col min="7921" max="7921" width="37.5703125" style="1" customWidth="1"/>
    <col min="7922" max="7923" width="15.7109375" style="1" customWidth="1"/>
    <col min="7924" max="7924" width="2.85546875" style="1" customWidth="1"/>
    <col min="7925" max="7926" width="15.7109375" style="1" customWidth="1"/>
    <col min="7927" max="7927" width="2.85546875" style="1" customWidth="1"/>
    <col min="7928" max="7929" width="15.7109375" style="1" customWidth="1"/>
    <col min="7930" max="7930" width="11.42578125" style="1" customWidth="1"/>
    <col min="7931" max="8175" width="11.42578125" style="1"/>
    <col min="8176" max="8176" width="2.85546875" style="1" customWidth="1"/>
    <col min="8177" max="8177" width="37.5703125" style="1" customWidth="1"/>
    <col min="8178" max="8179" width="15.7109375" style="1" customWidth="1"/>
    <col min="8180" max="8180" width="2.85546875" style="1" customWidth="1"/>
    <col min="8181" max="8182" width="15.7109375" style="1" customWidth="1"/>
    <col min="8183" max="8183" width="2.85546875" style="1" customWidth="1"/>
    <col min="8184" max="8185" width="15.7109375" style="1" customWidth="1"/>
    <col min="8186" max="8186" width="11.42578125" style="1" customWidth="1"/>
    <col min="8187" max="8431" width="11.42578125" style="1"/>
    <col min="8432" max="8432" width="2.85546875" style="1" customWidth="1"/>
    <col min="8433" max="8433" width="37.5703125" style="1" customWidth="1"/>
    <col min="8434" max="8435" width="15.7109375" style="1" customWidth="1"/>
    <col min="8436" max="8436" width="2.85546875" style="1" customWidth="1"/>
    <col min="8437" max="8438" width="15.7109375" style="1" customWidth="1"/>
    <col min="8439" max="8439" width="2.85546875" style="1" customWidth="1"/>
    <col min="8440" max="8441" width="15.7109375" style="1" customWidth="1"/>
    <col min="8442" max="8442" width="11.42578125" style="1" customWidth="1"/>
    <col min="8443" max="8687" width="11.42578125" style="1"/>
    <col min="8688" max="8688" width="2.85546875" style="1" customWidth="1"/>
    <col min="8689" max="8689" width="37.5703125" style="1" customWidth="1"/>
    <col min="8690" max="8691" width="15.7109375" style="1" customWidth="1"/>
    <col min="8692" max="8692" width="2.85546875" style="1" customWidth="1"/>
    <col min="8693" max="8694" width="15.7109375" style="1" customWidth="1"/>
    <col min="8695" max="8695" width="2.85546875" style="1" customWidth="1"/>
    <col min="8696" max="8697" width="15.7109375" style="1" customWidth="1"/>
    <col min="8698" max="8698" width="11.42578125" style="1" customWidth="1"/>
    <col min="8699" max="8943" width="11.42578125" style="1"/>
    <col min="8944" max="8944" width="2.85546875" style="1" customWidth="1"/>
    <col min="8945" max="8945" width="37.5703125" style="1" customWidth="1"/>
    <col min="8946" max="8947" width="15.7109375" style="1" customWidth="1"/>
    <col min="8948" max="8948" width="2.85546875" style="1" customWidth="1"/>
    <col min="8949" max="8950" width="15.7109375" style="1" customWidth="1"/>
    <col min="8951" max="8951" width="2.85546875" style="1" customWidth="1"/>
    <col min="8952" max="8953" width="15.7109375" style="1" customWidth="1"/>
    <col min="8954" max="8954" width="11.42578125" style="1" customWidth="1"/>
    <col min="8955" max="9199" width="11.42578125" style="1"/>
    <col min="9200" max="9200" width="2.85546875" style="1" customWidth="1"/>
    <col min="9201" max="9201" width="37.5703125" style="1" customWidth="1"/>
    <col min="9202" max="9203" width="15.7109375" style="1" customWidth="1"/>
    <col min="9204" max="9204" width="2.85546875" style="1" customWidth="1"/>
    <col min="9205" max="9206" width="15.7109375" style="1" customWidth="1"/>
    <col min="9207" max="9207" width="2.85546875" style="1" customWidth="1"/>
    <col min="9208" max="9209" width="15.7109375" style="1" customWidth="1"/>
    <col min="9210" max="9210" width="11.42578125" style="1" customWidth="1"/>
    <col min="9211" max="9455" width="11.42578125" style="1"/>
    <col min="9456" max="9456" width="2.85546875" style="1" customWidth="1"/>
    <col min="9457" max="9457" width="37.5703125" style="1" customWidth="1"/>
    <col min="9458" max="9459" width="15.7109375" style="1" customWidth="1"/>
    <col min="9460" max="9460" width="2.85546875" style="1" customWidth="1"/>
    <col min="9461" max="9462" width="15.7109375" style="1" customWidth="1"/>
    <col min="9463" max="9463" width="2.85546875" style="1" customWidth="1"/>
    <col min="9464" max="9465" width="15.7109375" style="1" customWidth="1"/>
    <col min="9466" max="9466" width="11.42578125" style="1" customWidth="1"/>
    <col min="9467" max="9711" width="11.42578125" style="1"/>
    <col min="9712" max="9712" width="2.85546875" style="1" customWidth="1"/>
    <col min="9713" max="9713" width="37.5703125" style="1" customWidth="1"/>
    <col min="9714" max="9715" width="15.7109375" style="1" customWidth="1"/>
    <col min="9716" max="9716" width="2.85546875" style="1" customWidth="1"/>
    <col min="9717" max="9718" width="15.7109375" style="1" customWidth="1"/>
    <col min="9719" max="9719" width="2.85546875" style="1" customWidth="1"/>
    <col min="9720" max="9721" width="15.7109375" style="1" customWidth="1"/>
    <col min="9722" max="9722" width="11.42578125" style="1" customWidth="1"/>
    <col min="9723" max="9967" width="11.42578125" style="1"/>
    <col min="9968" max="9968" width="2.85546875" style="1" customWidth="1"/>
    <col min="9969" max="9969" width="37.5703125" style="1" customWidth="1"/>
    <col min="9970" max="9971" width="15.7109375" style="1" customWidth="1"/>
    <col min="9972" max="9972" width="2.85546875" style="1" customWidth="1"/>
    <col min="9973" max="9974" width="15.7109375" style="1" customWidth="1"/>
    <col min="9975" max="9975" width="2.85546875" style="1" customWidth="1"/>
    <col min="9976" max="9977" width="15.7109375" style="1" customWidth="1"/>
    <col min="9978" max="9978" width="11.42578125" style="1" customWidth="1"/>
    <col min="9979" max="10223" width="11.42578125" style="1"/>
    <col min="10224" max="10224" width="2.85546875" style="1" customWidth="1"/>
    <col min="10225" max="10225" width="37.5703125" style="1" customWidth="1"/>
    <col min="10226" max="10227" width="15.7109375" style="1" customWidth="1"/>
    <col min="10228" max="10228" width="2.85546875" style="1" customWidth="1"/>
    <col min="10229" max="10230" width="15.7109375" style="1" customWidth="1"/>
    <col min="10231" max="10231" width="2.85546875" style="1" customWidth="1"/>
    <col min="10232" max="10233" width="15.7109375" style="1" customWidth="1"/>
    <col min="10234" max="10234" width="11.42578125" style="1" customWidth="1"/>
    <col min="10235" max="10479" width="11.42578125" style="1"/>
    <col min="10480" max="10480" width="2.85546875" style="1" customWidth="1"/>
    <col min="10481" max="10481" width="37.5703125" style="1" customWidth="1"/>
    <col min="10482" max="10483" width="15.7109375" style="1" customWidth="1"/>
    <col min="10484" max="10484" width="2.85546875" style="1" customWidth="1"/>
    <col min="10485" max="10486" width="15.7109375" style="1" customWidth="1"/>
    <col min="10487" max="10487" width="2.85546875" style="1" customWidth="1"/>
    <col min="10488" max="10489" width="15.7109375" style="1" customWidth="1"/>
    <col min="10490" max="10490" width="11.42578125" style="1" customWidth="1"/>
    <col min="10491" max="10735" width="11.42578125" style="1"/>
    <col min="10736" max="10736" width="2.85546875" style="1" customWidth="1"/>
    <col min="10737" max="10737" width="37.5703125" style="1" customWidth="1"/>
    <col min="10738" max="10739" width="15.7109375" style="1" customWidth="1"/>
    <col min="10740" max="10740" width="2.85546875" style="1" customWidth="1"/>
    <col min="10741" max="10742" width="15.7109375" style="1" customWidth="1"/>
    <col min="10743" max="10743" width="2.85546875" style="1" customWidth="1"/>
    <col min="10744" max="10745" width="15.7109375" style="1" customWidth="1"/>
    <col min="10746" max="10746" width="11.42578125" style="1" customWidth="1"/>
    <col min="10747" max="10991" width="11.42578125" style="1"/>
    <col min="10992" max="10992" width="2.85546875" style="1" customWidth="1"/>
    <col min="10993" max="10993" width="37.5703125" style="1" customWidth="1"/>
    <col min="10994" max="10995" width="15.7109375" style="1" customWidth="1"/>
    <col min="10996" max="10996" width="2.85546875" style="1" customWidth="1"/>
    <col min="10997" max="10998" width="15.7109375" style="1" customWidth="1"/>
    <col min="10999" max="10999" width="2.85546875" style="1" customWidth="1"/>
    <col min="11000" max="11001" width="15.7109375" style="1" customWidth="1"/>
    <col min="11002" max="11002" width="11.42578125" style="1" customWidth="1"/>
    <col min="11003" max="11247" width="11.42578125" style="1"/>
    <col min="11248" max="11248" width="2.85546875" style="1" customWidth="1"/>
    <col min="11249" max="11249" width="37.5703125" style="1" customWidth="1"/>
    <col min="11250" max="11251" width="15.7109375" style="1" customWidth="1"/>
    <col min="11252" max="11252" width="2.85546875" style="1" customWidth="1"/>
    <col min="11253" max="11254" width="15.7109375" style="1" customWidth="1"/>
    <col min="11255" max="11255" width="2.85546875" style="1" customWidth="1"/>
    <col min="11256" max="11257" width="15.7109375" style="1" customWidth="1"/>
    <col min="11258" max="11258" width="11.42578125" style="1" customWidth="1"/>
    <col min="11259" max="11503" width="11.42578125" style="1"/>
    <col min="11504" max="11504" width="2.85546875" style="1" customWidth="1"/>
    <col min="11505" max="11505" width="37.5703125" style="1" customWidth="1"/>
    <col min="11506" max="11507" width="15.7109375" style="1" customWidth="1"/>
    <col min="11508" max="11508" width="2.85546875" style="1" customWidth="1"/>
    <col min="11509" max="11510" width="15.7109375" style="1" customWidth="1"/>
    <col min="11511" max="11511" width="2.85546875" style="1" customWidth="1"/>
    <col min="11512" max="11513" width="15.7109375" style="1" customWidth="1"/>
    <col min="11514" max="11514" width="11.42578125" style="1" customWidth="1"/>
    <col min="11515" max="11759" width="11.42578125" style="1"/>
    <col min="11760" max="11760" width="2.85546875" style="1" customWidth="1"/>
    <col min="11761" max="11761" width="37.5703125" style="1" customWidth="1"/>
    <col min="11762" max="11763" width="15.7109375" style="1" customWidth="1"/>
    <col min="11764" max="11764" width="2.85546875" style="1" customWidth="1"/>
    <col min="11765" max="11766" width="15.7109375" style="1" customWidth="1"/>
    <col min="11767" max="11767" width="2.85546875" style="1" customWidth="1"/>
    <col min="11768" max="11769" width="15.7109375" style="1" customWidth="1"/>
    <col min="11770" max="11770" width="11.42578125" style="1" customWidth="1"/>
    <col min="11771" max="12015" width="11.42578125" style="1"/>
    <col min="12016" max="12016" width="2.85546875" style="1" customWidth="1"/>
    <col min="12017" max="12017" width="37.5703125" style="1" customWidth="1"/>
    <col min="12018" max="12019" width="15.7109375" style="1" customWidth="1"/>
    <col min="12020" max="12020" width="2.85546875" style="1" customWidth="1"/>
    <col min="12021" max="12022" width="15.7109375" style="1" customWidth="1"/>
    <col min="12023" max="12023" width="2.85546875" style="1" customWidth="1"/>
    <col min="12024" max="12025" width="15.7109375" style="1" customWidth="1"/>
    <col min="12026" max="12026" width="11.42578125" style="1" customWidth="1"/>
    <col min="12027" max="12271" width="11.42578125" style="1"/>
    <col min="12272" max="12272" width="2.85546875" style="1" customWidth="1"/>
    <col min="12273" max="12273" width="37.5703125" style="1" customWidth="1"/>
    <col min="12274" max="12275" width="15.7109375" style="1" customWidth="1"/>
    <col min="12276" max="12276" width="2.85546875" style="1" customWidth="1"/>
    <col min="12277" max="12278" width="15.7109375" style="1" customWidth="1"/>
    <col min="12279" max="12279" width="2.85546875" style="1" customWidth="1"/>
    <col min="12280" max="12281" width="15.7109375" style="1" customWidth="1"/>
    <col min="12282" max="12282" width="11.42578125" style="1" customWidth="1"/>
    <col min="12283" max="12527" width="11.42578125" style="1"/>
    <col min="12528" max="12528" width="2.85546875" style="1" customWidth="1"/>
    <col min="12529" max="12529" width="37.5703125" style="1" customWidth="1"/>
    <col min="12530" max="12531" width="15.7109375" style="1" customWidth="1"/>
    <col min="12532" max="12532" width="2.85546875" style="1" customWidth="1"/>
    <col min="12533" max="12534" width="15.7109375" style="1" customWidth="1"/>
    <col min="12535" max="12535" width="2.85546875" style="1" customWidth="1"/>
    <col min="12536" max="12537" width="15.7109375" style="1" customWidth="1"/>
    <col min="12538" max="12538" width="11.42578125" style="1" customWidth="1"/>
    <col min="12539" max="12783" width="11.42578125" style="1"/>
    <col min="12784" max="12784" width="2.85546875" style="1" customWidth="1"/>
    <col min="12785" max="12785" width="37.5703125" style="1" customWidth="1"/>
    <col min="12786" max="12787" width="15.7109375" style="1" customWidth="1"/>
    <col min="12788" max="12788" width="2.85546875" style="1" customWidth="1"/>
    <col min="12789" max="12790" width="15.7109375" style="1" customWidth="1"/>
    <col min="12791" max="12791" width="2.85546875" style="1" customWidth="1"/>
    <col min="12792" max="12793" width="15.7109375" style="1" customWidth="1"/>
    <col min="12794" max="12794" width="11.42578125" style="1" customWidth="1"/>
    <col min="12795" max="13039" width="11.42578125" style="1"/>
    <col min="13040" max="13040" width="2.85546875" style="1" customWidth="1"/>
    <col min="13041" max="13041" width="37.5703125" style="1" customWidth="1"/>
    <col min="13042" max="13043" width="15.7109375" style="1" customWidth="1"/>
    <col min="13044" max="13044" width="2.85546875" style="1" customWidth="1"/>
    <col min="13045" max="13046" width="15.7109375" style="1" customWidth="1"/>
    <col min="13047" max="13047" width="2.85546875" style="1" customWidth="1"/>
    <col min="13048" max="13049" width="15.7109375" style="1" customWidth="1"/>
    <col min="13050" max="13050" width="11.42578125" style="1" customWidth="1"/>
    <col min="13051" max="13295" width="11.42578125" style="1"/>
    <col min="13296" max="13296" width="2.85546875" style="1" customWidth="1"/>
    <col min="13297" max="13297" width="37.5703125" style="1" customWidth="1"/>
    <col min="13298" max="13299" width="15.7109375" style="1" customWidth="1"/>
    <col min="13300" max="13300" width="2.85546875" style="1" customWidth="1"/>
    <col min="13301" max="13302" width="15.7109375" style="1" customWidth="1"/>
    <col min="13303" max="13303" width="2.85546875" style="1" customWidth="1"/>
    <col min="13304" max="13305" width="15.7109375" style="1" customWidth="1"/>
    <col min="13306" max="13306" width="11.42578125" style="1" customWidth="1"/>
    <col min="13307" max="13551" width="11.42578125" style="1"/>
    <col min="13552" max="13552" width="2.85546875" style="1" customWidth="1"/>
    <col min="13553" max="13553" width="37.5703125" style="1" customWidth="1"/>
    <col min="13554" max="13555" width="15.7109375" style="1" customWidth="1"/>
    <col min="13556" max="13556" width="2.85546875" style="1" customWidth="1"/>
    <col min="13557" max="13558" width="15.7109375" style="1" customWidth="1"/>
    <col min="13559" max="13559" width="2.85546875" style="1" customWidth="1"/>
    <col min="13560" max="13561" width="15.7109375" style="1" customWidth="1"/>
    <col min="13562" max="13562" width="11.42578125" style="1" customWidth="1"/>
    <col min="13563" max="13807" width="11.42578125" style="1"/>
    <col min="13808" max="13808" width="2.85546875" style="1" customWidth="1"/>
    <col min="13809" max="13809" width="37.5703125" style="1" customWidth="1"/>
    <col min="13810" max="13811" width="15.7109375" style="1" customWidth="1"/>
    <col min="13812" max="13812" width="2.85546875" style="1" customWidth="1"/>
    <col min="13813" max="13814" width="15.7109375" style="1" customWidth="1"/>
    <col min="13815" max="13815" width="2.85546875" style="1" customWidth="1"/>
    <col min="13816" max="13817" width="15.7109375" style="1" customWidth="1"/>
    <col min="13818" max="13818" width="11.42578125" style="1" customWidth="1"/>
    <col min="13819" max="14063" width="11.42578125" style="1"/>
    <col min="14064" max="14064" width="2.85546875" style="1" customWidth="1"/>
    <col min="14065" max="14065" width="37.5703125" style="1" customWidth="1"/>
    <col min="14066" max="14067" width="15.7109375" style="1" customWidth="1"/>
    <col min="14068" max="14068" width="2.85546875" style="1" customWidth="1"/>
    <col min="14069" max="14070" width="15.7109375" style="1" customWidth="1"/>
    <col min="14071" max="14071" width="2.85546875" style="1" customWidth="1"/>
    <col min="14072" max="14073" width="15.7109375" style="1" customWidth="1"/>
    <col min="14074" max="14074" width="11.42578125" style="1" customWidth="1"/>
    <col min="14075" max="14319" width="11.42578125" style="1"/>
    <col min="14320" max="14320" width="2.85546875" style="1" customWidth="1"/>
    <col min="14321" max="14321" width="37.5703125" style="1" customWidth="1"/>
    <col min="14322" max="14323" width="15.7109375" style="1" customWidth="1"/>
    <col min="14324" max="14324" width="2.85546875" style="1" customWidth="1"/>
    <col min="14325" max="14326" width="15.7109375" style="1" customWidth="1"/>
    <col min="14327" max="14327" width="2.85546875" style="1" customWidth="1"/>
    <col min="14328" max="14329" width="15.7109375" style="1" customWidth="1"/>
    <col min="14330" max="14330" width="11.42578125" style="1" customWidth="1"/>
    <col min="14331" max="14575" width="11.42578125" style="1"/>
    <col min="14576" max="14576" width="2.85546875" style="1" customWidth="1"/>
    <col min="14577" max="14577" width="37.5703125" style="1" customWidth="1"/>
    <col min="14578" max="14579" width="15.7109375" style="1" customWidth="1"/>
    <col min="14580" max="14580" width="2.85546875" style="1" customWidth="1"/>
    <col min="14581" max="14582" width="15.7109375" style="1" customWidth="1"/>
    <col min="14583" max="14583" width="2.85546875" style="1" customWidth="1"/>
    <col min="14584" max="14585" width="15.7109375" style="1" customWidth="1"/>
    <col min="14586" max="14586" width="11.42578125" style="1" customWidth="1"/>
    <col min="14587" max="14831" width="11.42578125" style="1"/>
    <col min="14832" max="14832" width="2.85546875" style="1" customWidth="1"/>
    <col min="14833" max="14833" width="37.5703125" style="1" customWidth="1"/>
    <col min="14834" max="14835" width="15.7109375" style="1" customWidth="1"/>
    <col min="14836" max="14836" width="2.85546875" style="1" customWidth="1"/>
    <col min="14837" max="14838" width="15.7109375" style="1" customWidth="1"/>
    <col min="14839" max="14839" width="2.85546875" style="1" customWidth="1"/>
    <col min="14840" max="14841" width="15.7109375" style="1" customWidth="1"/>
    <col min="14842" max="14842" width="11.42578125" style="1" customWidth="1"/>
    <col min="14843" max="15087" width="11.42578125" style="1"/>
    <col min="15088" max="15088" width="2.85546875" style="1" customWidth="1"/>
    <col min="15089" max="15089" width="37.5703125" style="1" customWidth="1"/>
    <col min="15090" max="15091" width="15.7109375" style="1" customWidth="1"/>
    <col min="15092" max="15092" width="2.85546875" style="1" customWidth="1"/>
    <col min="15093" max="15094" width="15.7109375" style="1" customWidth="1"/>
    <col min="15095" max="15095" width="2.85546875" style="1" customWidth="1"/>
    <col min="15096" max="15097" width="15.7109375" style="1" customWidth="1"/>
    <col min="15098" max="15098" width="11.42578125" style="1" customWidth="1"/>
    <col min="15099" max="15343" width="11.42578125" style="1"/>
    <col min="15344" max="15344" width="2.85546875" style="1" customWidth="1"/>
    <col min="15345" max="15345" width="37.5703125" style="1" customWidth="1"/>
    <col min="15346" max="15347" width="15.7109375" style="1" customWidth="1"/>
    <col min="15348" max="15348" width="2.85546875" style="1" customWidth="1"/>
    <col min="15349" max="15350" width="15.7109375" style="1" customWidth="1"/>
    <col min="15351" max="15351" width="2.85546875" style="1" customWidth="1"/>
    <col min="15352" max="15353" width="15.7109375" style="1" customWidth="1"/>
    <col min="15354" max="15354" width="11.42578125" style="1" customWidth="1"/>
    <col min="15355" max="15599" width="11.42578125" style="1"/>
    <col min="15600" max="15600" width="2.85546875" style="1" customWidth="1"/>
    <col min="15601" max="15601" width="37.5703125" style="1" customWidth="1"/>
    <col min="15602" max="15603" width="15.7109375" style="1" customWidth="1"/>
    <col min="15604" max="15604" width="2.85546875" style="1" customWidth="1"/>
    <col min="15605" max="15606" width="15.7109375" style="1" customWidth="1"/>
    <col min="15607" max="15607" width="2.85546875" style="1" customWidth="1"/>
    <col min="15608" max="15609" width="15.7109375" style="1" customWidth="1"/>
    <col min="15610" max="15610" width="11.42578125" style="1" customWidth="1"/>
    <col min="15611" max="15855" width="11.42578125" style="1"/>
    <col min="15856" max="15856" width="2.85546875" style="1" customWidth="1"/>
    <col min="15857" max="15857" width="37.5703125" style="1" customWidth="1"/>
    <col min="15858" max="15859" width="15.7109375" style="1" customWidth="1"/>
    <col min="15860" max="15860" width="2.85546875" style="1" customWidth="1"/>
    <col min="15861" max="15862" width="15.7109375" style="1" customWidth="1"/>
    <col min="15863" max="15863" width="2.85546875" style="1" customWidth="1"/>
    <col min="15864" max="15865" width="15.7109375" style="1" customWidth="1"/>
    <col min="15866" max="15866" width="11.42578125" style="1" customWidth="1"/>
    <col min="15867" max="16111" width="11.42578125" style="1"/>
    <col min="16112" max="16112" width="2.85546875" style="1" customWidth="1"/>
    <col min="16113" max="16113" width="37.5703125" style="1" customWidth="1"/>
    <col min="16114" max="16115" width="15.7109375" style="1" customWidth="1"/>
    <col min="16116" max="16116" width="2.85546875" style="1" customWidth="1"/>
    <col min="16117" max="16118" width="15.7109375" style="1" customWidth="1"/>
    <col min="16119" max="16119" width="2.85546875" style="1" customWidth="1"/>
    <col min="16120" max="16121" width="15.7109375" style="1" customWidth="1"/>
    <col min="16122" max="16122" width="11.42578125" style="1" customWidth="1"/>
    <col min="16123" max="16384" width="11.42578125" style="1"/>
  </cols>
  <sheetData>
    <row r="2" spans="1:14" x14ac:dyDescent="0.25">
      <c r="B2" s="27" t="s">
        <v>771</v>
      </c>
      <c r="C2" s="3"/>
      <c r="D2" s="3"/>
    </row>
    <row r="3" spans="1:14" x14ac:dyDescent="0.25">
      <c r="B3" s="27" t="s">
        <v>158</v>
      </c>
      <c r="D3" s="4"/>
      <c r="F3" s="27" t="s">
        <v>159</v>
      </c>
      <c r="I3" s="27" t="s">
        <v>160</v>
      </c>
    </row>
    <row r="4" spans="1:14" x14ac:dyDescent="0.25">
      <c r="B4" s="27"/>
      <c r="D4" s="4"/>
      <c r="F4" s="55" t="s">
        <v>3</v>
      </c>
      <c r="I4" s="55" t="s">
        <v>492</v>
      </c>
    </row>
    <row r="5" spans="1:14" s="514" customFormat="1" ht="15" customHeight="1" x14ac:dyDescent="0.25">
      <c r="A5" s="1464"/>
      <c r="B5" s="1501" t="s">
        <v>4</v>
      </c>
      <c r="C5" s="1501" t="s">
        <v>514</v>
      </c>
      <c r="D5" s="1501" t="s">
        <v>452</v>
      </c>
      <c r="F5" s="1501" t="s">
        <v>514</v>
      </c>
      <c r="G5" s="1501" t="s">
        <v>452</v>
      </c>
      <c r="I5" s="1501" t="s">
        <v>514</v>
      </c>
      <c r="J5" s="1501" t="s">
        <v>452</v>
      </c>
    </row>
    <row r="6" spans="1:14" s="514" customFormat="1" x14ac:dyDescent="0.25">
      <c r="A6" s="1464"/>
      <c r="B6" s="1501"/>
      <c r="C6" s="1501"/>
      <c r="D6" s="1501"/>
      <c r="E6" s="1464"/>
      <c r="F6" s="1501"/>
      <c r="G6" s="1501"/>
      <c r="H6" s="1464"/>
      <c r="I6" s="1501"/>
      <c r="J6" s="1501"/>
      <c r="K6" s="1464"/>
    </row>
    <row r="7" spans="1:14" s="514" customFormat="1" x14ac:dyDescent="0.25">
      <c r="A7" s="1464"/>
      <c r="B7" s="1501"/>
      <c r="C7" s="1501"/>
      <c r="D7" s="1501"/>
      <c r="E7" s="1466"/>
      <c r="F7" s="1501"/>
      <c r="G7" s="1501"/>
      <c r="H7" s="1466"/>
      <c r="I7" s="1501"/>
      <c r="J7" s="1501"/>
      <c r="K7" s="1466"/>
    </row>
    <row r="8" spans="1:14" x14ac:dyDescent="0.25">
      <c r="A8" s="7"/>
      <c r="B8" s="7"/>
      <c r="C8" s="7"/>
      <c r="D8" s="7"/>
      <c r="E8" s="12"/>
      <c r="F8" s="7"/>
      <c r="G8" s="7"/>
      <c r="H8" s="196"/>
      <c r="I8" s="7"/>
      <c r="J8" s="7"/>
      <c r="K8" s="450" t="s">
        <v>664</v>
      </c>
      <c r="L8" s="450" t="s">
        <v>664</v>
      </c>
      <c r="M8" s="450" t="s">
        <v>665</v>
      </c>
      <c r="N8" s="450" t="s">
        <v>665</v>
      </c>
    </row>
    <row r="9" spans="1:14" x14ac:dyDescent="0.25">
      <c r="B9" s="11" t="s">
        <v>6</v>
      </c>
      <c r="E9" s="23"/>
      <c r="H9" s="193"/>
      <c r="K9" s="450" t="s">
        <v>662</v>
      </c>
      <c r="L9" s="450" t="s">
        <v>663</v>
      </c>
      <c r="M9" s="450" t="s">
        <v>661</v>
      </c>
      <c r="N9" s="450" t="s">
        <v>666</v>
      </c>
    </row>
    <row r="10" spans="1:14" x14ac:dyDescent="0.25">
      <c r="A10" s="15"/>
      <c r="B10" s="309" t="s">
        <v>508</v>
      </c>
      <c r="C10" s="413">
        <v>104</v>
      </c>
      <c r="D10" s="312">
        <v>167</v>
      </c>
      <c r="E10" s="23"/>
      <c r="F10" s="413">
        <f>K10/C10</f>
        <v>10245.246065945188</v>
      </c>
      <c r="G10" s="312">
        <f>L10/D10</f>
        <v>4874.9254682991404</v>
      </c>
      <c r="H10" s="22"/>
      <c r="I10" s="1086">
        <f>K10/M10</f>
        <v>2.4663999979312892</v>
      </c>
      <c r="J10" s="1087">
        <f>L10/N10</f>
        <v>2.6364768753387851</v>
      </c>
      <c r="K10" s="1085">
        <f>VLOOKUP(B10,'Equity 5.1'!Q10:R107,2,FALSE)</f>
        <v>1065505.5908582995</v>
      </c>
      <c r="L10" s="253">
        <f>VLOOKUP(B10,'Equity 5.1'!Q10:V107,6,FALSE)</f>
        <v>814112.55320595647</v>
      </c>
      <c r="M10" s="253">
        <f>VLOOKUP(B10,'Equity 7.1'!B10:C103,2,FALSE)</f>
        <v>432008.43</v>
      </c>
      <c r="N10" s="1">
        <f>VLOOKUP(B10,'Equity 7.1'!B10:D103,3,FALSE)</f>
        <v>308788.05</v>
      </c>
    </row>
    <row r="11" spans="1:14" x14ac:dyDescent="0.25">
      <c r="A11" s="15"/>
      <c r="B11" s="1082" t="s">
        <v>104</v>
      </c>
      <c r="C11" s="1083">
        <v>243</v>
      </c>
      <c r="D11" s="1084">
        <v>249</v>
      </c>
      <c r="E11" s="23"/>
      <c r="F11" s="1083">
        <f t="shared" ref="F11:F73" si="0">K11/C11</f>
        <v>5.7340799924637816E-2</v>
      </c>
      <c r="G11" s="1084">
        <f t="shared" ref="G11:G74" si="1">L11/D11</f>
        <v>4.5823293172690766E-2</v>
      </c>
      <c r="H11" s="22"/>
      <c r="I11" s="1088">
        <f t="shared" ref="I11:I74" si="2">K11/M11</f>
        <v>13.397898443929797</v>
      </c>
      <c r="J11" s="1092">
        <f t="shared" ref="J11:J74" si="3">L11/N11</f>
        <v>7.5065789473684212</v>
      </c>
      <c r="K11" s="1085">
        <f>VLOOKUP(B11,'Equity 5.1'!Q11:R108,2,FALSE)</f>
        <v>13.933814381686989</v>
      </c>
      <c r="L11" s="253">
        <f>VLOOKUP(B11,'Equity 5.1'!Q11:V108,6,FALSE)</f>
        <v>11.41</v>
      </c>
      <c r="M11" s="253">
        <f>VLOOKUP(B11,'Equity 7.1'!B11:C104,2,FALSE)</f>
        <v>1.04</v>
      </c>
      <c r="N11" s="1">
        <f>VLOOKUP(B11,'Equity 7.1'!B11:D104,3,FALSE)</f>
        <v>1.52</v>
      </c>
    </row>
    <row r="12" spans="1:14" x14ac:dyDescent="0.25">
      <c r="A12" s="15"/>
      <c r="B12" s="552" t="s">
        <v>7</v>
      </c>
      <c r="C12" s="1083">
        <v>244</v>
      </c>
      <c r="D12" s="1084">
        <v>250</v>
      </c>
      <c r="E12" s="554"/>
      <c r="F12" s="555">
        <f t="shared" si="0"/>
        <v>9.7213114754098356E-2</v>
      </c>
      <c r="G12" s="556">
        <f t="shared" si="1"/>
        <v>0.19868</v>
      </c>
      <c r="H12" s="448"/>
      <c r="I12" s="1103">
        <f t="shared" si="2"/>
        <v>3.145888594164456E-2</v>
      </c>
      <c r="J12" s="1105">
        <f t="shared" si="3"/>
        <v>3.751510574018127E-2</v>
      </c>
      <c r="K12" s="1085">
        <f>VLOOKUP(B12,'Equity 5.1'!Q12:R109,2,FALSE)</f>
        <v>23.72</v>
      </c>
      <c r="L12" s="253">
        <f>VLOOKUP(B12,'Equity 5.1'!Q12:V109,6,FALSE)</f>
        <v>49.67</v>
      </c>
      <c r="M12" s="253">
        <f>VLOOKUP(B12,'Equity 7.1'!B12:C104,2,FALSE)</f>
        <v>754</v>
      </c>
      <c r="N12" s="1">
        <f>VLOOKUP(B12,'Equity 7.1'!B12:D104,3,FALSE)</f>
        <v>1324</v>
      </c>
    </row>
    <row r="13" spans="1:14" x14ac:dyDescent="0.25">
      <c r="A13" s="15"/>
      <c r="B13" s="552" t="s">
        <v>11</v>
      </c>
      <c r="C13" s="559">
        <v>248</v>
      </c>
      <c r="D13" s="557">
        <v>245</v>
      </c>
      <c r="E13" s="554"/>
      <c r="F13" s="559">
        <f t="shared" si="0"/>
        <v>157.44850071089314</v>
      </c>
      <c r="G13" s="557">
        <f t="shared" si="1"/>
        <v>191.71444747210614</v>
      </c>
      <c r="H13" s="448"/>
      <c r="I13" s="1089">
        <f t="shared" si="2"/>
        <v>9.0262573339331613</v>
      </c>
      <c r="J13" s="800">
        <f t="shared" si="3"/>
        <v>10.587350556791383</v>
      </c>
      <c r="K13" s="1085">
        <f>VLOOKUP(B13,'Equity 5.1'!Q13:R109,2,FALSE)</f>
        <v>39047.228176301498</v>
      </c>
      <c r="L13" s="253">
        <f>VLOOKUP(B13,'Equity 5.1'!Q13:V109,6,FALSE)</f>
        <v>46970.039630666004</v>
      </c>
      <c r="M13" s="253">
        <f>VLOOKUP(B13,'Equity 7.1'!B13:C105,2,FALSE)</f>
        <v>4325.96</v>
      </c>
      <c r="N13" s="1">
        <f>VLOOKUP(B13,'Equity 7.1'!B13:D105,3,FALSE)</f>
        <v>4436.43</v>
      </c>
    </row>
    <row r="14" spans="1:14" x14ac:dyDescent="0.25">
      <c r="A14" s="15"/>
      <c r="B14" s="552" t="s">
        <v>13</v>
      </c>
      <c r="C14" s="559">
        <v>245</v>
      </c>
      <c r="D14" s="557">
        <v>243</v>
      </c>
      <c r="E14" s="554"/>
      <c r="F14" s="559">
        <f t="shared" si="0"/>
        <v>56.982171249722477</v>
      </c>
      <c r="G14" s="557">
        <f t="shared" si="1"/>
        <v>61.566538989576181</v>
      </c>
      <c r="H14" s="448"/>
      <c r="I14" s="1089">
        <f t="shared" si="2"/>
        <v>24.500073630588616</v>
      </c>
      <c r="J14" s="800">
        <f t="shared" si="3"/>
        <v>26.639842188192471</v>
      </c>
      <c r="K14" s="1085">
        <f>VLOOKUP(B14,'Equity 5.1'!Q14:R109,2,FALSE)</f>
        <v>13960.631956182007</v>
      </c>
      <c r="L14" s="253">
        <f>VLOOKUP(B14,'Equity 5.1'!Q14:V109,6,FALSE)</f>
        <v>14960.668974467011</v>
      </c>
      <c r="M14" s="253">
        <f>VLOOKUP(B14,'Equity 7.1'!B14:C106,2,FALSE)</f>
        <v>569.82000000000005</v>
      </c>
      <c r="N14" s="1">
        <f>VLOOKUP(B14,'Equity 7.1'!B14:D106,3,FALSE)</f>
        <v>561.59</v>
      </c>
    </row>
    <row r="15" spans="1:14" x14ac:dyDescent="0.25">
      <c r="A15" s="15"/>
      <c r="B15" s="552" t="s">
        <v>15</v>
      </c>
      <c r="C15" s="559">
        <v>253</v>
      </c>
      <c r="D15" s="557">
        <v>251</v>
      </c>
      <c r="E15" s="554"/>
      <c r="F15" s="559">
        <f t="shared" si="0"/>
        <v>13.962427651268877</v>
      </c>
      <c r="G15" s="557">
        <f t="shared" si="1"/>
        <v>13.419135837529657</v>
      </c>
      <c r="H15" s="448"/>
      <c r="I15" s="1089">
        <f t="shared" si="2"/>
        <v>44.602199441553353</v>
      </c>
      <c r="J15" s="800">
        <f t="shared" si="3"/>
        <v>32.992487953961643</v>
      </c>
      <c r="K15" s="1085">
        <f>VLOOKUP(B15,'Equity 5.1'!Q15:R110,2,FALSE)</f>
        <v>3532.4941957710257</v>
      </c>
      <c r="L15" s="253">
        <f>VLOOKUP(B15,'Equity 5.1'!Q15:V110,6,FALSE)</f>
        <v>3368.2030952199439</v>
      </c>
      <c r="M15" s="253">
        <f>VLOOKUP(B15,'Equity 7.1'!B15:C107,2,FALSE)</f>
        <v>79.2</v>
      </c>
      <c r="N15" s="1">
        <f>VLOOKUP(B15,'Equity 7.1'!B15:D107,3,FALSE)</f>
        <v>102.09</v>
      </c>
    </row>
    <row r="16" spans="1:14" x14ac:dyDescent="0.25">
      <c r="A16" s="15"/>
      <c r="B16" s="552" t="s">
        <v>105</v>
      </c>
      <c r="C16" s="559">
        <v>245</v>
      </c>
      <c r="D16" s="557">
        <v>250</v>
      </c>
      <c r="E16" s="554"/>
      <c r="F16" s="559">
        <f t="shared" si="0"/>
        <v>1.5277551020408164</v>
      </c>
      <c r="G16" s="557">
        <f t="shared" si="1"/>
        <v>1.2902799999999999</v>
      </c>
      <c r="H16" s="448"/>
      <c r="I16" s="1089">
        <f t="shared" si="2"/>
        <v>170.13636363636363</v>
      </c>
      <c r="J16" s="800">
        <f t="shared" si="3"/>
        <v>134.40416666666667</v>
      </c>
      <c r="K16" s="1085">
        <f>VLOOKUP(B16,'Equity 5.1'!Q16:R111,2,FALSE)</f>
        <v>374.3</v>
      </c>
      <c r="L16" s="253">
        <f>VLOOKUP(B16,'Equity 5.1'!Q16:V111,6,FALSE)</f>
        <v>322.57</v>
      </c>
      <c r="M16" s="253">
        <f>VLOOKUP(B16,'Equity 7.1'!B16:C108,2,FALSE)</f>
        <v>2.2000000000000002</v>
      </c>
      <c r="N16" s="1">
        <f>VLOOKUP(B16,'Equity 7.1'!B16:D108,3,FALSE)</f>
        <v>2.4</v>
      </c>
    </row>
    <row r="17" spans="1:14" x14ac:dyDescent="0.25">
      <c r="A17" s="15"/>
      <c r="B17" s="552" t="s">
        <v>509</v>
      </c>
      <c r="C17" s="559">
        <v>249</v>
      </c>
      <c r="D17" s="557">
        <v>243</v>
      </c>
      <c r="E17" s="554"/>
      <c r="F17" s="559">
        <f t="shared" si="0"/>
        <v>5.1805186078299901</v>
      </c>
      <c r="G17" s="557">
        <f t="shared" si="1"/>
        <v>9.6709527584603396</v>
      </c>
      <c r="H17" s="448"/>
      <c r="I17" s="1103">
        <f t="shared" si="2"/>
        <v>8.1354006896422026E-2</v>
      </c>
      <c r="J17" s="1105">
        <f t="shared" si="3"/>
        <v>0.1817932637352721</v>
      </c>
      <c r="K17" s="1085">
        <f>VLOOKUP(B17,'Equity 5.1'!Q17:R112,2,FALSE)</f>
        <v>1289.9491333496676</v>
      </c>
      <c r="L17" s="253">
        <f>VLOOKUP(B17,'Equity 5.1'!Q17:V112,6,FALSE)</f>
        <v>2350.0415203058624</v>
      </c>
      <c r="M17" s="253">
        <f>VLOOKUP(B17,'Equity 7.1'!B17:C109,2,FALSE)</f>
        <v>15856</v>
      </c>
      <c r="N17" s="1">
        <f>VLOOKUP(B17,'Equity 7.1'!B17:D109,3,FALSE)</f>
        <v>12927</v>
      </c>
    </row>
    <row r="18" spans="1:14" x14ac:dyDescent="0.25">
      <c r="A18" s="15"/>
      <c r="B18" s="552" t="s">
        <v>17</v>
      </c>
      <c r="C18" s="559">
        <v>251</v>
      </c>
      <c r="D18" s="557">
        <v>251</v>
      </c>
      <c r="E18" s="554"/>
      <c r="F18" s="559">
        <f t="shared" si="0"/>
        <v>385.99600025130223</v>
      </c>
      <c r="G18" s="557">
        <f t="shared" si="1"/>
        <v>446.47967379993406</v>
      </c>
      <c r="H18" s="448"/>
      <c r="I18" s="1089">
        <f t="shared" si="2"/>
        <v>1.1798403359774885</v>
      </c>
      <c r="J18" s="800">
        <f t="shared" si="3"/>
        <v>1.2789056648518502</v>
      </c>
      <c r="K18" s="1085">
        <f>VLOOKUP(B18,'Equity 5.1'!Q18:R113,2,FALSE)</f>
        <v>96884.996063076862</v>
      </c>
      <c r="L18" s="253">
        <f>VLOOKUP(B18,'Equity 5.1'!Q18:V113,6,FALSE)</f>
        <v>112066.39812378345</v>
      </c>
      <c r="M18" s="253">
        <f>VLOOKUP(B18,'Equity 7.1'!B18:C110,2,FALSE)</f>
        <v>82117.039999999994</v>
      </c>
      <c r="N18" s="1">
        <f>VLOOKUP(B18,'Equity 7.1'!B18:D110,3,FALSE)</f>
        <v>87626.79</v>
      </c>
    </row>
    <row r="19" spans="1:14" x14ac:dyDescent="0.25">
      <c r="A19" s="15"/>
      <c r="B19" s="552" t="s">
        <v>510</v>
      </c>
      <c r="C19" s="559">
        <v>246</v>
      </c>
      <c r="D19" s="557">
        <v>243</v>
      </c>
      <c r="E19" s="554"/>
      <c r="F19" s="559">
        <f t="shared" si="0"/>
        <v>17.559664177884205</v>
      </c>
      <c r="G19" s="557">
        <f t="shared" si="1"/>
        <v>27.895710588963912</v>
      </c>
      <c r="H19" s="448"/>
      <c r="I19" s="1089">
        <f t="shared" si="2"/>
        <v>1.456309929862488</v>
      </c>
      <c r="J19" s="800">
        <f t="shared" si="3"/>
        <v>2.1558421767244522</v>
      </c>
      <c r="K19" s="1085">
        <f>VLOOKUP(B19,'Equity 5.1'!Q19:R114,2,FALSE)</f>
        <v>4319.6773877595142</v>
      </c>
      <c r="L19" s="253">
        <f>VLOOKUP(B19,'Equity 5.1'!Q19:V114,6,FALSE)</f>
        <v>6778.6576731182304</v>
      </c>
      <c r="M19" s="253">
        <f>VLOOKUP(B19,'Equity 7.1'!B19:C111,2,FALSE)</f>
        <v>2966.18</v>
      </c>
      <c r="N19" s="1">
        <f>VLOOKUP(B19,'Equity 7.1'!B19:D111,3,FALSE)</f>
        <v>3144.32</v>
      </c>
    </row>
    <row r="20" spans="1:14" x14ac:dyDescent="0.25">
      <c r="A20" s="15"/>
      <c r="B20" s="552" t="s">
        <v>437</v>
      </c>
      <c r="C20" s="1083">
        <v>252</v>
      </c>
      <c r="D20" s="1084">
        <v>251</v>
      </c>
      <c r="E20" s="23"/>
      <c r="F20" s="1083">
        <f t="shared" si="0"/>
        <v>52183.195992063491</v>
      </c>
      <c r="G20" s="1084">
        <f t="shared" si="1"/>
        <v>63888.485059760955</v>
      </c>
      <c r="H20" s="22"/>
      <c r="I20" s="1088">
        <f t="shared" si="2"/>
        <v>5.5903515495332838</v>
      </c>
      <c r="J20" s="1092" t="s">
        <v>101</v>
      </c>
      <c r="K20" s="1085">
        <f>VLOOKUP(B20,'Equity 5.1'!Q20:R115,2,FALSE)</f>
        <v>13150165.390000001</v>
      </c>
      <c r="L20" s="253">
        <f>VLOOKUP(B20,'Equity 5.1'!Q20:V115,6,FALSE)</f>
        <v>16036009.75</v>
      </c>
      <c r="M20" s="253">
        <f>VLOOKUP(B20,'Equity 7.1'!B20:C112,2,FALSE)</f>
        <v>2352296.6800000002</v>
      </c>
      <c r="N20" s="1">
        <f>VLOOKUP(B20,'Equity 7.1'!B20:D112,3,FALSE)</f>
        <v>2492016.7000000002</v>
      </c>
    </row>
    <row r="21" spans="1:14" x14ac:dyDescent="0.25">
      <c r="A21" s="15"/>
      <c r="B21" s="552" t="s">
        <v>111</v>
      </c>
      <c r="C21" s="1083">
        <v>252</v>
      </c>
      <c r="D21" s="1084">
        <v>251</v>
      </c>
      <c r="E21" s="23"/>
      <c r="F21" s="1083">
        <f t="shared" si="0"/>
        <v>3.1450737489435352</v>
      </c>
      <c r="G21" s="1084">
        <f t="shared" si="1"/>
        <v>2.2549584651394148</v>
      </c>
      <c r="H21" s="22"/>
      <c r="I21" s="1088">
        <f t="shared" si="2"/>
        <v>4.5706954136895668</v>
      </c>
      <c r="J21" s="1092">
        <f t="shared" si="3"/>
        <v>6.3716601908138371</v>
      </c>
      <c r="K21" s="1085">
        <f>VLOOKUP(B21,'Equity 5.1'!Q21:R116,2,FALSE)</f>
        <v>792.55858473377089</v>
      </c>
      <c r="L21" s="253">
        <f>VLOOKUP(B21,'Equity 5.1'!Q21:V116,6,FALSE)</f>
        <v>565.99457474999315</v>
      </c>
      <c r="M21" s="253">
        <f>VLOOKUP(B21,'Equity 7.1'!B21:C113,2,FALSE)</f>
        <v>173.4</v>
      </c>
      <c r="N21" s="1">
        <f>VLOOKUP(B21,'Equity 7.1'!B21:D113,3,FALSE)</f>
        <v>88.83</v>
      </c>
    </row>
    <row r="22" spans="1:14" x14ac:dyDescent="0.25">
      <c r="A22" s="15"/>
      <c r="B22" s="588" t="s">
        <v>20</v>
      </c>
      <c r="C22" s="559">
        <v>252</v>
      </c>
      <c r="D22" s="557">
        <v>251</v>
      </c>
      <c r="E22" s="554"/>
      <c r="F22" s="559">
        <f t="shared" si="0"/>
        <v>63133.139285714286</v>
      </c>
      <c r="G22" s="557">
        <f t="shared" si="1"/>
        <v>66891.691912350609</v>
      </c>
      <c r="H22" s="448"/>
      <c r="I22" s="1089">
        <f t="shared" si="2"/>
        <v>7.2365864607079384</v>
      </c>
      <c r="J22" s="800">
        <f t="shared" si="3"/>
        <v>8.448960021429901</v>
      </c>
      <c r="K22" s="1085">
        <f>VLOOKUP(B22,'Equity 5.1'!Q22:R117,2,FALSE)</f>
        <v>15909551.1</v>
      </c>
      <c r="L22" s="253">
        <f>VLOOKUP(B22,'Equity 5.1'!Q22:V117,6,FALSE)</f>
        <v>16789814.670000002</v>
      </c>
      <c r="M22" s="253">
        <f>VLOOKUP(B22,'Equity 7.1'!B22:C114,2,FALSE)</f>
        <v>2198488.36</v>
      </c>
      <c r="N22" s="1">
        <f>VLOOKUP(B22,'Equity 7.1'!B22:D114,3,FALSE)</f>
        <v>1987204.89</v>
      </c>
    </row>
    <row r="23" spans="1:14" x14ac:dyDescent="0.25">
      <c r="A23" s="15"/>
      <c r="B23" s="589" t="s">
        <v>112</v>
      </c>
      <c r="C23" s="559">
        <v>211</v>
      </c>
      <c r="D23" s="557">
        <v>251</v>
      </c>
      <c r="E23" s="554"/>
      <c r="F23" s="559">
        <f t="shared" si="0"/>
        <v>44100.209526066348</v>
      </c>
      <c r="G23" s="557">
        <f t="shared" si="1"/>
        <v>77055.449601593631</v>
      </c>
      <c r="H23" s="448"/>
      <c r="I23" s="1089">
        <f t="shared" si="2"/>
        <v>8.1186151070035208</v>
      </c>
      <c r="J23" s="800">
        <f t="shared" si="3"/>
        <v>11.56144036492152</v>
      </c>
      <c r="K23" s="1085">
        <f>VLOOKUP(B23,'Equity 5.1'!Q23:R117,2,FALSE)</f>
        <v>9305144.209999999</v>
      </c>
      <c r="L23" s="253">
        <f>VLOOKUP(B23,'Equity 5.1'!Q23:V117,6,FALSE)</f>
        <v>19340917.850000001</v>
      </c>
      <c r="M23" s="253">
        <f>VLOOKUP(B23,'Equity 7.1'!B23:C115,2,FALSE)</f>
        <v>1146149.2</v>
      </c>
      <c r="N23" s="1">
        <f>VLOOKUP(B23,'Equity 7.1'!B23:D115,3,FALSE)</f>
        <v>1672881.34</v>
      </c>
    </row>
    <row r="24" spans="1:14" x14ac:dyDescent="0.25">
      <c r="A24" s="15"/>
      <c r="B24" s="20" t="s">
        <v>21</v>
      </c>
      <c r="C24" s="414">
        <v>250</v>
      </c>
      <c r="D24" s="315">
        <v>250</v>
      </c>
      <c r="E24" s="23"/>
      <c r="F24" s="414">
        <f t="shared" si="0"/>
        <v>5664.2112941768346</v>
      </c>
      <c r="G24" s="315">
        <f t="shared" si="1"/>
        <v>5789.6244662435101</v>
      </c>
      <c r="H24" s="22"/>
      <c r="I24" s="1090">
        <f t="shared" si="2"/>
        <v>5.7246915150955164</v>
      </c>
      <c r="J24" s="1104">
        <f t="shared" si="3"/>
        <v>5.2862430308768662</v>
      </c>
      <c r="K24" s="1085">
        <f>VLOOKUP(B24,'Equity 5.1'!Q24:R118,2,FALSE)</f>
        <v>1416052.8235442087</v>
      </c>
      <c r="L24" s="253">
        <f>VLOOKUP(B24,'Equity 5.1'!Q24:V118,6,FALSE)</f>
        <v>1447406.1165608775</v>
      </c>
      <c r="M24" s="253">
        <f>VLOOKUP(B24,'Equity 7.1'!B24:C116,2,FALSE)</f>
        <v>247358.8</v>
      </c>
      <c r="N24" s="1">
        <f>VLOOKUP(B24,'Equity 7.1'!B24:D116,3,FALSE)</f>
        <v>273806.2</v>
      </c>
    </row>
    <row r="25" spans="1:14" x14ac:dyDescent="0.25">
      <c r="A25" s="15"/>
      <c r="B25" s="21"/>
      <c r="C25" s="62"/>
      <c r="D25" s="62"/>
      <c r="E25" s="23"/>
      <c r="F25" s="77"/>
      <c r="G25" s="77"/>
      <c r="H25" s="22"/>
      <c r="I25" s="1091"/>
      <c r="J25" s="1091"/>
      <c r="K25" s="1085"/>
      <c r="L25" s="253"/>
      <c r="M25" s="253"/>
    </row>
    <row r="26" spans="1:14" x14ac:dyDescent="0.25">
      <c r="B26" s="29"/>
      <c r="C26" s="61"/>
      <c r="D26" s="61"/>
      <c r="F26" s="16"/>
      <c r="G26" s="16"/>
      <c r="H26" s="15"/>
      <c r="I26" s="1081"/>
      <c r="J26" s="1081"/>
      <c r="K26" s="1085"/>
      <c r="L26" s="253"/>
      <c r="M26" s="253"/>
    </row>
    <row r="27" spans="1:14" x14ac:dyDescent="0.25">
      <c r="B27" s="11" t="s">
        <v>23</v>
      </c>
      <c r="C27" s="61"/>
      <c r="D27" s="61"/>
      <c r="E27" s="23"/>
      <c r="F27" s="15"/>
      <c r="G27" s="15"/>
      <c r="H27" s="22"/>
      <c r="I27" s="253"/>
      <c r="J27" s="253"/>
      <c r="K27" s="1085"/>
      <c r="L27" s="253"/>
      <c r="M27" s="253"/>
    </row>
    <row r="28" spans="1:14" x14ac:dyDescent="0.25">
      <c r="A28" s="15"/>
      <c r="B28" s="19" t="s">
        <v>543</v>
      </c>
      <c r="C28" s="413">
        <v>253</v>
      </c>
      <c r="D28" s="312">
        <v>253</v>
      </c>
      <c r="E28" s="23"/>
      <c r="F28" s="413">
        <f t="shared" si="0"/>
        <v>3445.5563138055959</v>
      </c>
      <c r="G28" s="312">
        <f t="shared" si="1"/>
        <v>3399.6457686335398</v>
      </c>
      <c r="H28" s="22"/>
      <c r="I28" s="1086">
        <f t="shared" si="2"/>
        <v>2.225264636810155</v>
      </c>
      <c r="J28" s="1087">
        <f t="shared" si="3"/>
        <v>2.7708763765607496</v>
      </c>
      <c r="K28" s="1085">
        <f>VLOOKUP(B28,'Equity 5.1'!Q30:R123,2,FALSE)</f>
        <v>871725.74739281577</v>
      </c>
      <c r="L28" s="253">
        <f>VLOOKUP(B28,'Equity 5.1'!Q29:V123,6,FALSE)</f>
        <v>860110.37946428556</v>
      </c>
      <c r="M28" s="253">
        <f>VLOOKUP(B28,'Equity 7.1'!B28:C120,2,FALSE)</f>
        <v>391740.26</v>
      </c>
      <c r="N28" s="1">
        <f>VLOOKUP(B28,'Equity 7.1'!B28:D120,3,FALSE)</f>
        <v>310410.95400000003</v>
      </c>
    </row>
    <row r="29" spans="1:14" x14ac:dyDescent="0.25">
      <c r="A29" s="15"/>
      <c r="B29" s="19" t="s">
        <v>26</v>
      </c>
      <c r="C29" s="1083">
        <v>244</v>
      </c>
      <c r="D29" s="1084">
        <v>243</v>
      </c>
      <c r="E29" s="23"/>
      <c r="F29" s="1083">
        <f t="shared" si="0"/>
        <v>440.22006215732858</v>
      </c>
      <c r="G29" s="1084">
        <f t="shared" si="1"/>
        <v>587.91630426717268</v>
      </c>
      <c r="H29" s="22"/>
      <c r="I29" s="1088">
        <f t="shared" si="2"/>
        <v>2.5961534736863165</v>
      </c>
      <c r="J29" s="1092">
        <f t="shared" si="3"/>
        <v>2.9406512891299337</v>
      </c>
      <c r="K29" s="1085">
        <f>VLOOKUP(B29,'Equity 5.1'!Q31:R124,2,FALSE)</f>
        <v>107413.69516638818</v>
      </c>
      <c r="L29" s="253">
        <f>VLOOKUP(B29,'Equity 5.1'!Q30:V124,6,FALSE)</f>
        <v>142863.66193692296</v>
      </c>
      <c r="M29" s="253">
        <f>VLOOKUP(B29,'Equity 7.1'!B29:C121,2,FALSE)</f>
        <v>41374.17</v>
      </c>
      <c r="N29" s="1">
        <f>VLOOKUP(B29,'Equity 7.1'!B29:D121,3,FALSE)</f>
        <v>48582.32</v>
      </c>
    </row>
    <row r="30" spans="1:14" x14ac:dyDescent="0.25">
      <c r="A30" s="15"/>
      <c r="B30" s="19" t="s">
        <v>114</v>
      </c>
      <c r="C30" s="709">
        <v>215</v>
      </c>
      <c r="D30" s="710">
        <v>242</v>
      </c>
      <c r="E30" s="23"/>
      <c r="F30" s="194">
        <f t="shared" si="0"/>
        <v>3.3467183696212746</v>
      </c>
      <c r="G30" s="263">
        <f t="shared" si="1"/>
        <v>4.2910369535253583</v>
      </c>
      <c r="H30" s="22"/>
      <c r="I30" s="1106">
        <f t="shared" si="2"/>
        <v>0.4070811619729765</v>
      </c>
      <c r="J30" s="1107">
        <f t="shared" si="3"/>
        <v>0.43863586905231317</v>
      </c>
      <c r="K30" s="1085">
        <f>VLOOKUP(B30,'Equity 5.1'!Q32:R125,2,FALSE)</f>
        <v>719.54444946857404</v>
      </c>
      <c r="L30" s="253">
        <f>VLOOKUP(B30,'Equity 5.1'!Q31:V125,6,FALSE)</f>
        <v>1038.4309427531366</v>
      </c>
      <c r="M30" s="253">
        <f>VLOOKUP(B30,'Equity 7.1'!B30:C122,2,FALSE)</f>
        <v>1767.57</v>
      </c>
      <c r="N30" s="1">
        <f>VLOOKUP(B30,'Equity 7.1'!B30:D122,3,FALSE)</f>
        <v>2367.41</v>
      </c>
    </row>
    <row r="31" spans="1:14" x14ac:dyDescent="0.25">
      <c r="A31" s="15"/>
      <c r="B31" s="19" t="s">
        <v>28</v>
      </c>
      <c r="C31" s="709">
        <v>241</v>
      </c>
      <c r="D31" s="710">
        <v>240</v>
      </c>
      <c r="E31" s="23"/>
      <c r="F31" s="194">
        <f t="shared" si="0"/>
        <v>3.9775727935849039</v>
      </c>
      <c r="G31" s="263">
        <f t="shared" si="1"/>
        <v>5.1061198707576407</v>
      </c>
      <c r="H31" s="22"/>
      <c r="I31" s="1106">
        <f t="shared" si="2"/>
        <v>0.8010989831639328</v>
      </c>
      <c r="J31" s="1107">
        <f t="shared" si="3"/>
        <v>1.3827262222368284</v>
      </c>
      <c r="K31" s="1085">
        <f>VLOOKUP(B31,'Equity 5.1'!Q33:R126,2,FALSE)</f>
        <v>958.59504325396188</v>
      </c>
      <c r="L31" s="253">
        <f>VLOOKUP(B31,'Equity 5.1'!Q32:V126,6,FALSE)</f>
        <v>1225.4687689818338</v>
      </c>
      <c r="M31" s="253">
        <f>VLOOKUP(B31,'Equity 7.1'!B31:C123,2,FALSE)</f>
        <v>1196.5999999999999</v>
      </c>
      <c r="N31" s="1">
        <f>VLOOKUP(B31,'Equity 7.1'!B31:D123,3,FALSE)</f>
        <v>886.27</v>
      </c>
    </row>
    <row r="32" spans="1:14" x14ac:dyDescent="0.25">
      <c r="A32" s="15"/>
      <c r="B32" s="19" t="s">
        <v>117</v>
      </c>
      <c r="C32" s="709">
        <v>237</v>
      </c>
      <c r="D32" s="710">
        <v>242</v>
      </c>
      <c r="E32" s="23"/>
      <c r="F32" s="194">
        <f t="shared" si="0"/>
        <v>56.147258140835397</v>
      </c>
      <c r="G32" s="263">
        <f t="shared" si="1"/>
        <v>65.840111063104843</v>
      </c>
      <c r="H32" s="22"/>
      <c r="I32" s="1106">
        <f t="shared" si="2"/>
        <v>0.45594904308498901</v>
      </c>
      <c r="J32" s="1107">
        <f t="shared" si="3"/>
        <v>0.53825411730529404</v>
      </c>
      <c r="K32" s="1085">
        <f>VLOOKUP(B32,'Equity 5.1'!Q34:R127,2,FALSE)</f>
        <v>13306.90017937799</v>
      </c>
      <c r="L32" s="253">
        <f>VLOOKUP(B32,'Equity 5.1'!Q33:V127,6,FALSE)</f>
        <v>15933.306877271372</v>
      </c>
      <c r="M32" s="253">
        <f>VLOOKUP(B32,'Equity 7.1'!B32:C124,2,FALSE)</f>
        <v>29185.06</v>
      </c>
      <c r="N32" s="1">
        <f>VLOOKUP(B32,'Equity 7.1'!B32:D124,3,FALSE)</f>
        <v>29601.83</v>
      </c>
    </row>
    <row r="33" spans="1:14" x14ac:dyDescent="0.25">
      <c r="A33" s="15"/>
      <c r="B33" s="19" t="s">
        <v>30</v>
      </c>
      <c r="C33" s="709">
        <v>250</v>
      </c>
      <c r="D33" s="710">
        <v>248</v>
      </c>
      <c r="E33" s="23"/>
      <c r="F33" s="194">
        <f t="shared" si="0"/>
        <v>126.10145280813873</v>
      </c>
      <c r="G33" s="263">
        <f t="shared" si="1"/>
        <v>185.05895031203661</v>
      </c>
      <c r="H33" s="22"/>
      <c r="I33" s="1093">
        <f t="shared" si="2"/>
        <v>1.5956262983533569</v>
      </c>
      <c r="J33" s="1094">
        <f t="shared" si="3"/>
        <v>2.0290205922156535</v>
      </c>
      <c r="K33" s="1085">
        <f>VLOOKUP(B33,'Equity 5.1'!Q35:R128,2,FALSE)</f>
        <v>31525.363202034681</v>
      </c>
      <c r="L33" s="253">
        <f>VLOOKUP(B33,'Equity 5.1'!Q34:V128,6,FALSE)</f>
        <v>45894.619677385082</v>
      </c>
      <c r="M33" s="253">
        <f>VLOOKUP(B33,'Equity 7.1'!B33:C125,2,FALSE)</f>
        <v>19757.36</v>
      </c>
      <c r="N33" s="1">
        <f>VLOOKUP(B33,'Equity 7.1'!B33:D125,3,FALSE)</f>
        <v>22619.1</v>
      </c>
    </row>
    <row r="34" spans="1:14" x14ac:dyDescent="0.25">
      <c r="A34" s="15"/>
      <c r="B34" s="19" t="s">
        <v>32</v>
      </c>
      <c r="C34" s="709">
        <v>246</v>
      </c>
      <c r="D34" s="710">
        <v>246</v>
      </c>
      <c r="E34" s="23"/>
      <c r="F34" s="194">
        <f t="shared" si="0"/>
        <v>7585.3565611981912</v>
      </c>
      <c r="G34" s="263">
        <f t="shared" si="1"/>
        <v>9512.7881232732434</v>
      </c>
      <c r="H34" s="22"/>
      <c r="I34" s="1093">
        <f t="shared" si="2"/>
        <v>6.8630142662408318</v>
      </c>
      <c r="J34" s="1094">
        <f t="shared" si="3"/>
        <v>8.1111005877208076</v>
      </c>
      <c r="K34" s="1085">
        <f>VLOOKUP(B34,'Equity 5.1'!Q36:R129,2,FALSE)</f>
        <v>1865997.7140547549</v>
      </c>
      <c r="L34" s="253">
        <f>VLOOKUP(B34,'Equity 5.1'!Q35:V129,6,FALSE)</f>
        <v>2340145.8783252179</v>
      </c>
      <c r="M34" s="253">
        <f>VLOOKUP(B34,'Equity 7.1'!B34:C126,2,FALSE)</f>
        <v>271891.86</v>
      </c>
      <c r="N34" s="1">
        <f>VLOOKUP(B34,'Equity 7.1'!B34:D126,3,FALSE)</f>
        <v>288511.51</v>
      </c>
    </row>
    <row r="35" spans="1:14" x14ac:dyDescent="0.25">
      <c r="A35" s="15"/>
      <c r="B35" s="19" t="s">
        <v>34</v>
      </c>
      <c r="C35" s="709">
        <v>244</v>
      </c>
      <c r="D35" s="710">
        <v>240</v>
      </c>
      <c r="E35" s="23"/>
      <c r="F35" s="194">
        <f t="shared" si="0"/>
        <v>475.31426046121715</v>
      </c>
      <c r="G35" s="263">
        <f t="shared" si="1"/>
        <v>441.67649237430066</v>
      </c>
      <c r="H35" s="22"/>
      <c r="I35" s="1093">
        <f t="shared" si="2"/>
        <v>1.0116763030986022</v>
      </c>
      <c r="J35" s="1094">
        <f t="shared" si="3"/>
        <v>1.1443381907231664</v>
      </c>
      <c r="K35" s="1085">
        <f>VLOOKUP(B35,'Equity 5.1'!Q37:R130,2,FALSE)</f>
        <v>115976.67955253698</v>
      </c>
      <c r="L35" s="253">
        <f>VLOOKUP(B35,'Equity 5.1'!Q36:V130,6,FALSE)</f>
        <v>106002.35816983217</v>
      </c>
      <c r="M35" s="253">
        <f>VLOOKUP(B35,'Equity 7.1'!B35:C127,2,FALSE)</f>
        <v>114638.13</v>
      </c>
      <c r="N35" s="1">
        <f>VLOOKUP(B35,'Equity 7.1'!B35:D127,3,FALSE)</f>
        <v>92632.02</v>
      </c>
    </row>
    <row r="36" spans="1:14" x14ac:dyDescent="0.25">
      <c r="A36" s="15"/>
      <c r="B36" s="19" t="s">
        <v>36</v>
      </c>
      <c r="C36" s="709">
        <v>241</v>
      </c>
      <c r="D36" s="710">
        <v>245</v>
      </c>
      <c r="E36" s="23"/>
      <c r="F36" s="194">
        <f t="shared" si="0"/>
        <v>21101.98896558824</v>
      </c>
      <c r="G36" s="263">
        <f t="shared" si="1"/>
        <v>25675.912699882952</v>
      </c>
      <c r="H36" s="22"/>
      <c r="I36" s="1093">
        <f t="shared" si="2"/>
        <v>6.4221882868421956</v>
      </c>
      <c r="J36" s="1094">
        <f t="shared" si="3"/>
        <v>6.9718143859700223</v>
      </c>
      <c r="K36" s="1085">
        <f>VLOOKUP(B36,'Equity 5.1'!Q38:R131,2,FALSE)</f>
        <v>5085579.3407067657</v>
      </c>
      <c r="L36" s="253">
        <f>VLOOKUP(B36,'Equity 5.1'!Q37:V131,6,FALSE)</f>
        <v>6290598.6114713233</v>
      </c>
      <c r="M36" s="253">
        <f>VLOOKUP(B36,'Equity 7.1'!B36:C128,2,FALSE)</f>
        <v>791876.4</v>
      </c>
      <c r="N36" s="1">
        <f>VLOOKUP(B36,'Equity 7.1'!B36:D128,3,FALSE)</f>
        <v>902290.03</v>
      </c>
    </row>
    <row r="37" spans="1:14" x14ac:dyDescent="0.25">
      <c r="A37" s="15"/>
      <c r="B37" s="19" t="s">
        <v>38</v>
      </c>
      <c r="C37" s="709">
        <v>246</v>
      </c>
      <c r="D37" s="710">
        <v>244</v>
      </c>
      <c r="E37" s="23"/>
      <c r="F37" s="194">
        <f t="shared" si="0"/>
        <v>7826.7539356694515</v>
      </c>
      <c r="G37" s="263">
        <f t="shared" si="1"/>
        <v>10280.6829576695</v>
      </c>
      <c r="H37" s="22"/>
      <c r="I37" s="1106">
        <f t="shared" si="2"/>
        <v>0.74173085534698557</v>
      </c>
      <c r="J37" s="1107">
        <f t="shared" si="3"/>
        <v>1.0450357750005366</v>
      </c>
      <c r="K37" s="1085">
        <f>VLOOKUP(B37,'Equity 5.1'!Q39:R132,2,FALSE)</f>
        <v>1925381.468174685</v>
      </c>
      <c r="L37" s="253">
        <f>VLOOKUP(B37,'Equity 5.1'!Q38:V132,6,FALSE)</f>
        <v>2508486.6416713581</v>
      </c>
      <c r="M37" s="253">
        <f>VLOOKUP(B37,'Equity 7.1'!B37:C129,2,FALSE)</f>
        <v>2595795.2999999998</v>
      </c>
      <c r="N37" s="1">
        <f>VLOOKUP(B37,'Equity 7.1'!B37:D129,3,FALSE)</f>
        <v>2400383.5099999998</v>
      </c>
    </row>
    <row r="38" spans="1:14" x14ac:dyDescent="0.25">
      <c r="A38" s="15"/>
      <c r="B38" s="19" t="s">
        <v>433</v>
      </c>
      <c r="C38" s="709">
        <v>245</v>
      </c>
      <c r="D38" s="710">
        <v>246</v>
      </c>
      <c r="E38" s="23"/>
      <c r="F38" s="194">
        <f t="shared" si="0"/>
        <v>4823.903898828311</v>
      </c>
      <c r="G38" s="263">
        <f t="shared" si="1"/>
        <v>4730.8695140151303</v>
      </c>
      <c r="H38" s="22"/>
      <c r="I38" s="1106">
        <f t="shared" si="2"/>
        <v>0.44739270815570181</v>
      </c>
      <c r="J38" s="1107">
        <f t="shared" si="3"/>
        <v>0.41137658849493342</v>
      </c>
      <c r="K38" s="1085">
        <f>VLOOKUP(B38,'Equity 5.1'!Q40:R133,2,FALSE)</f>
        <v>1181856.4552129363</v>
      </c>
      <c r="L38" s="253">
        <f>VLOOKUP(B38,'Equity 5.1'!Q39:V133,6,FALSE)</f>
        <v>1163793.9004477221</v>
      </c>
      <c r="M38" s="253">
        <f>VLOOKUP(B38,'Equity 7.1'!B38:C130,2,FALSE)</f>
        <v>2641653.37</v>
      </c>
      <c r="N38" s="1">
        <f>VLOOKUP(B38,'Equity 7.1'!B38:D130,3,FALSE)</f>
        <v>2829023.17</v>
      </c>
    </row>
    <row r="39" spans="1:14" x14ac:dyDescent="0.25">
      <c r="A39" s="15"/>
      <c r="B39" s="19" t="s">
        <v>40</v>
      </c>
      <c r="C39" s="711">
        <v>251</v>
      </c>
      <c r="D39" s="712">
        <v>254</v>
      </c>
      <c r="E39" s="23"/>
      <c r="F39" s="194">
        <f t="shared" si="0"/>
        <v>49.181519689542561</v>
      </c>
      <c r="G39" s="263">
        <f t="shared" si="1"/>
        <v>49.888335678056336</v>
      </c>
      <c r="H39" s="22"/>
      <c r="I39" s="1093">
        <f t="shared" si="2"/>
        <v>2.8360568660688448</v>
      </c>
      <c r="J39" s="1094">
        <f t="shared" si="3"/>
        <v>4.1065015838050103</v>
      </c>
      <c r="K39" s="1085">
        <f>VLOOKUP(B39,'Equity 5.1'!Q41:R134,2,FALSE)</f>
        <v>12344.561442075183</v>
      </c>
      <c r="L39" s="253">
        <f>VLOOKUP(B39,'Equity 5.1'!Q40:V134,6,FALSE)</f>
        <v>12671.63726222631</v>
      </c>
      <c r="M39" s="253">
        <f>VLOOKUP(B39,'Equity 7.1'!B39:C131,2,FALSE)</f>
        <v>4352.72</v>
      </c>
      <c r="N39" s="1">
        <f>VLOOKUP(B39,'Equity 7.1'!B39:D131,3,FALSE)</f>
        <v>3085.75</v>
      </c>
    </row>
    <row r="40" spans="1:14" x14ac:dyDescent="0.25">
      <c r="A40" s="15"/>
      <c r="B40" s="19" t="s">
        <v>477</v>
      </c>
      <c r="C40" s="709">
        <v>243</v>
      </c>
      <c r="D40" s="710">
        <v>243</v>
      </c>
      <c r="E40" s="23"/>
      <c r="F40" s="194">
        <f t="shared" si="0"/>
        <v>121.22365974903596</v>
      </c>
      <c r="G40" s="263">
        <f t="shared" si="1"/>
        <v>119.86698536441604</v>
      </c>
      <c r="H40" s="22"/>
      <c r="I40" s="1093">
        <f t="shared" si="2"/>
        <v>1.4446278801496222</v>
      </c>
      <c r="J40" s="1094">
        <f t="shared" si="3"/>
        <v>1.3914783638938273</v>
      </c>
      <c r="K40" s="1085">
        <f>VLOOKUP(B40,'Equity 5.1'!Q42:R135,2,FALSE)</f>
        <v>29457.349319015739</v>
      </c>
      <c r="L40" s="253">
        <f>VLOOKUP(B40,'Equity 5.1'!Q41:V135,6,FALSE)</f>
        <v>29127.677443553097</v>
      </c>
      <c r="M40" s="253">
        <f>VLOOKUP(B40,'Equity 7.1'!B40:C132,2,FALSE)</f>
        <v>20390.96</v>
      </c>
      <c r="N40" s="1">
        <f>VLOOKUP(B40,'Equity 7.1'!B40:D132,3,FALSE)</f>
        <v>20932.900000000001</v>
      </c>
    </row>
    <row r="41" spans="1:14" x14ac:dyDescent="0.25">
      <c r="A41" s="15"/>
      <c r="B41" s="19" t="s">
        <v>43</v>
      </c>
      <c r="C41" s="709">
        <v>244</v>
      </c>
      <c r="D41" s="710">
        <v>243</v>
      </c>
      <c r="E41" s="23"/>
      <c r="F41" s="194">
        <f t="shared" si="0"/>
        <v>32304.773717686588</v>
      </c>
      <c r="G41" s="263">
        <f t="shared" si="1"/>
        <v>24914.679659407502</v>
      </c>
      <c r="H41" s="22"/>
      <c r="I41" s="1093">
        <f t="shared" si="2"/>
        <v>2.4366208774134428</v>
      </c>
      <c r="J41" s="1094">
        <f t="shared" si="3"/>
        <v>2.6988194889658295</v>
      </c>
      <c r="K41" s="1085">
        <f>VLOOKUP(B41,'Equity 5.1'!Q43:R136,2,FALSE)</f>
        <v>7882364.7871155273</v>
      </c>
      <c r="L41" s="253">
        <f>VLOOKUP(B41,'Equity 5.1'!Q42:V136,6,FALSE)</f>
        <v>6054267.1572360229</v>
      </c>
      <c r="M41" s="253">
        <f>VLOOKUP(B41,'Equity 7.1'!B41:C133,2,FALSE)</f>
        <v>3234957.42</v>
      </c>
      <c r="N41" s="1">
        <f>VLOOKUP(B41,'Equity 7.1'!B41:D133,3,FALSE)</f>
        <v>2243302</v>
      </c>
    </row>
    <row r="42" spans="1:14" x14ac:dyDescent="0.25">
      <c r="A42" s="15"/>
      <c r="B42" s="19" t="s">
        <v>45</v>
      </c>
      <c r="C42" s="709">
        <v>243</v>
      </c>
      <c r="D42" s="710">
        <v>243</v>
      </c>
      <c r="E42" s="23"/>
      <c r="F42" s="194">
        <f t="shared" si="0"/>
        <v>46864.958316514647</v>
      </c>
      <c r="G42" s="263">
        <f t="shared" si="1"/>
        <v>30858.273330022785</v>
      </c>
      <c r="H42" s="22"/>
      <c r="I42" s="1093">
        <f t="shared" si="2"/>
        <v>2.31650429320996</v>
      </c>
      <c r="J42" s="1094">
        <f t="shared" si="3"/>
        <v>2.462510761783343</v>
      </c>
      <c r="K42" s="1085">
        <f>VLOOKUP(B42,'Equity 5.1'!Q44:R137,2,FALSE)</f>
        <v>11388184.870913059</v>
      </c>
      <c r="L42" s="253">
        <f>VLOOKUP(B42,'Equity 5.1'!Q43:V137,6,FALSE)</f>
        <v>7498560.4191955365</v>
      </c>
      <c r="M42" s="253">
        <f>VLOOKUP(B42,'Equity 7.1'!B42:C134,2,FALSE)</f>
        <v>4916107.82</v>
      </c>
      <c r="N42" s="1">
        <f>VLOOKUP(B42,'Equity 7.1'!B42:D134,3,FALSE)</f>
        <v>3045087.37</v>
      </c>
    </row>
    <row r="43" spans="1:14" x14ac:dyDescent="0.25">
      <c r="A43" s="15"/>
      <c r="B43" s="19" t="s">
        <v>46</v>
      </c>
      <c r="C43" s="709">
        <v>228</v>
      </c>
      <c r="D43" s="710">
        <v>251</v>
      </c>
      <c r="E43" s="23"/>
      <c r="F43" s="194">
        <f t="shared" si="0"/>
        <v>852.92184364871127</v>
      </c>
      <c r="G43" s="263">
        <f t="shared" si="1"/>
        <v>883.86338257275463</v>
      </c>
      <c r="H43" s="22"/>
      <c r="I43" s="1106" t="s">
        <v>101</v>
      </c>
      <c r="J43" s="1107" t="s">
        <v>101</v>
      </c>
      <c r="K43" s="1085">
        <f>VLOOKUP(B43,'Equity 5.1'!Q45:R138,2,FALSE)</f>
        <v>194466.18035190617</v>
      </c>
      <c r="L43" s="253">
        <f>VLOOKUP(B43,'Equity 5.1'!Q44:V138,6,FALSE)</f>
        <v>221849.7090257614</v>
      </c>
      <c r="M43" s="253"/>
    </row>
    <row r="44" spans="1:14" x14ac:dyDescent="0.25">
      <c r="A44" s="15"/>
      <c r="B44" s="590" t="s">
        <v>49</v>
      </c>
      <c r="C44" s="709">
        <v>242</v>
      </c>
      <c r="D44" s="710">
        <v>247</v>
      </c>
      <c r="E44" s="23"/>
      <c r="F44" s="194">
        <f t="shared" si="0"/>
        <v>1015.0417545821927</v>
      </c>
      <c r="G44" s="263">
        <f t="shared" si="1"/>
        <v>1090.3848496678934</v>
      </c>
      <c r="H44" s="22"/>
      <c r="I44" s="1093">
        <f t="shared" si="2"/>
        <v>3.977415089476267</v>
      </c>
      <c r="J44" s="1094">
        <f t="shared" si="3"/>
        <v>3.8481324701435948</v>
      </c>
      <c r="K44" s="1085">
        <f>VLOOKUP(B44,'Equity 5.1'!Q46:R139,2,FALSE)</f>
        <v>245640.10460889063</v>
      </c>
      <c r="L44" s="253">
        <f>VLOOKUP(B44,'Equity 5.1'!Q45:V139,6,FALSE)</f>
        <v>269325.05786796968</v>
      </c>
      <c r="M44" s="253">
        <f>VLOOKUP(B44,'Equity 7.1'!B44:C136,2,FALSE)</f>
        <v>61758.73</v>
      </c>
      <c r="N44" s="1">
        <f>VLOOKUP(B44,'Equity 7.1'!B44:D136,3,FALSE)</f>
        <v>69988.509999999995</v>
      </c>
    </row>
    <row r="45" spans="1:14" x14ac:dyDescent="0.25">
      <c r="A45" s="15"/>
      <c r="B45" s="19" t="s">
        <v>51</v>
      </c>
      <c r="C45" s="709">
        <v>242</v>
      </c>
      <c r="D45" s="710">
        <v>247</v>
      </c>
      <c r="F45" s="194">
        <f t="shared" si="0"/>
        <v>3489.9729921629873</v>
      </c>
      <c r="G45" s="263">
        <f t="shared" si="1"/>
        <v>3916.0912157676435</v>
      </c>
      <c r="H45" s="15"/>
      <c r="I45" s="1093">
        <f t="shared" si="2"/>
        <v>4.0425101249175022</v>
      </c>
      <c r="J45" s="1094">
        <f t="shared" si="3"/>
        <v>4.2580213642464875</v>
      </c>
      <c r="K45" s="1085">
        <f>VLOOKUP(B45,'Equity 5.1'!Q47:R140,2,FALSE)</f>
        <v>844573.46410344297</v>
      </c>
      <c r="L45" s="253">
        <f>VLOOKUP(B45,'Equity 5.1'!Q46:V140,6,FALSE)</f>
        <v>967274.53029460798</v>
      </c>
      <c r="M45" s="253">
        <f>VLOOKUP(B45,'Equity 7.1'!B45:C137,2,FALSE)</f>
        <v>208923.03</v>
      </c>
      <c r="N45" s="1">
        <f>VLOOKUP(B45,'Equity 7.1'!B45:D137,3,FALSE)</f>
        <v>227165.26</v>
      </c>
    </row>
    <row r="46" spans="1:14" x14ac:dyDescent="0.25">
      <c r="B46" s="591" t="s">
        <v>351</v>
      </c>
      <c r="C46" s="713">
        <v>244</v>
      </c>
      <c r="D46" s="714">
        <v>245</v>
      </c>
      <c r="E46" s="23"/>
      <c r="F46" s="195">
        <f t="shared" si="0"/>
        <v>1450.4860311920959</v>
      </c>
      <c r="G46" s="337">
        <f t="shared" si="1"/>
        <v>1583.696579548814</v>
      </c>
      <c r="H46" s="22"/>
      <c r="I46" s="1095">
        <f t="shared" si="2"/>
        <v>4.7157524855782889</v>
      </c>
      <c r="J46" s="1096">
        <f t="shared" si="3"/>
        <v>4.6368570740670876</v>
      </c>
      <c r="K46" s="1085">
        <f>VLOOKUP(B46,'Equity 5.1'!Q48:R141,2,FALSE)</f>
        <v>353918.59161087137</v>
      </c>
      <c r="L46" s="253">
        <f>VLOOKUP(B46,'Equity 5.1'!Q47:V141,6,FALSE)</f>
        <v>388005.66198945942</v>
      </c>
      <c r="M46" s="253">
        <f>VLOOKUP(B46,'Equity 7.1'!B46:C138,2,FALSE)</f>
        <v>75050.289999999994</v>
      </c>
      <c r="N46" s="1">
        <f>VLOOKUP(B46,'Equity 7.1'!B46:D138,3,FALSE)</f>
        <v>83678.59</v>
      </c>
    </row>
    <row r="47" spans="1:14" x14ac:dyDescent="0.25">
      <c r="B47" s="37"/>
      <c r="C47" s="62"/>
      <c r="D47" s="62"/>
      <c r="F47" s="22"/>
      <c r="G47" s="22"/>
      <c r="H47" s="15"/>
      <c r="I47" s="1085"/>
      <c r="J47" s="1085"/>
      <c r="K47" s="1085"/>
      <c r="L47" s="253"/>
      <c r="M47" s="253"/>
    </row>
    <row r="48" spans="1:14" x14ac:dyDescent="0.25">
      <c r="B48" s="21"/>
      <c r="C48" s="61"/>
      <c r="D48" s="61"/>
      <c r="F48" s="15"/>
      <c r="G48" s="15"/>
      <c r="H48" s="15"/>
      <c r="I48" s="253"/>
      <c r="J48" s="253"/>
      <c r="K48" s="1085"/>
      <c r="L48" s="253"/>
      <c r="M48" s="253"/>
    </row>
    <row r="49" spans="1:14" x14ac:dyDescent="0.25">
      <c r="A49" s="15"/>
      <c r="B49" s="11" t="s">
        <v>52</v>
      </c>
      <c r="C49" s="61"/>
      <c r="D49" s="415"/>
      <c r="F49" s="15"/>
      <c r="G49" s="182"/>
      <c r="H49" s="15"/>
      <c r="I49" s="253"/>
      <c r="J49" s="1097"/>
      <c r="K49" s="1085"/>
      <c r="L49" s="253"/>
      <c r="M49" s="253"/>
    </row>
    <row r="50" spans="1:14" x14ac:dyDescent="0.25">
      <c r="A50" s="15"/>
      <c r="B50" s="324" t="s">
        <v>53</v>
      </c>
      <c r="C50" s="313">
        <v>249</v>
      </c>
      <c r="D50" s="313">
        <v>231</v>
      </c>
      <c r="E50" s="23"/>
      <c r="F50" s="545">
        <f t="shared" si="0"/>
        <v>62.060512953686548</v>
      </c>
      <c r="G50" s="545">
        <f t="shared" si="1"/>
        <v>41.658499873733675</v>
      </c>
      <c r="H50" s="22"/>
      <c r="I50" s="1098">
        <f t="shared" si="2"/>
        <v>39.925249258410929</v>
      </c>
      <c r="J50" s="1098">
        <f t="shared" si="3"/>
        <v>40.289359308488507</v>
      </c>
      <c r="K50" s="1085">
        <f>VLOOKUP(B50,'Equity 5.1'!Q52:R145,2,FALSE)</f>
        <v>15453.06772546795</v>
      </c>
      <c r="L50" s="253">
        <f>VLOOKUP(B50,'Equity 5.1'!Q51:V145,6,FALSE)</f>
        <v>9623.1134708324789</v>
      </c>
      <c r="M50" s="253">
        <f>VLOOKUP(B50,'Equity 7.1'!B50:C142,2,FALSE)</f>
        <v>387.05</v>
      </c>
      <c r="N50" s="1">
        <f>VLOOKUP(B50,'Equity 7.1'!B50:D142,3,FALSE)</f>
        <v>238.85</v>
      </c>
    </row>
    <row r="51" spans="1:14" x14ac:dyDescent="0.25">
      <c r="A51" s="15"/>
      <c r="B51" s="325" t="s">
        <v>55</v>
      </c>
      <c r="C51" s="314">
        <v>249</v>
      </c>
      <c r="D51" s="314">
        <v>250</v>
      </c>
      <c r="E51" s="23"/>
      <c r="F51" s="263">
        <f t="shared" si="0"/>
        <v>6.7667567307311067</v>
      </c>
      <c r="G51" s="263">
        <f t="shared" si="1"/>
        <v>9.4599459014465506</v>
      </c>
      <c r="H51" s="22"/>
      <c r="I51" s="1094">
        <f t="shared" si="2"/>
        <v>3.1558764299532602</v>
      </c>
      <c r="J51" s="1094">
        <f t="shared" si="3"/>
        <v>4.6220029615416616</v>
      </c>
      <c r="K51" s="1085">
        <f>VLOOKUP(B51,'Equity 5.1'!Q53:R146,2,FALSE)</f>
        <v>1684.9224259520456</v>
      </c>
      <c r="L51" s="253">
        <f>VLOOKUP(B51,'Equity 5.1'!Q52:V146,6,FALSE)</f>
        <v>2364.9864753616375</v>
      </c>
      <c r="M51" s="253">
        <f>VLOOKUP(B51,'Equity 7.1'!B51:C143,2,FALSE)</f>
        <v>533.9</v>
      </c>
      <c r="N51" s="1">
        <f>VLOOKUP(B51,'Equity 7.1'!B51:D143,3,FALSE)</f>
        <v>511.68</v>
      </c>
    </row>
    <row r="52" spans="1:14" x14ac:dyDescent="0.25">
      <c r="A52" s="15"/>
      <c r="B52" s="325" t="s">
        <v>120</v>
      </c>
      <c r="C52" s="314">
        <v>247</v>
      </c>
      <c r="D52" s="314">
        <v>249</v>
      </c>
      <c r="E52" s="23"/>
      <c r="F52" s="263">
        <f t="shared" si="0"/>
        <v>64.62846865771985</v>
      </c>
      <c r="G52" s="263">
        <f t="shared" si="1"/>
        <v>51.057042328606457</v>
      </c>
      <c r="H52" s="22"/>
      <c r="I52" s="1094">
        <f t="shared" si="2"/>
        <v>2.3748695288946156</v>
      </c>
      <c r="J52" s="1094">
        <f t="shared" si="3"/>
        <v>2.5440297482071221</v>
      </c>
      <c r="K52" s="1085">
        <f>VLOOKUP(B52,'Equity 5.1'!Q54:R147,2,FALSE)</f>
        <v>15963.231758456805</v>
      </c>
      <c r="L52" s="253">
        <f>VLOOKUP(B52,'Equity 5.1'!Q53:V147,6,FALSE)</f>
        <v>12713.203539823007</v>
      </c>
      <c r="M52" s="253">
        <f>VLOOKUP(B52,'Equity 7.1'!B52:C144,2,FALSE)</f>
        <v>6721.73</v>
      </c>
      <c r="N52" s="1">
        <f>VLOOKUP(B52,'Equity 7.1'!B52:D144,3,FALSE)</f>
        <v>4997.2700000000004</v>
      </c>
    </row>
    <row r="53" spans="1:14" x14ac:dyDescent="0.25">
      <c r="A53" s="15"/>
      <c r="B53" s="325" t="s">
        <v>58</v>
      </c>
      <c r="C53" s="314">
        <v>207</v>
      </c>
      <c r="D53" s="314">
        <v>246</v>
      </c>
      <c r="E53" s="23"/>
      <c r="F53" s="263">
        <f t="shared" si="0"/>
        <v>3.6799773871929298</v>
      </c>
      <c r="G53" s="263">
        <f t="shared" si="1"/>
        <v>3.9382799599361142</v>
      </c>
      <c r="H53" s="22"/>
      <c r="I53" s="1094">
        <f t="shared" si="2"/>
        <v>133.64128406121691</v>
      </c>
      <c r="J53" s="1094" t="s">
        <v>101</v>
      </c>
      <c r="K53" s="1085">
        <f>VLOOKUP(B53,'Equity 5.1'!Q55:R148,2,FALSE)</f>
        <v>761.75531914893645</v>
      </c>
      <c r="L53" s="253">
        <f>VLOOKUP(B53,'Equity 5.1'!Q54:V148,6,FALSE)</f>
        <v>968.81687014428405</v>
      </c>
      <c r="M53" s="253">
        <v>5.7</v>
      </c>
      <c r="N53" s="13" t="s">
        <v>101</v>
      </c>
    </row>
    <row r="54" spans="1:14" x14ac:dyDescent="0.25">
      <c r="A54" s="15"/>
      <c r="B54" s="325" t="s">
        <v>121</v>
      </c>
      <c r="C54" s="314">
        <v>228</v>
      </c>
      <c r="D54" s="314">
        <v>239</v>
      </c>
      <c r="E54" s="23"/>
      <c r="F54" s="263">
        <f t="shared" si="0"/>
        <v>0.86094104527462323</v>
      </c>
      <c r="G54" s="263">
        <f t="shared" si="1"/>
        <v>1.5803982651658388</v>
      </c>
      <c r="H54" s="22"/>
      <c r="I54" s="1094">
        <f t="shared" si="2"/>
        <v>32.770377015461456</v>
      </c>
      <c r="J54" s="1094">
        <f t="shared" si="3"/>
        <v>43.767692395670387</v>
      </c>
      <c r="K54" s="1085">
        <f>VLOOKUP(B54,'Equity 5.1'!Q56:R149,2,FALSE)</f>
        <v>196.29455832261411</v>
      </c>
      <c r="L54" s="253">
        <f>VLOOKUP(B54,'Equity 5.1'!Q55:V149,6,FALSE)</f>
        <v>377.7151853746355</v>
      </c>
      <c r="M54" s="253">
        <f>VLOOKUP(B54,'Equity 7.1'!B54:C146,2,FALSE)</f>
        <v>5.99</v>
      </c>
      <c r="N54" s="1">
        <f>VLOOKUP(B54,'Equity 7.1'!B54:D146,3,FALSE)</f>
        <v>8.6300000000000008</v>
      </c>
    </row>
    <row r="55" spans="1:14" x14ac:dyDescent="0.25">
      <c r="A55" s="15"/>
      <c r="B55" s="325" t="s">
        <v>579</v>
      </c>
      <c r="C55" s="314">
        <v>252</v>
      </c>
      <c r="D55" s="314">
        <v>253</v>
      </c>
      <c r="E55" s="23"/>
      <c r="F55" s="263">
        <f t="shared" si="0"/>
        <v>5.9404761904761905E-2</v>
      </c>
      <c r="G55" s="263">
        <f t="shared" si="1"/>
        <v>5.612648221343873E-2</v>
      </c>
      <c r="H55" s="22"/>
      <c r="I55" s="1094">
        <f t="shared" si="2"/>
        <v>4.4421364985163203</v>
      </c>
      <c r="J55" s="1094">
        <f t="shared" si="3"/>
        <v>4.9134948096885811</v>
      </c>
      <c r="K55" s="1085">
        <f>VLOOKUP(B55,'Equity 5.1'!Q57:R150,2,FALSE)</f>
        <v>14.97</v>
      </c>
      <c r="L55" s="253">
        <f>VLOOKUP(B55,'Equity 5.1'!Q56:V150,6,FALSE)</f>
        <v>14.2</v>
      </c>
      <c r="M55" s="253">
        <f>VLOOKUP(B55,'Equity 7.1'!B55:C147,2,FALSE)</f>
        <v>3.37</v>
      </c>
      <c r="N55" s="1">
        <f>VLOOKUP(B55,'Equity 7.1'!B55:D147,3,FALSE)</f>
        <v>2.89</v>
      </c>
    </row>
    <row r="56" spans="1:14" x14ac:dyDescent="0.25">
      <c r="A56" s="15"/>
      <c r="B56" s="325" t="s">
        <v>123</v>
      </c>
      <c r="C56" s="314">
        <v>256</v>
      </c>
      <c r="D56" s="314">
        <v>254</v>
      </c>
      <c r="E56" s="23"/>
      <c r="F56" s="263">
        <f t="shared" si="0"/>
        <v>1964.7300024461838</v>
      </c>
      <c r="G56" s="263">
        <f t="shared" si="1"/>
        <v>2548.3779992102754</v>
      </c>
      <c r="H56" s="22"/>
      <c r="I56" s="1094">
        <f t="shared" si="2"/>
        <v>13.525449232963751</v>
      </c>
      <c r="J56" s="1094">
        <f t="shared" si="3"/>
        <v>14.63591579160245</v>
      </c>
      <c r="K56" s="1085">
        <f>VLOOKUP(B56,'Equity 5.1'!Q58:R151,2,FALSE)</f>
        <v>502970.88062622305</v>
      </c>
      <c r="L56" s="253">
        <f>VLOOKUP(B56,'Equity 5.1'!Q57:V151,6,FALSE)</f>
        <v>647288.01179940999</v>
      </c>
      <c r="M56" s="253">
        <f>VLOOKUP(B56,'Equity 7.1'!B56:C148,2,FALSE)</f>
        <v>37187</v>
      </c>
      <c r="N56" s="1">
        <f>VLOOKUP(B56,'Equity 7.1'!B56:D148,3,FALSE)</f>
        <v>44226</v>
      </c>
    </row>
    <row r="57" spans="1:14" x14ac:dyDescent="0.25">
      <c r="A57" s="15"/>
      <c r="B57" s="325" t="s">
        <v>60</v>
      </c>
      <c r="C57" s="314">
        <v>249</v>
      </c>
      <c r="D57" s="314">
        <v>251</v>
      </c>
      <c r="E57" s="23"/>
      <c r="F57" s="263">
        <f t="shared" si="0"/>
        <v>1458.5593788675333</v>
      </c>
      <c r="G57" s="263">
        <f t="shared" si="1"/>
        <v>1606.3669894914033</v>
      </c>
      <c r="H57" s="22"/>
      <c r="I57" s="1094">
        <f t="shared" si="2"/>
        <v>1.4429730676097747</v>
      </c>
      <c r="J57" s="1094">
        <f t="shared" si="3"/>
        <v>1.8153469044761623</v>
      </c>
      <c r="K57" s="1085">
        <f>VLOOKUP(B57,'Equity 5.1'!Q59:R152,2,FALSE)</f>
        <v>363181.28533801576</v>
      </c>
      <c r="L57" s="253">
        <f>VLOOKUP(B57,'Equity 5.1'!Q58:V152,6,FALSE)</f>
        <v>403198.11436234222</v>
      </c>
      <c r="M57" s="253">
        <f>VLOOKUP(B57,'Equity 7.1'!B57:C149,2,FALSE)</f>
        <v>251689.58</v>
      </c>
      <c r="N57" s="1">
        <f>VLOOKUP(B57,'Equity 7.1'!B57:D149,3,FALSE)</f>
        <v>222105.27</v>
      </c>
    </row>
    <row r="58" spans="1:14" x14ac:dyDescent="0.25">
      <c r="A58" s="15"/>
      <c r="B58" s="325" t="s">
        <v>420</v>
      </c>
      <c r="C58" s="314">
        <v>246</v>
      </c>
      <c r="D58" s="314">
        <v>247</v>
      </c>
      <c r="E58" s="23"/>
      <c r="F58" s="263">
        <f t="shared" si="0"/>
        <v>0.68094275203897947</v>
      </c>
      <c r="G58" s="263">
        <f t="shared" si="1"/>
        <v>0.7312159697399212</v>
      </c>
      <c r="H58" s="22"/>
      <c r="I58" s="1107">
        <f t="shared" si="2"/>
        <v>3.9613755992269115E-2</v>
      </c>
      <c r="J58" s="1094">
        <f t="shared" si="3"/>
        <v>19.631559187582667</v>
      </c>
      <c r="K58" s="1085">
        <f>VLOOKUP(B58,'Equity 5.1'!Q60:R153,2,FALSE)</f>
        <v>167.51191700158896</v>
      </c>
      <c r="L58" s="253">
        <f>VLOOKUP(B58,'Equity 5.1'!Q59:V153,6,FALSE)</f>
        <v>180.61034452576052</v>
      </c>
      <c r="M58" s="253">
        <f>VLOOKUP(B58,'Equity 7.1'!B58:C150,2,FALSE)</f>
        <v>4228.63</v>
      </c>
      <c r="N58" s="1">
        <f>VLOOKUP(B58,'Equity 7.1'!B58:D150,3,FALSE)</f>
        <v>9.1999999999999993</v>
      </c>
    </row>
    <row r="59" spans="1:14" x14ac:dyDescent="0.25">
      <c r="A59" s="15"/>
      <c r="B59" s="325" t="s">
        <v>62</v>
      </c>
      <c r="C59" s="314">
        <v>246</v>
      </c>
      <c r="D59" s="314">
        <v>247</v>
      </c>
      <c r="E59" s="23"/>
      <c r="F59" s="263">
        <f t="shared" si="0"/>
        <v>13.204076371430013</v>
      </c>
      <c r="G59" s="263">
        <f t="shared" si="1"/>
        <v>16.046696851226187</v>
      </c>
      <c r="H59" s="22"/>
      <c r="I59" s="1094">
        <f t="shared" si="2"/>
        <v>22.319815758756153</v>
      </c>
      <c r="J59" s="1094">
        <f t="shared" si="3"/>
        <v>21.379438601072707</v>
      </c>
      <c r="K59" s="1085">
        <f>VLOOKUP(B59,'Equity 5.1'!Q61:R154,2,FALSE)</f>
        <v>3248.202787371783</v>
      </c>
      <c r="L59" s="253">
        <f>VLOOKUP(B59,'Equity 5.1'!Q60:V154,6,FALSE)</f>
        <v>3963.5341222528687</v>
      </c>
      <c r="M59" s="253">
        <f>VLOOKUP(B59,'Equity 7.1'!B59:C151,2,FALSE)</f>
        <v>145.53</v>
      </c>
      <c r="N59" s="1">
        <f>VLOOKUP(B59,'Equity 7.1'!B59:D151,3,FALSE)</f>
        <v>185.39</v>
      </c>
    </row>
    <row r="60" spans="1:14" x14ac:dyDescent="0.25">
      <c r="A60" s="15"/>
      <c r="B60" s="325" t="s">
        <v>125</v>
      </c>
      <c r="C60" s="314">
        <v>249</v>
      </c>
      <c r="D60" s="314">
        <v>246</v>
      </c>
      <c r="E60" s="23"/>
      <c r="F60" s="263">
        <f t="shared" si="0"/>
        <v>0.60378124262121813</v>
      </c>
      <c r="G60" s="263">
        <f t="shared" si="1"/>
        <v>1.9214168894021926</v>
      </c>
      <c r="H60" s="22"/>
      <c r="I60" s="1094">
        <f t="shared" si="2"/>
        <v>1.9547721936378015</v>
      </c>
      <c r="J60" s="1094">
        <f t="shared" si="3"/>
        <v>4.2410816939698464</v>
      </c>
      <c r="K60" s="1085">
        <f>VLOOKUP(B60,'Equity 5.1'!Q62:R155,2,FALSE)</f>
        <v>150.34152941268331</v>
      </c>
      <c r="L60" s="253">
        <f>VLOOKUP(B60,'Equity 5.1'!Q61:V155,6,FALSE)</f>
        <v>472.66855479293935</v>
      </c>
      <c r="M60" s="253">
        <f>VLOOKUP(B60,'Equity 7.1'!B60:C152,2,FALSE)</f>
        <v>76.91</v>
      </c>
      <c r="N60" s="1">
        <f>VLOOKUP(B60,'Equity 7.1'!B60:D152,3,FALSE)</f>
        <v>111.45</v>
      </c>
    </row>
    <row r="61" spans="1:14" x14ac:dyDescent="0.25">
      <c r="A61" s="15"/>
      <c r="B61" s="325" t="s">
        <v>127</v>
      </c>
      <c r="C61" s="314">
        <v>249</v>
      </c>
      <c r="D61" s="314">
        <v>249</v>
      </c>
      <c r="E61" s="23"/>
      <c r="F61" s="263">
        <f t="shared" si="0"/>
        <v>8.4294575308657187</v>
      </c>
      <c r="G61" s="263">
        <f t="shared" si="1"/>
        <v>10.114026629631857</v>
      </c>
      <c r="H61" s="22"/>
      <c r="I61" s="1094">
        <f t="shared" si="2"/>
        <v>4.4837540057796375</v>
      </c>
      <c r="J61" s="1094">
        <f t="shared" si="3"/>
        <v>4.7139724295790888</v>
      </c>
      <c r="K61" s="1085">
        <f>VLOOKUP(B61,'Equity 5.1'!Q63:R156,2,FALSE)</f>
        <v>2098.9349251855638</v>
      </c>
      <c r="L61" s="253">
        <f>VLOOKUP(B61,'Equity 5.1'!Q62:V156,6,FALSE)</f>
        <v>2518.3926307783322</v>
      </c>
      <c r="M61" s="253">
        <f>VLOOKUP(B61,'Equity 7.1'!B61:C153,2,FALSE)</f>
        <v>468.12</v>
      </c>
      <c r="N61" s="1">
        <f>VLOOKUP(B61,'Equity 7.1'!B61:D153,3,FALSE)</f>
        <v>534.24</v>
      </c>
    </row>
    <row r="62" spans="1:14" x14ac:dyDescent="0.25">
      <c r="A62" s="15"/>
      <c r="B62" s="325" t="s">
        <v>129</v>
      </c>
      <c r="C62" s="314">
        <v>246</v>
      </c>
      <c r="D62" s="314">
        <v>244</v>
      </c>
      <c r="E62" s="23"/>
      <c r="F62" s="263">
        <f t="shared" si="0"/>
        <v>35.736632470186684</v>
      </c>
      <c r="G62" s="263">
        <f t="shared" si="1"/>
        <v>41.869574006604999</v>
      </c>
      <c r="H62" s="22"/>
      <c r="I62" s="1094">
        <f t="shared" si="2"/>
        <v>5.3780061833445023</v>
      </c>
      <c r="J62" s="1094">
        <f t="shared" si="3"/>
        <v>6.097171129420385</v>
      </c>
      <c r="K62" s="1085">
        <f>VLOOKUP(B62,'Equity 5.1'!Q64:R157,2,FALSE)</f>
        <v>8791.2115876659245</v>
      </c>
      <c r="L62" s="253">
        <f>VLOOKUP(B62,'Equity 5.1'!Q63:V157,6,FALSE)</f>
        <v>10216.176057611619</v>
      </c>
      <c r="M62" s="253">
        <f>VLOOKUP(B62,'Equity 7.1'!B62:C154,2,FALSE)</f>
        <v>1634.66</v>
      </c>
      <c r="N62" s="1">
        <f>VLOOKUP(B62,'Equity 7.1'!B62:D154,3,FALSE)</f>
        <v>1675.56</v>
      </c>
    </row>
    <row r="63" spans="1:14" x14ac:dyDescent="0.25">
      <c r="A63" s="15"/>
      <c r="B63" s="323" t="s">
        <v>501</v>
      </c>
      <c r="C63" s="314">
        <v>258</v>
      </c>
      <c r="D63" s="314">
        <v>253</v>
      </c>
      <c r="E63" s="23"/>
      <c r="F63" s="263">
        <f t="shared" si="0"/>
        <v>7329.9252545873396</v>
      </c>
      <c r="G63" s="263">
        <f t="shared" si="1"/>
        <v>11114.053657000943</v>
      </c>
      <c r="H63" s="22"/>
      <c r="I63" s="1094">
        <f t="shared" si="2"/>
        <v>4.505915097069904</v>
      </c>
      <c r="J63" s="1094">
        <f t="shared" si="3"/>
        <v>4.8072381016049288</v>
      </c>
      <c r="K63" s="1085">
        <f>VLOOKUP(B63,'Equity 5.1'!Q65:R158,2,FALSE)</f>
        <v>1891120.7156835336</v>
      </c>
      <c r="L63" s="253">
        <f>VLOOKUP(B63,'Equity 5.1'!Q64:V158,6,FALSE)</f>
        <v>2811855.5752212387</v>
      </c>
      <c r="M63" s="253">
        <f>VLOOKUP(B63,'Equity 7.1'!B63:C155,2,FALSE)</f>
        <v>419697.37</v>
      </c>
      <c r="N63" s="1">
        <f>VLOOKUP(B63,'Equity 7.1'!B63:D155,3,FALSE)</f>
        <v>584921.22</v>
      </c>
    </row>
    <row r="64" spans="1:14" x14ac:dyDescent="0.25">
      <c r="A64" s="15"/>
      <c r="B64" s="325" t="s">
        <v>64</v>
      </c>
      <c r="C64" s="314">
        <v>243</v>
      </c>
      <c r="D64" s="314">
        <v>246</v>
      </c>
      <c r="E64" s="23"/>
      <c r="F64" s="263">
        <f t="shared" si="0"/>
        <v>0.2299556724431697</v>
      </c>
      <c r="G64" s="263">
        <f t="shared" si="1"/>
        <v>0.23368587668177562</v>
      </c>
      <c r="H64" s="22"/>
      <c r="I64" s="1094">
        <f t="shared" si="2"/>
        <v>1.773943758847309</v>
      </c>
      <c r="J64" s="1094">
        <f t="shared" si="3"/>
        <v>2.3696094667649135</v>
      </c>
      <c r="K64" s="1085">
        <f>VLOOKUP(B64,'Equity 5.1'!Q66:R159,2,FALSE)</f>
        <v>55.879228403690234</v>
      </c>
      <c r="L64" s="253">
        <f>VLOOKUP(B64,'Equity 5.1'!Q65:V159,6,FALSE)</f>
        <v>57.486725663716804</v>
      </c>
      <c r="M64" s="253">
        <f>VLOOKUP(B64,'Equity 7.1'!B64:C156,2,FALSE)</f>
        <v>31.5</v>
      </c>
      <c r="N64" s="1">
        <f>VLOOKUP(B64,'Equity 7.1'!B64:D156,3,FALSE)</f>
        <v>24.26</v>
      </c>
    </row>
    <row r="65" spans="1:14" x14ac:dyDescent="0.25">
      <c r="A65" s="15"/>
      <c r="B65" s="560" t="s">
        <v>603</v>
      </c>
      <c r="C65" s="553">
        <v>256</v>
      </c>
      <c r="D65" s="553">
        <v>258</v>
      </c>
      <c r="E65" s="554"/>
      <c r="F65" s="558">
        <f t="shared" si="0"/>
        <v>5869.9879438076596</v>
      </c>
      <c r="G65" s="558">
        <f t="shared" si="1"/>
        <v>7034.1858178408911</v>
      </c>
      <c r="H65" s="448"/>
      <c r="I65" s="1099">
        <f t="shared" si="2"/>
        <v>12.461432467415142</v>
      </c>
      <c r="J65" s="1099">
        <f t="shared" si="3"/>
        <v>13.606422006196071</v>
      </c>
      <c r="K65" s="1085">
        <f>VLOOKUP(B65,'Equity 5.1'!Q67:R160,2,FALSE)</f>
        <v>1502716.9136147609</v>
      </c>
      <c r="L65" s="253">
        <f>VLOOKUP(B65,'Equity 5.1'!Q66:V160,6,FALSE)</f>
        <v>1814819.9410029498</v>
      </c>
      <c r="M65" s="253">
        <f>VLOOKUP(B65,'Equity 7.1'!B65:C157,2,FALSE)</f>
        <v>120589.42</v>
      </c>
      <c r="N65" s="1">
        <f>VLOOKUP(B65,'Equity 7.1'!B65:D157,3,FALSE)</f>
        <v>133379.66</v>
      </c>
    </row>
    <row r="66" spans="1:14" x14ac:dyDescent="0.25">
      <c r="A66" s="15"/>
      <c r="B66" s="560" t="s">
        <v>65</v>
      </c>
      <c r="C66" s="553">
        <v>249</v>
      </c>
      <c r="D66" s="553">
        <v>251</v>
      </c>
      <c r="E66" s="554"/>
      <c r="F66" s="558">
        <f t="shared" si="0"/>
        <v>55.482415652399716</v>
      </c>
      <c r="G66" s="558">
        <f t="shared" si="1"/>
        <v>64.169433490596845</v>
      </c>
      <c r="H66" s="448"/>
      <c r="I66" s="1099">
        <f t="shared" si="2"/>
        <v>21.038469676008177</v>
      </c>
      <c r="J66" s="1099">
        <f t="shared" si="3"/>
        <v>24.394589634441211</v>
      </c>
      <c r="K66" s="1085">
        <f>VLOOKUP(B66,'Equity 5.1'!Q68:R161,2,FALSE)</f>
        <v>13815.12149744753</v>
      </c>
      <c r="L66" s="253">
        <f>VLOOKUP(B66,'Equity 5.1'!Q67:V161,6,FALSE)</f>
        <v>16106.527806139809</v>
      </c>
      <c r="M66" s="253">
        <f>VLOOKUP(B66,'Equity 7.1'!B66:C158,2,FALSE)</f>
        <v>656.66</v>
      </c>
      <c r="N66" s="1">
        <f>VLOOKUP(B66,'Equity 7.1'!B66:D158,3,FALSE)</f>
        <v>660.25</v>
      </c>
    </row>
    <row r="67" spans="1:14" x14ac:dyDescent="0.25">
      <c r="A67" s="15"/>
      <c r="B67" s="560" t="s">
        <v>67</v>
      </c>
      <c r="C67" s="553">
        <v>255</v>
      </c>
      <c r="D67" s="553">
        <v>255</v>
      </c>
      <c r="E67" s="554"/>
      <c r="F67" s="716">
        <f t="shared" si="0"/>
        <v>7511.4626672586837</v>
      </c>
      <c r="G67" s="716">
        <f t="shared" si="1"/>
        <v>8628.9872173057993</v>
      </c>
      <c r="H67" s="448"/>
      <c r="I67" s="799">
        <f t="shared" si="2"/>
        <v>9.3017089713599006</v>
      </c>
      <c r="J67" s="799">
        <f t="shared" si="3"/>
        <v>9.8050791624218032</v>
      </c>
      <c r="K67" s="1085">
        <f>VLOOKUP(B67,'Equity 5.1'!Q69:R162,2,FALSE)</f>
        <v>1915422.9801509643</v>
      </c>
      <c r="L67" s="253">
        <f>VLOOKUP(B67,'Equity 5.1'!Q68:V162,6,FALSE)</f>
        <v>2200391.7404129789</v>
      </c>
      <c r="M67" s="253">
        <f>VLOOKUP(B67,'Equity 7.1'!B67:C159,2,FALSE)</f>
        <v>205921.62</v>
      </c>
      <c r="N67" s="1">
        <f>VLOOKUP(B67,'Equity 7.1'!B67:D159,3,FALSE)</f>
        <v>224413.46</v>
      </c>
    </row>
    <row r="68" spans="1:14" hidden="1" x14ac:dyDescent="0.25">
      <c r="A68" s="15"/>
      <c r="B68" s="560" t="s">
        <v>607</v>
      </c>
      <c r="C68" s="553">
        <v>0</v>
      </c>
      <c r="D68" s="553">
        <v>253</v>
      </c>
      <c r="E68" s="554"/>
      <c r="F68" s="716" t="e">
        <f t="shared" si="0"/>
        <v>#DIV/0!</v>
      </c>
      <c r="G68" s="717">
        <f t="shared" si="1"/>
        <v>130.88232070609905</v>
      </c>
      <c r="H68" s="448"/>
      <c r="I68" s="799" t="e">
        <f t="shared" si="2"/>
        <v>#VALUE!</v>
      </c>
      <c r="J68" s="1100">
        <f t="shared" si="3"/>
        <v>8.99435405689578</v>
      </c>
      <c r="K68" s="1085">
        <f>VLOOKUP(B68,'Equity 5.1'!Q70:R163,2,FALSE)</f>
        <v>0</v>
      </c>
      <c r="L68" s="253">
        <f>VLOOKUP(B68,'Equity 5.1'!Q69:V163,6,FALSE)</f>
        <v>33113.227138643058</v>
      </c>
      <c r="M68" s="253" t="str">
        <f>VLOOKUP(B68,'Equity 7.1'!B68:C160,2,FALSE)</f>
        <v>NA</v>
      </c>
      <c r="N68" s="1">
        <f>VLOOKUP(B68,'Equity 7.1'!B68:D160,3,FALSE)</f>
        <v>3681.5569999999998</v>
      </c>
    </row>
    <row r="69" spans="1:14" x14ac:dyDescent="0.25">
      <c r="A69" s="15"/>
      <c r="B69" s="560" t="s">
        <v>479</v>
      </c>
      <c r="C69" s="553">
        <v>240</v>
      </c>
      <c r="D69" s="553">
        <v>240</v>
      </c>
      <c r="E69" s="554"/>
      <c r="F69" s="716">
        <f t="shared" si="0"/>
        <v>134.52265595965409</v>
      </c>
      <c r="G69" s="717">
        <f t="shared" si="1"/>
        <v>36.857099801627029</v>
      </c>
      <c r="H69" s="448"/>
      <c r="I69" s="1108">
        <f t="shared" si="2"/>
        <v>0.6081390149151108</v>
      </c>
      <c r="J69" s="1109">
        <f t="shared" si="3"/>
        <v>0.51946984539238361</v>
      </c>
      <c r="K69" s="1085">
        <f>VLOOKUP(B69,'Equity 5.1'!Q71:R164,2,FALSE)</f>
        <v>32285.437430316979</v>
      </c>
      <c r="L69" s="253">
        <f>VLOOKUP(B69,'Equity 5.1'!Q70:V164,6,FALSE)</f>
        <v>8845.7039523904878</v>
      </c>
      <c r="M69" s="253">
        <f>VLOOKUP(B69,'Equity 7.1'!B69:C161,2,FALSE)</f>
        <v>53088.91</v>
      </c>
      <c r="N69" s="1">
        <f>VLOOKUP(B69,'Equity 7.1'!B69:D161,3,FALSE)</f>
        <v>17028.330000000002</v>
      </c>
    </row>
    <row r="70" spans="1:14" x14ac:dyDescent="0.25">
      <c r="A70" s="15"/>
      <c r="B70" s="560" t="s">
        <v>68</v>
      </c>
      <c r="C70" s="553">
        <v>249</v>
      </c>
      <c r="D70" s="553">
        <v>250</v>
      </c>
      <c r="E70" s="554"/>
      <c r="F70" s="716">
        <f t="shared" si="0"/>
        <v>1362.5921048048365</v>
      </c>
      <c r="G70" s="716">
        <f t="shared" si="1"/>
        <v>1570.1301709390971</v>
      </c>
      <c r="H70" s="448"/>
      <c r="I70" s="799">
        <f t="shared" si="2"/>
        <v>4.4327169997801743</v>
      </c>
      <c r="J70" s="799">
        <f t="shared" si="3"/>
        <v>5.5809729585501628</v>
      </c>
      <c r="K70" s="1085">
        <f>VLOOKUP(B70,'Equity 5.1'!Q72:R165,2,FALSE)</f>
        <v>339285.43409640429</v>
      </c>
      <c r="L70" s="253">
        <f>VLOOKUP(B70,'Equity 5.1'!Q71:V165,6,FALSE)</f>
        <v>392532.5427347743</v>
      </c>
      <c r="M70" s="253">
        <f>VLOOKUP(B70,'Equity 7.1'!B70:C162,2,FALSE)</f>
        <v>76541.19</v>
      </c>
      <c r="N70" s="1">
        <f>VLOOKUP(B70,'Equity 7.1'!B70:D162,3,FALSE)</f>
        <v>70334.070000000007</v>
      </c>
    </row>
    <row r="71" spans="1:14" x14ac:dyDescent="0.25">
      <c r="A71" s="15"/>
      <c r="B71" s="560" t="s">
        <v>70</v>
      </c>
      <c r="C71" s="553">
        <v>245</v>
      </c>
      <c r="D71" s="553">
        <v>246</v>
      </c>
      <c r="E71" s="554"/>
      <c r="F71" s="716">
        <f t="shared" si="0"/>
        <v>2.1438567824653538</v>
      </c>
      <c r="G71" s="716">
        <f t="shared" si="1"/>
        <v>6.2364975041620792</v>
      </c>
      <c r="H71" s="448"/>
      <c r="I71" s="799">
        <f t="shared" si="2"/>
        <v>5.0915559490501323</v>
      </c>
      <c r="J71" s="799">
        <f t="shared" si="3"/>
        <v>10.882241353552786</v>
      </c>
      <c r="K71" s="1085">
        <f>VLOOKUP(B71,'Equity 5.1'!Q73:R166,2,FALSE)</f>
        <v>525.24491170401166</v>
      </c>
      <c r="L71" s="253">
        <f>VLOOKUP(B71,'Equity 5.1'!Q72:V166,6,FALSE)</f>
        <v>1534.1783860238716</v>
      </c>
      <c r="M71" s="253">
        <f>VLOOKUP(B71,'Equity 7.1'!B71:C163,2,FALSE)</f>
        <v>103.16</v>
      </c>
      <c r="N71" s="1">
        <f>VLOOKUP(B71,'Equity 7.1'!B71:D163,3,FALSE)</f>
        <v>140.97999999999999</v>
      </c>
    </row>
    <row r="72" spans="1:14" x14ac:dyDescent="0.25">
      <c r="A72" s="15"/>
      <c r="B72" s="560" t="s">
        <v>134</v>
      </c>
      <c r="C72" s="553">
        <v>252</v>
      </c>
      <c r="D72" s="553">
        <v>253</v>
      </c>
      <c r="E72" s="554"/>
      <c r="F72" s="716">
        <f t="shared" si="0"/>
        <v>7916.6484728268333</v>
      </c>
      <c r="G72" s="716">
        <f t="shared" si="1"/>
        <v>10044.100877960054</v>
      </c>
      <c r="H72" s="448"/>
      <c r="I72" s="799">
        <f t="shared" si="2"/>
        <v>7.0959482723473242</v>
      </c>
      <c r="J72" s="799">
        <f t="shared" si="3"/>
        <v>7.4658461564701275</v>
      </c>
      <c r="K72" s="1085">
        <f>VLOOKUP(B72,'Equity 5.1'!Q74:R167,2,FALSE)</f>
        <v>1994995.4151523621</v>
      </c>
      <c r="L72" s="253">
        <f>VLOOKUP(B72,'Equity 5.1'!Q73:V167,6,FALSE)</f>
        <v>2541157.5221238937</v>
      </c>
      <c r="M72" s="253">
        <f>VLOOKUP(B72,'Equity 7.1'!B72:C164,2,FALSE)</f>
        <v>281145.71000000002</v>
      </c>
      <c r="N72" s="1">
        <f>VLOOKUP(B72,'Equity 7.1'!B72:D164,3,FALSE)</f>
        <v>340371</v>
      </c>
    </row>
    <row r="73" spans="1:14" x14ac:dyDescent="0.25">
      <c r="A73" s="15"/>
      <c r="B73" s="560" t="s">
        <v>72</v>
      </c>
      <c r="C73" s="553">
        <v>255</v>
      </c>
      <c r="D73" s="553">
        <v>255</v>
      </c>
      <c r="E73" s="554"/>
      <c r="F73" s="716">
        <f t="shared" si="0"/>
        <v>0.20045278385326729</v>
      </c>
      <c r="G73" s="716">
        <f t="shared" si="1"/>
        <v>0.37748857655156454</v>
      </c>
      <c r="H73" s="448"/>
      <c r="I73" s="799">
        <f t="shared" si="2"/>
        <v>7.3653400407180341</v>
      </c>
      <c r="J73" s="799">
        <f t="shared" si="3"/>
        <v>12.356814765166746</v>
      </c>
      <c r="K73" s="1085">
        <f>VLOOKUP(B73,'Equity 5.1'!Q75:R168,2,FALSE)</f>
        <v>51.11545988258316</v>
      </c>
      <c r="L73" s="253">
        <f>VLOOKUP(B73,'Equity 5.1'!Q74:V168,6,FALSE)</f>
        <v>96.259587020648951</v>
      </c>
      <c r="M73" s="253">
        <f>VLOOKUP(B73,'Equity 7.1'!B73:C165,2,FALSE)</f>
        <v>6.94</v>
      </c>
      <c r="N73" s="1">
        <f>VLOOKUP(B73,'Equity 7.1'!B73:D165,3,FALSE)</f>
        <v>7.79</v>
      </c>
    </row>
    <row r="74" spans="1:14" x14ac:dyDescent="0.25">
      <c r="A74" s="15"/>
      <c r="B74" s="560" t="s">
        <v>73</v>
      </c>
      <c r="C74" s="553">
        <v>248</v>
      </c>
      <c r="D74" s="553">
        <v>246</v>
      </c>
      <c r="E74" s="554"/>
      <c r="F74" s="716">
        <f t="shared" ref="F74:G93" si="4">K74/C74</f>
        <v>0.40401489804936547</v>
      </c>
      <c r="G74" s="716">
        <f t="shared" si="1"/>
        <v>0.4136028970909178</v>
      </c>
      <c r="H74" s="448"/>
      <c r="I74" s="799">
        <f t="shared" si="2"/>
        <v>9.900760347454808</v>
      </c>
      <c r="J74" s="799">
        <f t="shared" si="3"/>
        <v>9.7832992965736327</v>
      </c>
      <c r="K74" s="1085">
        <f>VLOOKUP(B74,'Equity 5.1'!Q76:R169,2,FALSE)</f>
        <v>100.19569471624264</v>
      </c>
      <c r="L74" s="253">
        <f>VLOOKUP(B74,'Equity 5.1'!Q75:V169,6,FALSE)</f>
        <v>101.74631268436578</v>
      </c>
      <c r="M74" s="253">
        <f>VLOOKUP(B74,'Equity 7.1'!B74:C166,2,FALSE)</f>
        <v>10.119999999999999</v>
      </c>
      <c r="N74" s="1">
        <f>VLOOKUP(B74,'Equity 7.1'!B74:D166,3,FALSE)</f>
        <v>10.4</v>
      </c>
    </row>
    <row r="75" spans="1:14" x14ac:dyDescent="0.25">
      <c r="A75" s="15"/>
      <c r="B75" s="560" t="s">
        <v>617</v>
      </c>
      <c r="C75" s="553">
        <v>252</v>
      </c>
      <c r="D75" s="553">
        <v>249</v>
      </c>
      <c r="E75" s="554"/>
      <c r="F75" s="716">
        <f t="shared" si="4"/>
        <v>4.3122165735781585E-2</v>
      </c>
      <c r="G75" s="716">
        <f t="shared" si="4"/>
        <v>3.6630874198489337E-2</v>
      </c>
      <c r="H75" s="448"/>
      <c r="I75" s="799">
        <f t="shared" ref="I75:J93" si="5">K75/M75</f>
        <v>23.623447316123826</v>
      </c>
      <c r="J75" s="799">
        <f t="shared" si="5"/>
        <v>36.484350701695377</v>
      </c>
      <c r="K75" s="1085">
        <f>VLOOKUP(B75,'Equity 5.1'!Q77:R170,2,FALSE)</f>
        <v>10.86678576541696</v>
      </c>
      <c r="L75" s="253">
        <f>VLOOKUP(B75,'Equity 5.1'!Q76:V170,6,FALSE)</f>
        <v>9.1210876754238441</v>
      </c>
      <c r="M75" s="253">
        <f>VLOOKUP(B75,'Equity 7.1'!B75:C167,2,FALSE)</f>
        <v>0.46</v>
      </c>
      <c r="N75" s="1">
        <f>VLOOKUP(B75,'Equity 7.1'!B75:D167,3,FALSE)</f>
        <v>0.25</v>
      </c>
    </row>
    <row r="76" spans="1:14" x14ac:dyDescent="0.25">
      <c r="A76" s="15"/>
      <c r="B76" s="560" t="s">
        <v>74</v>
      </c>
      <c r="C76" s="553">
        <v>252</v>
      </c>
      <c r="D76" s="553">
        <v>254</v>
      </c>
      <c r="E76" s="554"/>
      <c r="F76" s="716">
        <f t="shared" si="4"/>
        <v>711.72412448312616</v>
      </c>
      <c r="G76" s="716">
        <f t="shared" si="4"/>
        <v>655.61424360767342</v>
      </c>
      <c r="H76" s="448"/>
      <c r="I76" s="799">
        <f t="shared" si="5"/>
        <v>1.4004478929641631</v>
      </c>
      <c r="J76" s="799">
        <f t="shared" si="5"/>
        <v>1.4160329913589482</v>
      </c>
      <c r="K76" s="1085">
        <f>VLOOKUP(B76,'Equity 5.1'!Q78:R171,2,FALSE)</f>
        <v>179354.4793697478</v>
      </c>
      <c r="L76" s="253">
        <f>VLOOKUP(B76,'Equity 5.1'!Q77:V171,6,FALSE)</f>
        <v>166526.01787634904</v>
      </c>
      <c r="M76" s="253">
        <f>VLOOKUP(B76,'Equity 7.1'!B76:C168,2,FALSE)</f>
        <v>128069.37</v>
      </c>
      <c r="N76" s="1">
        <f>VLOOKUP(B76,'Equity 7.1'!B76:D168,3,FALSE)</f>
        <v>117600.38</v>
      </c>
    </row>
    <row r="77" spans="1:14" x14ac:dyDescent="0.25">
      <c r="A77" s="15"/>
      <c r="B77" s="560" t="s">
        <v>76</v>
      </c>
      <c r="C77" s="553">
        <v>245</v>
      </c>
      <c r="D77" s="553">
        <v>247</v>
      </c>
      <c r="E77" s="554"/>
      <c r="F77" s="717">
        <f t="shared" si="4"/>
        <v>7.0238051007138891</v>
      </c>
      <c r="G77" s="716">
        <f t="shared" si="4"/>
        <v>7.7614709851551966</v>
      </c>
      <c r="H77" s="448"/>
      <c r="I77" s="1100">
        <f t="shared" si="5"/>
        <v>14.58579631865488</v>
      </c>
      <c r="J77" s="799">
        <f t="shared" si="5"/>
        <v>12.837038525065847</v>
      </c>
      <c r="K77" s="1085">
        <f>VLOOKUP(B77,'Equity 5.1'!Q79:R172,2,FALSE)</f>
        <v>1720.8322496749029</v>
      </c>
      <c r="L77" s="253">
        <f>VLOOKUP(B77,'Equity 5.1'!Q78:V172,6,FALSE)</f>
        <v>1917.0833333333335</v>
      </c>
      <c r="M77" s="253">
        <f>VLOOKUP(B77,'Equity 7.1'!B77:C169,2,FALSE)</f>
        <v>117.98</v>
      </c>
      <c r="N77" s="1">
        <f>VLOOKUP(B77,'Equity 7.1'!B77:D169,3,FALSE)</f>
        <v>149.34</v>
      </c>
    </row>
    <row r="78" spans="1:14" x14ac:dyDescent="0.25">
      <c r="A78" s="15"/>
      <c r="B78" s="560" t="s">
        <v>135</v>
      </c>
      <c r="C78" s="553">
        <v>251</v>
      </c>
      <c r="D78" s="553">
        <v>249</v>
      </c>
      <c r="E78" s="554"/>
      <c r="F78" s="717">
        <f t="shared" si="4"/>
        <v>2.37470597992154</v>
      </c>
      <c r="G78" s="716">
        <f t="shared" si="4"/>
        <v>3.6224400394593315</v>
      </c>
      <c r="H78" s="448"/>
      <c r="I78" s="1100">
        <f t="shared" si="5"/>
        <v>122.89715483717663</v>
      </c>
      <c r="J78" s="799">
        <f t="shared" si="5"/>
        <v>183.70418937380316</v>
      </c>
      <c r="K78" s="1085">
        <f>VLOOKUP(B78,'Equity 5.1'!Q80:R173,2,FALSE)</f>
        <v>596.05120096030657</v>
      </c>
      <c r="L78" s="253">
        <f>VLOOKUP(B78,'Equity 5.1'!Q79:V173,6,FALSE)</f>
        <v>901.9875698253735</v>
      </c>
      <c r="M78" s="253">
        <f>VLOOKUP(B78,'Equity 7.1'!B78:C170,2,FALSE)</f>
        <v>4.8499999999999996</v>
      </c>
      <c r="N78" s="1">
        <f>VLOOKUP(B78,'Equity 7.1'!B78:D170,3,FALSE)</f>
        <v>4.91</v>
      </c>
    </row>
    <row r="79" spans="1:14" x14ac:dyDescent="0.25">
      <c r="A79" s="15"/>
      <c r="B79" s="560" t="s">
        <v>625</v>
      </c>
      <c r="C79" s="553">
        <v>253</v>
      </c>
      <c r="D79" s="553">
        <v>252</v>
      </c>
      <c r="E79" s="554"/>
      <c r="F79" s="716">
        <f t="shared" si="4"/>
        <v>2890.8419955778072</v>
      </c>
      <c r="G79" s="716">
        <f t="shared" si="4"/>
        <v>3364.5404317085722</v>
      </c>
      <c r="H79" s="448"/>
      <c r="I79" s="799">
        <f t="shared" si="5"/>
        <v>5.0110124582195956</v>
      </c>
      <c r="J79" s="799">
        <f t="shared" si="5"/>
        <v>5.5529457908383737</v>
      </c>
      <c r="K79" s="1085">
        <f>VLOOKUP(B79,'Equity 5.1'!Q81:R174,2,FALSE)</f>
        <v>731383.02488118527</v>
      </c>
      <c r="L79" s="253">
        <f>VLOOKUP(B79,'Equity 5.1'!Q80:V174,6,FALSE)</f>
        <v>847864.18879056023</v>
      </c>
      <c r="M79" s="253">
        <f>VLOOKUP(B79,'Equity 7.1'!B79:C171,2,FALSE)</f>
        <v>145955.14000000001</v>
      </c>
      <c r="N79" s="1">
        <f>VLOOKUP(B79,'Equity 7.1'!B79:D171,3,FALSE)</f>
        <v>152687.28</v>
      </c>
    </row>
    <row r="80" spans="1:14" x14ac:dyDescent="0.25">
      <c r="A80" s="15"/>
      <c r="B80" s="560" t="s">
        <v>78</v>
      </c>
      <c r="C80" s="553">
        <v>260</v>
      </c>
      <c r="D80" s="553">
        <v>257</v>
      </c>
      <c r="E80" s="554"/>
      <c r="F80" s="716">
        <f t="shared" si="4"/>
        <v>9.6785277992827616</v>
      </c>
      <c r="G80" s="716">
        <f t="shared" si="4"/>
        <v>10.213363768659271</v>
      </c>
      <c r="H80" s="448"/>
      <c r="I80" s="799">
        <f t="shared" si="5"/>
        <v>2.6863561156922069</v>
      </c>
      <c r="J80" s="799">
        <f t="shared" si="5"/>
        <v>2.6053723570383558</v>
      </c>
      <c r="K80" s="1085">
        <f>VLOOKUP(B80,'Equity 5.1'!Q82:R175,2,FALSE)</f>
        <v>2516.4172278135179</v>
      </c>
      <c r="L80" s="253">
        <f>VLOOKUP(B80,'Equity 5.1'!Q81:V175,6,FALSE)</f>
        <v>2624.8344885454326</v>
      </c>
      <c r="M80" s="253">
        <f>VLOOKUP(B80,'Equity 7.1'!B80:C172,2,FALSE)</f>
        <v>936.74</v>
      </c>
      <c r="N80" s="1">
        <f>VLOOKUP(B80,'Equity 7.1'!B80:D172,3,FALSE)</f>
        <v>1007.47</v>
      </c>
    </row>
    <row r="81" spans="1:14" x14ac:dyDescent="0.25">
      <c r="A81" s="15"/>
      <c r="B81" s="560" t="s">
        <v>636</v>
      </c>
      <c r="C81" s="553">
        <v>249</v>
      </c>
      <c r="D81" s="553">
        <v>249</v>
      </c>
      <c r="E81" s="554"/>
      <c r="F81" s="716">
        <f t="shared" si="4"/>
        <v>462.41208744333812</v>
      </c>
      <c r="G81" s="716">
        <f t="shared" si="4"/>
        <v>585.88216318433342</v>
      </c>
      <c r="H81" s="448"/>
      <c r="I81" s="799">
        <f t="shared" si="5"/>
        <v>4.0448184082663365</v>
      </c>
      <c r="J81" s="799">
        <f t="shared" si="5"/>
        <v>4.6405755120088399</v>
      </c>
      <c r="K81" s="1085">
        <f>VLOOKUP(B81,'Equity 5.1'!Q83:R176,2,FALSE)</f>
        <v>115140.60977339119</v>
      </c>
      <c r="L81" s="253">
        <f>VLOOKUP(B81,'Equity 5.1'!Q82:V176,6,FALSE)</f>
        <v>145884.65863289902</v>
      </c>
      <c r="M81" s="253">
        <f>VLOOKUP(B81,'Equity 7.1'!B81:C173,2,FALSE)</f>
        <v>28466.2</v>
      </c>
      <c r="N81" s="1">
        <f>VLOOKUP(B81,'Equity 7.1'!B81:D173,3,FALSE)</f>
        <v>31436.76</v>
      </c>
    </row>
    <row r="82" spans="1:14" x14ac:dyDescent="0.25">
      <c r="A82" s="15"/>
      <c r="B82" s="560" t="s">
        <v>137</v>
      </c>
      <c r="C82" s="553">
        <v>246</v>
      </c>
      <c r="D82" s="553">
        <v>243</v>
      </c>
      <c r="E82" s="554"/>
      <c r="F82" s="716">
        <f t="shared" si="4"/>
        <v>1.1133739837398373</v>
      </c>
      <c r="G82" s="716">
        <f t="shared" si="4"/>
        <v>1.4546913580246914</v>
      </c>
      <c r="H82" s="448"/>
      <c r="I82" s="799">
        <f t="shared" si="5"/>
        <v>9.2592968221771468</v>
      </c>
      <c r="J82" s="799">
        <f t="shared" si="5"/>
        <v>10.09106480159863</v>
      </c>
      <c r="K82" s="1085">
        <f>VLOOKUP(B82,'Equity 5.1'!Q84:R177,2,FALSE)</f>
        <v>273.89</v>
      </c>
      <c r="L82" s="253">
        <f>VLOOKUP(B82,'Equity 5.1'!Q83:V177,6,FALSE)</f>
        <v>353.49</v>
      </c>
      <c r="M82" s="253">
        <f>VLOOKUP(B82,'Equity 7.1'!B82:C174,2,FALSE)</f>
        <v>29.58</v>
      </c>
      <c r="N82" s="1">
        <f>VLOOKUP(B82,'Equity 7.1'!B82:D174,3,FALSE)</f>
        <v>35.03</v>
      </c>
    </row>
    <row r="83" spans="1:14" x14ac:dyDescent="0.25">
      <c r="A83" s="15"/>
      <c r="B83" s="325" t="s">
        <v>81</v>
      </c>
      <c r="C83" s="314">
        <v>145</v>
      </c>
      <c r="D83" s="314">
        <v>249</v>
      </c>
      <c r="E83" s="23"/>
      <c r="F83" s="293">
        <f t="shared" si="4"/>
        <v>92.380289770548131</v>
      </c>
      <c r="G83" s="293">
        <f t="shared" si="4"/>
        <v>76.101159401540841</v>
      </c>
      <c r="H83" s="22"/>
      <c r="I83" s="1101">
        <f t="shared" si="5"/>
        <v>13.029153105982434</v>
      </c>
      <c r="J83" s="1101">
        <f t="shared" si="5"/>
        <v>18.150911598865562</v>
      </c>
      <c r="K83" s="1085">
        <f>VLOOKUP(B83,'Equity 5.1'!Q85:R178,2,FALSE)</f>
        <v>13395.14201672948</v>
      </c>
      <c r="L83" s="253">
        <f>VLOOKUP(B83,'Equity 5.1'!Q84:V178,6,FALSE)</f>
        <v>18949.188690983668</v>
      </c>
      <c r="M83" s="253">
        <f>VLOOKUP(B83,'Equity 7.1'!B83:C175,2,FALSE)</f>
        <v>1028.0899999999999</v>
      </c>
      <c r="N83" s="1">
        <f>VLOOKUP(B83,'Equity 7.1'!B83:D175,3,FALSE)</f>
        <v>1043.98</v>
      </c>
    </row>
    <row r="84" spans="1:14" x14ac:dyDescent="0.25">
      <c r="A84" s="15"/>
      <c r="B84" s="325" t="s">
        <v>639</v>
      </c>
      <c r="C84" s="314">
        <v>248</v>
      </c>
      <c r="D84" s="314">
        <v>247</v>
      </c>
      <c r="E84" s="23"/>
      <c r="F84" s="293">
        <f t="shared" si="4"/>
        <v>2.0930367685746194E-2</v>
      </c>
      <c r="G84" s="293">
        <f t="shared" si="4"/>
        <v>5.452666418982971E-2</v>
      </c>
      <c r="H84" s="22"/>
      <c r="I84" s="1110">
        <f t="shared" si="5"/>
        <v>1.1067657113145109E-2</v>
      </c>
      <c r="J84" s="1110">
        <f t="shared" si="5"/>
        <v>1.9267648147193044E-2</v>
      </c>
      <c r="K84" s="1085">
        <f>VLOOKUP(B84,'Equity 5.1'!Q86:R179,2,FALSE)</f>
        <v>5.1907311860650562</v>
      </c>
      <c r="L84" s="253">
        <f>VLOOKUP(B84,'Equity 5.1'!Q85:V179,6,FALSE)</f>
        <v>13.468086054887939</v>
      </c>
      <c r="M84" s="253">
        <f>VLOOKUP(B84,'Equity 7.1'!B84:C176,2,FALSE)</f>
        <v>469</v>
      </c>
      <c r="N84" s="1">
        <f>VLOOKUP(B84,'Equity 7.1'!B84:D176,3,FALSE)</f>
        <v>699</v>
      </c>
    </row>
    <row r="85" spans="1:14" x14ac:dyDescent="0.25">
      <c r="A85" s="15"/>
      <c r="B85" s="325" t="s">
        <v>138</v>
      </c>
      <c r="C85" s="314">
        <v>250</v>
      </c>
      <c r="D85" s="314">
        <v>249</v>
      </c>
      <c r="E85" s="23"/>
      <c r="F85" s="293">
        <f t="shared" si="4"/>
        <v>883.5234815078237</v>
      </c>
      <c r="G85" s="293">
        <f t="shared" si="4"/>
        <v>922.32248380847477</v>
      </c>
      <c r="H85" s="22"/>
      <c r="I85" s="1101">
        <f t="shared" si="5"/>
        <v>7.7415300318504778</v>
      </c>
      <c r="J85" s="1101">
        <f t="shared" si="5"/>
        <v>9.1666858975168495</v>
      </c>
      <c r="K85" s="1085">
        <f>VLOOKUP(B85,'Equity 5.1'!Q87:R180,2,FALSE)</f>
        <v>220880.87037695592</v>
      </c>
      <c r="L85" s="253">
        <f>VLOOKUP(B85,'Equity 5.1'!Q86:V180,6,FALSE)</f>
        <v>229658.29846831021</v>
      </c>
      <c r="M85" s="253">
        <f>VLOOKUP(B85,'Equity 7.1'!B85:C177,2,FALSE)</f>
        <v>28531.94</v>
      </c>
      <c r="N85" s="1">
        <f>VLOOKUP(B85,'Equity 7.1'!B85:D177,3,FALSE)</f>
        <v>25053.58</v>
      </c>
    </row>
    <row r="86" spans="1:14" x14ac:dyDescent="0.25">
      <c r="A86" s="15"/>
      <c r="B86" s="325" t="s">
        <v>84</v>
      </c>
      <c r="C86" s="314">
        <v>249</v>
      </c>
      <c r="D86" s="314">
        <v>249</v>
      </c>
      <c r="E86" s="23"/>
      <c r="F86" s="293">
        <f t="shared" si="4"/>
        <v>3823.6062073065677</v>
      </c>
      <c r="G86" s="293">
        <f t="shared" si="4"/>
        <v>3873.5933148778113</v>
      </c>
      <c r="H86" s="22"/>
      <c r="I86" s="1101">
        <f t="shared" si="5"/>
        <v>16.02299895723279</v>
      </c>
      <c r="J86" s="1101">
        <f t="shared" si="5"/>
        <v>16.847405293715056</v>
      </c>
      <c r="K86" s="1085">
        <f>VLOOKUP(B86,'Equity 5.1'!Q88:R181,2,FALSE)</f>
        <v>952077.9456193354</v>
      </c>
      <c r="L86" s="253">
        <f>VLOOKUP(B86,'Equity 5.1'!Q87:V181,6,FALSE)</f>
        <v>964524.73540457501</v>
      </c>
      <c r="M86" s="253">
        <f>VLOOKUP(B86,'Equity 7.1'!B86:C178,2,FALSE)</f>
        <v>59419.46</v>
      </c>
      <c r="N86" s="1">
        <f>VLOOKUP(B86,'Equity 7.1'!B86:D178,3,FALSE)</f>
        <v>57250.64</v>
      </c>
    </row>
    <row r="87" spans="1:14" x14ac:dyDescent="0.25">
      <c r="A87" s="15"/>
      <c r="B87" s="325" t="s">
        <v>86</v>
      </c>
      <c r="C87" s="314">
        <v>221</v>
      </c>
      <c r="D87" s="314">
        <v>246</v>
      </c>
      <c r="E87" s="23"/>
      <c r="F87" s="293">
        <f t="shared" si="4"/>
        <v>1.8718261643838929</v>
      </c>
      <c r="G87" s="293">
        <f t="shared" si="4"/>
        <v>1.8805659681415114</v>
      </c>
      <c r="H87" s="22"/>
      <c r="I87" s="1101">
        <f t="shared" si="5"/>
        <v>5.7042689234533972</v>
      </c>
      <c r="J87" s="1101">
        <f t="shared" si="5"/>
        <v>6.7407726673876125</v>
      </c>
      <c r="K87" s="1085">
        <f>VLOOKUP(B87,'Equity 5.1'!Q89:R182,2,FALSE)</f>
        <v>413.67358232884033</v>
      </c>
      <c r="L87" s="253">
        <f>VLOOKUP(B87,'Equity 5.1'!Q88:V182,6,FALSE)</f>
        <v>462.61922816281179</v>
      </c>
      <c r="M87" s="253">
        <f>VLOOKUP(B87,'Equity 7.1'!B87:C179,2,FALSE)</f>
        <v>72.52</v>
      </c>
      <c r="N87" s="1">
        <f>VLOOKUP(B87,'Equity 7.1'!B87:D179,3,FALSE)</f>
        <v>68.63</v>
      </c>
    </row>
    <row r="88" spans="1:14" x14ac:dyDescent="0.25">
      <c r="A88" s="15"/>
      <c r="B88" s="325" t="s">
        <v>139</v>
      </c>
      <c r="C88" s="314">
        <v>240</v>
      </c>
      <c r="D88" s="314">
        <v>241</v>
      </c>
      <c r="E88" s="23"/>
      <c r="F88" s="293">
        <f t="shared" si="4"/>
        <v>274.77361397627647</v>
      </c>
      <c r="G88" s="293">
        <f t="shared" si="4"/>
        <v>111.33747100730292</v>
      </c>
      <c r="H88" s="22"/>
      <c r="I88" s="1110">
        <f t="shared" si="5"/>
        <v>0.85548176522723129</v>
      </c>
      <c r="J88" s="1110">
        <f t="shared" si="5"/>
        <v>1.058766938119402</v>
      </c>
      <c r="K88" s="1085">
        <f>VLOOKUP(B88,'Equity 5.1'!Q90:R183,2,FALSE)</f>
        <v>65945.667354306352</v>
      </c>
      <c r="L88" s="253">
        <f>VLOOKUP(B88,'Equity 5.1'!Q89:V183,6,FALSE)</f>
        <v>26832.330512760003</v>
      </c>
      <c r="M88" s="253">
        <f>VLOOKUP(B88,'Equity 7.1'!B88:C180,2,FALSE)</f>
        <v>77086</v>
      </c>
      <c r="N88" s="1">
        <f>VLOOKUP(B88,'Equity 7.1'!B88:D180,3,FALSE)</f>
        <v>25343</v>
      </c>
    </row>
    <row r="89" spans="1:14" x14ac:dyDescent="0.25">
      <c r="A89" s="15"/>
      <c r="B89" s="325" t="s">
        <v>88</v>
      </c>
      <c r="C89" s="314">
        <v>246</v>
      </c>
      <c r="D89" s="314">
        <v>245</v>
      </c>
      <c r="E89" s="23"/>
      <c r="F89" s="293">
        <f t="shared" si="4"/>
        <v>270.09778140206066</v>
      </c>
      <c r="G89" s="293">
        <f t="shared" si="4"/>
        <v>265.09686117524069</v>
      </c>
      <c r="H89" s="22"/>
      <c r="I89" s="1101">
        <f t="shared" si="5"/>
        <v>4.2225575434467872</v>
      </c>
      <c r="J89" s="1101">
        <f t="shared" si="5"/>
        <v>4.2718748594386913</v>
      </c>
      <c r="K89" s="1085">
        <f>VLOOKUP(B89,'Equity 5.1'!Q91:R184,2,FALSE)</f>
        <v>66444.054224906926</v>
      </c>
      <c r="L89" s="253">
        <f>VLOOKUP(B89,'Equity 5.1'!Q90:V184,6,FALSE)</f>
        <v>64948.730987933974</v>
      </c>
      <c r="M89" s="253">
        <f>VLOOKUP(B89,'Equity 7.1'!B89:C181,2,FALSE)</f>
        <v>15735.5</v>
      </c>
      <c r="N89" s="1">
        <f>VLOOKUP(B89,'Equity 7.1'!B89:D181,3,FALSE)</f>
        <v>15203.8</v>
      </c>
    </row>
    <row r="90" spans="1:14" x14ac:dyDescent="0.25">
      <c r="A90" s="15"/>
      <c r="B90" s="560" t="s">
        <v>333</v>
      </c>
      <c r="C90" s="553">
        <v>247</v>
      </c>
      <c r="D90" s="553">
        <v>243</v>
      </c>
      <c r="E90" s="554"/>
      <c r="F90" s="716">
        <f t="shared" si="4"/>
        <v>43.857834043663907</v>
      </c>
      <c r="G90" s="716">
        <f t="shared" si="4"/>
        <v>60.594853774620177</v>
      </c>
      <c r="H90" s="448"/>
      <c r="I90" s="799">
        <f t="shared" si="5"/>
        <v>2.0685879887308181</v>
      </c>
      <c r="J90" s="799">
        <f t="shared" si="5"/>
        <v>2.5077661323242983</v>
      </c>
      <c r="K90" s="1085">
        <f>VLOOKUP(B90,'Equity 5.1'!Q92:R185,2,FALSE)</f>
        <v>10832.885008784984</v>
      </c>
      <c r="L90" s="253">
        <f>VLOOKUP(B90,'Equity 5.1'!Q91:V185,6,FALSE)</f>
        <v>14724.549467232702</v>
      </c>
      <c r="M90" s="253">
        <f>VLOOKUP(B90,'Equity 7.1'!B90:C182,2,FALSE)</f>
        <v>5236.8500000000004</v>
      </c>
      <c r="N90" s="1">
        <f>VLOOKUP(B90,'Equity 7.1'!B90:D182,3,FALSE)</f>
        <v>5871.58</v>
      </c>
    </row>
    <row r="91" spans="1:14" x14ac:dyDescent="0.25">
      <c r="A91" s="15"/>
      <c r="B91" s="560" t="s">
        <v>424</v>
      </c>
      <c r="C91" s="553">
        <v>248</v>
      </c>
      <c r="D91" s="553">
        <v>249</v>
      </c>
      <c r="E91" s="554"/>
      <c r="F91" s="716">
        <f t="shared" si="4"/>
        <v>2.2183348120372077</v>
      </c>
      <c r="G91" s="716">
        <f t="shared" si="4"/>
        <v>3.7431986161944355</v>
      </c>
      <c r="H91" s="448"/>
      <c r="I91" s="799">
        <f t="shared" si="5"/>
        <v>1.4355156909122937</v>
      </c>
      <c r="J91" s="799">
        <f t="shared" si="5"/>
        <v>2.0822958723719629</v>
      </c>
      <c r="K91" s="1085">
        <f>VLOOKUP(B91,'Equity 5.1'!Q93:R186,2,FALSE)</f>
        <v>550.14703338522747</v>
      </c>
      <c r="L91" s="253">
        <f>VLOOKUP(B91,'Equity 5.1'!Q92:V186,6,FALSE)</f>
        <v>932.0564554324144</v>
      </c>
      <c r="M91" s="253">
        <f>VLOOKUP(B91,'Equity 7.1'!B91:C183,2,FALSE)</f>
        <v>383.24</v>
      </c>
      <c r="N91" s="1">
        <f>VLOOKUP(B91,'Equity 7.1'!B91:D183,3,FALSE)</f>
        <v>447.61</v>
      </c>
    </row>
    <row r="92" spans="1:14" x14ac:dyDescent="0.25">
      <c r="A92" s="15"/>
      <c r="B92" s="325" t="s">
        <v>143</v>
      </c>
      <c r="C92" s="314">
        <v>248</v>
      </c>
      <c r="D92" s="314">
        <v>247</v>
      </c>
      <c r="E92" s="23"/>
      <c r="F92" s="293">
        <f t="shared" si="4"/>
        <v>202.65147739807716</v>
      </c>
      <c r="G92" s="293">
        <f t="shared" si="4"/>
        <v>230.36781422638128</v>
      </c>
      <c r="H92" s="22"/>
      <c r="I92" s="1101">
        <f t="shared" si="5"/>
        <v>2.6870861451558268</v>
      </c>
      <c r="J92" s="1101">
        <f t="shared" si="5"/>
        <v>3.0254356170821395</v>
      </c>
      <c r="K92" s="1085">
        <f>VLOOKUP(B92,'Equity 5.1'!Q94:R187,2,FALSE)</f>
        <v>50257.566394723137</v>
      </c>
      <c r="L92" s="253">
        <f>VLOOKUP(B92,'Equity 5.1'!Q93:V187,6,FALSE)</f>
        <v>56900.850113916174</v>
      </c>
      <c r="M92" s="253">
        <f>VLOOKUP(B92,'Equity 7.1'!B92:C184,2,FALSE)</f>
        <v>18703.37</v>
      </c>
      <c r="N92" s="1">
        <f>VLOOKUP(B92,'Equity 7.1'!B92:D184,3,FALSE)</f>
        <v>18807.490000000002</v>
      </c>
    </row>
    <row r="93" spans="1:14" x14ac:dyDescent="0.25">
      <c r="A93" s="15"/>
      <c r="B93" s="327" t="s">
        <v>145</v>
      </c>
      <c r="C93" s="316">
        <v>247</v>
      </c>
      <c r="D93" s="316">
        <v>247</v>
      </c>
      <c r="E93" s="23"/>
      <c r="F93" s="546">
        <f t="shared" si="4"/>
        <v>1.3311489393046252</v>
      </c>
      <c r="G93" s="546">
        <f t="shared" si="4"/>
        <v>1.0299044232356742</v>
      </c>
      <c r="H93" s="22"/>
      <c r="I93" s="1102">
        <f t="shared" si="5"/>
        <v>3.0421334937846263</v>
      </c>
      <c r="J93" s="1102">
        <f t="shared" si="5"/>
        <v>2.6853836433992559</v>
      </c>
      <c r="K93" s="1085">
        <f>VLOOKUP(B93,'Equity 5.1'!Q95:R188,2,FALSE)</f>
        <v>328.79378800824242</v>
      </c>
      <c r="L93" s="253">
        <f>VLOOKUP(B93,'Equity 5.1'!Q94:V188,6,FALSE)</f>
        <v>254.38639253921153</v>
      </c>
      <c r="M93" s="253">
        <f>VLOOKUP(B93,'Equity 7.1'!B93:C185,2,FALSE)</f>
        <v>108.08</v>
      </c>
      <c r="N93" s="1">
        <f>VLOOKUP(B93,'Equity 7.1'!B93:D185,3,FALSE)</f>
        <v>94.73</v>
      </c>
    </row>
    <row r="94" spans="1:14" x14ac:dyDescent="0.25">
      <c r="A94" s="15"/>
      <c r="B94" s="565"/>
      <c r="C94" s="1436"/>
      <c r="D94" s="1436"/>
      <c r="E94" s="23"/>
      <c r="F94" s="809"/>
      <c r="G94" s="809"/>
      <c r="H94" s="22"/>
      <c r="I94" s="1437"/>
      <c r="J94" s="1437"/>
      <c r="K94" s="1085"/>
      <c r="L94" s="253"/>
      <c r="M94" s="253"/>
    </row>
    <row r="95" spans="1:14" x14ac:dyDescent="0.25">
      <c r="B95" s="2"/>
      <c r="C95" s="22"/>
      <c r="D95" s="22"/>
      <c r="E95" s="23"/>
      <c r="F95" s="23"/>
      <c r="G95" s="23"/>
      <c r="H95" s="193"/>
      <c r="I95" s="23"/>
      <c r="J95" s="23"/>
    </row>
    <row r="96" spans="1:14" x14ac:dyDescent="0.25">
      <c r="B96" s="39" t="s">
        <v>90</v>
      </c>
    </row>
    <row r="97" spans="2:2" x14ac:dyDescent="0.25">
      <c r="B97" s="39" t="s">
        <v>91</v>
      </c>
    </row>
    <row r="98" spans="2:2" x14ac:dyDescent="0.25">
      <c r="B98" s="43" t="s">
        <v>92</v>
      </c>
    </row>
    <row r="99" spans="2:2" x14ac:dyDescent="0.25">
      <c r="B99" s="39" t="s">
        <v>102</v>
      </c>
    </row>
    <row r="100" spans="2:2" x14ac:dyDescent="0.25">
      <c r="B100" s="39" t="s">
        <v>103</v>
      </c>
    </row>
    <row r="102" spans="2:2" x14ac:dyDescent="0.25">
      <c r="B102" s="39" t="s">
        <v>747</v>
      </c>
    </row>
    <row r="103" spans="2:2" x14ac:dyDescent="0.25">
      <c r="B103" s="39" t="s">
        <v>748</v>
      </c>
    </row>
    <row r="104" spans="2:2" x14ac:dyDescent="0.25">
      <c r="B104" s="39" t="s">
        <v>749</v>
      </c>
    </row>
    <row r="105" spans="2:2" x14ac:dyDescent="0.25">
      <c r="B105" s="39" t="s">
        <v>750</v>
      </c>
    </row>
    <row r="106" spans="2:2" x14ac:dyDescent="0.25">
      <c r="B106" s="39" t="s">
        <v>758</v>
      </c>
    </row>
    <row r="107" spans="2:2" x14ac:dyDescent="0.25">
      <c r="B107" s="39" t="s">
        <v>759</v>
      </c>
    </row>
    <row r="108" spans="2:2" x14ac:dyDescent="0.25">
      <c r="B108" s="39" t="s">
        <v>752</v>
      </c>
    </row>
    <row r="109" spans="2:2" x14ac:dyDescent="0.25">
      <c r="B109" s="1" t="s">
        <v>753</v>
      </c>
    </row>
    <row r="110" spans="2:2" x14ac:dyDescent="0.25">
      <c r="B110" s="39" t="s">
        <v>761</v>
      </c>
    </row>
    <row r="111" spans="2:2" x14ac:dyDescent="0.25">
      <c r="B111" s="39" t="s">
        <v>760</v>
      </c>
    </row>
    <row r="112" spans="2:2" x14ac:dyDescent="0.25">
      <c r="B112" s="39" t="s">
        <v>755</v>
      </c>
    </row>
    <row r="113" spans="1:4" x14ac:dyDescent="0.25">
      <c r="B113" s="39" t="s">
        <v>756</v>
      </c>
    </row>
    <row r="114" spans="1:4" x14ac:dyDescent="0.25">
      <c r="B114" s="39" t="s">
        <v>757</v>
      </c>
    </row>
    <row r="116" spans="1:4" ht="12" customHeight="1" x14ac:dyDescent="0.25"/>
    <row r="117" spans="1:4" ht="12" customHeight="1" x14ac:dyDescent="0.25"/>
    <row r="118" spans="1:4" ht="12" customHeight="1" x14ac:dyDescent="0.25"/>
    <row r="119" spans="1:4" ht="12" customHeight="1" x14ac:dyDescent="0.25"/>
    <row r="120" spans="1:4" ht="12" customHeight="1" x14ac:dyDescent="0.25"/>
    <row r="121" spans="1:4" ht="12" customHeight="1" x14ac:dyDescent="0.25"/>
    <row r="122" spans="1:4" ht="12" customHeight="1" x14ac:dyDescent="0.25"/>
    <row r="123" spans="1:4" ht="12" customHeight="1" x14ac:dyDescent="0.25"/>
    <row r="124" spans="1:4" ht="12" customHeight="1" x14ac:dyDescent="0.25"/>
    <row r="125" spans="1:4" ht="12" customHeight="1" x14ac:dyDescent="0.25"/>
    <row r="126" spans="1:4" ht="12" customHeight="1" x14ac:dyDescent="0.25">
      <c r="A126" s="6"/>
      <c r="B126" s="6"/>
      <c r="C126" s="6"/>
      <c r="D126" s="6"/>
    </row>
  </sheetData>
  <mergeCells count="7">
    <mergeCell ref="J5:J7"/>
    <mergeCell ref="B5:B7"/>
    <mergeCell ref="C5:C7"/>
    <mergeCell ref="D5:D7"/>
    <mergeCell ref="F5:F7"/>
    <mergeCell ref="G5:G7"/>
    <mergeCell ref="I5:I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C92C0B80F7C14BAC9FB27FAE268A17" ma:contentTypeVersion="10" ma:contentTypeDescription="Create a new document." ma:contentTypeScope="" ma:versionID="3b21188c1e3e11c5dca96b48e10ad1ba">
  <xsd:schema xmlns:xsd="http://www.w3.org/2001/XMLSchema" xmlns:xs="http://www.w3.org/2001/XMLSchema" xmlns:p="http://schemas.microsoft.com/office/2006/metadata/properties" xmlns:ns2="c66b2575-1ee8-487c-9ee4-d2db9c595b79" targetNamespace="http://schemas.microsoft.com/office/2006/metadata/properties" ma:root="true" ma:fieldsID="9816de86c123bea21eafdf2c0547dd31" ns2:_="">
    <xsd:import namespace="c66b2575-1ee8-487c-9ee4-d2db9c595b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6b2575-1ee8-487c-9ee4-d2db9c595b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48B100-900B-4AB2-8712-5C974E357B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b2575-1ee8-487c-9ee4-d2db9c595b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78EEBC-14C6-4FDD-AA67-D5CE194ECC97}">
  <ds:schemaRefs>
    <ds:schemaRef ds:uri="http://schemas.openxmlformats.org/package/2006/metadata/core-properties"/>
    <ds:schemaRef ds:uri="http://purl.org/dc/dcmitype/"/>
    <ds:schemaRef ds:uri="http://schemas.microsoft.com/office/2006/metadata/properties"/>
    <ds:schemaRef ds:uri="http://purl.org/dc/terms/"/>
    <ds:schemaRef ds:uri="http://www.w3.org/XML/1998/namespace"/>
    <ds:schemaRef ds:uri="http://purl.org/dc/elements/1.1/"/>
    <ds:schemaRef ds:uri="http://schemas.microsoft.com/office/2006/documentManagement/types"/>
    <ds:schemaRef ds:uri="http://schemas.microsoft.com/office/infopath/2007/PartnerControls"/>
    <ds:schemaRef ds:uri="c66b2575-1ee8-487c-9ee4-d2db9c595b79"/>
  </ds:schemaRefs>
</ds:datastoreItem>
</file>

<file path=customXml/itemProps3.xml><?xml version="1.0" encoding="utf-8"?>
<ds:datastoreItem xmlns:ds="http://schemas.openxmlformats.org/officeDocument/2006/customXml" ds:itemID="{5761AD5F-5582-4D7B-BA82-330DA3BD65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Contents</vt:lpstr>
      <vt:lpstr>Equity 1</vt:lpstr>
      <vt:lpstr>Equity 2</vt:lpstr>
      <vt:lpstr>Equity 3</vt:lpstr>
      <vt:lpstr>Equity 4</vt:lpstr>
      <vt:lpstr>Equity 5.1</vt:lpstr>
      <vt:lpstr>Equity 5.2</vt:lpstr>
      <vt:lpstr>Equity 5.3</vt:lpstr>
      <vt:lpstr>Equity 6</vt:lpstr>
      <vt:lpstr>Equity 7.1</vt:lpstr>
      <vt:lpstr>Equity 7.2</vt:lpstr>
      <vt:lpstr>Equity 7.3</vt:lpstr>
      <vt:lpstr>Equity 8</vt:lpstr>
      <vt:lpstr>Equity 9</vt:lpstr>
      <vt:lpstr>Equity 10</vt:lpstr>
      <vt:lpstr>Equity 11.1</vt:lpstr>
      <vt:lpstr>Equity 11.2</vt:lpstr>
      <vt:lpstr>Equity 12</vt:lpstr>
      <vt:lpstr>Equity 13</vt:lpstr>
      <vt:lpstr>Equity 14</vt:lpstr>
      <vt:lpstr>Bond 1</vt:lpstr>
      <vt:lpstr>Bond 2</vt:lpstr>
      <vt:lpstr>Bond 3</vt:lpstr>
      <vt:lpstr>Bond 4</vt:lpstr>
      <vt:lpstr>Bond 5.1</vt:lpstr>
      <vt:lpstr>Bond 5.2</vt:lpstr>
      <vt:lpstr>Bond 5.3</vt:lpstr>
      <vt:lpstr>Bond 6</vt:lpstr>
      <vt:lpstr>Bond 7</vt:lpstr>
      <vt:lpstr>Indicator 1</vt:lpstr>
      <vt:lpstr>Indicator 2</vt:lpstr>
      <vt:lpstr>Indicator 3.1</vt:lpstr>
      <vt:lpstr>Indicator 3.2</vt:lpstr>
      <vt:lpstr>Indicator 4</vt:lpstr>
      <vt:lpstr>SME 1</vt:lpstr>
      <vt:lpstr>SME 2</vt:lpstr>
      <vt:lpstr>SME 3</vt:lpstr>
      <vt:lpstr>SME 4.1</vt:lpstr>
      <vt:lpstr>SME 4.2</vt:lpstr>
      <vt:lpstr>SME 5</vt:lpstr>
      <vt:lpstr>SME 6</vt:lpstr>
      <vt:lpstr>Derivatives 1</vt:lpstr>
      <vt:lpstr>Derivatives 2</vt:lpstr>
      <vt:lpstr>Derivatives 3</vt:lpstr>
      <vt:lpstr>Derivatives 4</vt:lpstr>
      <vt:lpstr>Derivatives 5</vt:lpstr>
      <vt:lpstr>Derivatives 6</vt:lpstr>
      <vt:lpstr>Derivatives 7</vt:lpstr>
      <vt:lpstr>Derivatives 8</vt:lpstr>
      <vt:lpstr>Derivatives 9</vt:lpstr>
      <vt:lpstr>Derivatives 10</vt:lpstr>
      <vt:lpstr>Derivatives 11</vt:lpstr>
      <vt:lpstr>Derivatives 12</vt:lpstr>
      <vt:lpstr>Derivatives 13</vt:lpstr>
      <vt:lpstr>Derivatives 14</vt:lpstr>
      <vt:lpstr>Derivatives 15</vt:lpstr>
      <vt:lpstr>Derivatives 16</vt:lpstr>
      <vt:lpstr>FX rates</vt:lpstr>
      <vt:lpstr>2018+2019FX rates</vt:lpstr>
      <vt:lpstr>'Bond 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Mihaela Croitoru</cp:lastModifiedBy>
  <dcterms:created xsi:type="dcterms:W3CDTF">2006-09-16T00:00:00Z</dcterms:created>
  <dcterms:modified xsi:type="dcterms:W3CDTF">2020-08-07T14:22:28Z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0x0101009AC92C0B80F7C14BAC9FB27FAE268A17</vt:lpwstr>
  </property>
</Properties>
</file>